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ee\4考核\院處\考核報表_報送\108\第二季\"/>
    </mc:Choice>
  </mc:AlternateContent>
  <bookViews>
    <workbookView xWindow="0" yWindow="0" windowWidth="17970" windowHeight="6075"/>
  </bookViews>
  <sheets>
    <sheet name="民間4" sheetId="2" r:id="rId1"/>
  </sheets>
  <definedNames>
    <definedName name="_xlnm._FilterDatabase" localSheetId="0" hidden="1">民間4!$A$5:$O$646</definedName>
    <definedName name="_xlnm.Print_Area" localSheetId="0">民間4!$A$1:$I$646</definedName>
    <definedName name="_xlnm.Print_Titles" localSheetId="0">民間4!$4:$5</definedName>
  </definedNames>
  <calcPr calcId="152511"/>
</workbook>
</file>

<file path=xl/calcChain.xml><?xml version="1.0" encoding="utf-8"?>
<calcChain xmlns="http://schemas.openxmlformats.org/spreadsheetml/2006/main">
  <c r="E6" i="2" l="1"/>
  <c r="E427" i="2" l="1"/>
  <c r="E426" i="2"/>
  <c r="E425" i="2"/>
  <c r="E421" i="2"/>
  <c r="E423" i="2"/>
  <c r="E422" i="2"/>
  <c r="E420" i="2"/>
  <c r="E419" i="2"/>
  <c r="E418" i="2"/>
  <c r="E417" i="2"/>
  <c r="E416" i="2"/>
  <c r="E415" i="2"/>
  <c r="E414" i="2"/>
  <c r="E413" i="2"/>
  <c r="E412" i="2"/>
  <c r="E411" i="2"/>
  <c r="E410" i="2"/>
  <c r="E409" i="2"/>
  <c r="E407" i="2"/>
  <c r="E404" i="2"/>
  <c r="E403" i="2"/>
  <c r="E402" i="2"/>
  <c r="E401" i="2"/>
  <c r="E400" i="2"/>
  <c r="E399" i="2"/>
  <c r="E397" i="2"/>
  <c r="E395" i="2"/>
  <c r="E392" i="2"/>
  <c r="E391" i="2"/>
  <c r="E390" i="2"/>
  <c r="E386" i="2"/>
  <c r="E385" i="2"/>
  <c r="E384" i="2"/>
  <c r="E382" i="2"/>
  <c r="E381" i="2"/>
  <c r="E380" i="2"/>
  <c r="E379" i="2"/>
  <c r="E378" i="2"/>
  <c r="E376" i="2"/>
  <c r="E374" i="2"/>
  <c r="E372" i="2"/>
  <c r="E370" i="2"/>
  <c r="E369" i="2"/>
  <c r="E368" i="2"/>
  <c r="E367" i="2"/>
  <c r="E366" i="2"/>
  <c r="E364" i="2"/>
  <c r="E362" i="2"/>
  <c r="E361" i="2"/>
  <c r="E360" i="2"/>
  <c r="E359" i="2"/>
  <c r="E358" i="2"/>
  <c r="E357" i="2"/>
  <c r="E353" i="2"/>
  <c r="E315" i="2"/>
  <c r="E313" i="2"/>
  <c r="E305" i="2"/>
  <c r="E292" i="2"/>
  <c r="E290" i="2"/>
  <c r="E289" i="2"/>
  <c r="E288" i="2"/>
  <c r="E287" i="2"/>
  <c r="E280" i="2"/>
  <c r="E277" i="2"/>
  <c r="E267" i="2"/>
  <c r="E266" i="2"/>
  <c r="E261" i="2"/>
  <c r="E260" i="2"/>
  <c r="E259" i="2"/>
  <c r="E258" i="2"/>
  <c r="E257" i="2"/>
  <c r="E256" i="2"/>
  <c r="E255" i="2"/>
  <c r="E254" i="2"/>
  <c r="E253" i="2"/>
  <c r="E252" i="2"/>
  <c r="E251" i="2"/>
  <c r="E250" i="2"/>
  <c r="E249" i="2"/>
  <c r="E225" i="2"/>
  <c r="E224" i="2"/>
  <c r="E223" i="2"/>
  <c r="E222" i="2"/>
  <c r="E217" i="2"/>
  <c r="E208" i="2"/>
  <c r="E204" i="2"/>
  <c r="E200" i="2"/>
  <c r="E199" i="2"/>
  <c r="E191" i="2"/>
  <c r="E186" i="2"/>
  <c r="E184" i="2"/>
  <c r="E183" i="2"/>
  <c r="E181" i="2"/>
  <c r="E173" i="2"/>
  <c r="E172" i="2"/>
  <c r="E169" i="2"/>
  <c r="E165" i="2"/>
  <c r="E162" i="2"/>
  <c r="E161" i="2"/>
  <c r="E159" i="2"/>
  <c r="E158" i="2"/>
  <c r="E157" i="2"/>
  <c r="E156" i="2"/>
  <c r="E150" i="2"/>
  <c r="E147" i="2"/>
  <c r="E145" i="2"/>
  <c r="E144" i="2"/>
  <c r="E140" i="2"/>
  <c r="E139" i="2"/>
  <c r="E138" i="2"/>
  <c r="E38" i="2"/>
  <c r="E33" i="2"/>
  <c r="E32" i="2"/>
  <c r="E23" i="2"/>
  <c r="E20" i="2"/>
</calcChain>
</file>

<file path=xl/sharedStrings.xml><?xml version="1.0" encoding="utf-8"?>
<sst xmlns="http://schemas.openxmlformats.org/spreadsheetml/2006/main" count="3858" uniqueCount="896">
  <si>
    <t>工作計畫</t>
  </si>
  <si>
    <t>補助事項或用途</t>
  </si>
  <si>
    <t>補助對象</t>
  </si>
  <si>
    <t>主辦機關</t>
  </si>
  <si>
    <t>累計撥付金額</t>
  </si>
  <si>
    <t>有無涉及財物或勞務採購</t>
  </si>
  <si>
    <t>處理方式(如未涉及採購則毋須填列，如採公開招標，請填列得標廠商)</t>
  </si>
  <si>
    <t>是否為除外規定
之民間團體</t>
  </si>
  <si>
    <t>是</t>
  </si>
  <si>
    <t>否</t>
  </si>
  <si>
    <t>社團法人南投縣家庭照顧者關懷協會</t>
  </si>
  <si>
    <t>財團法人愚人之友社會福利慈善事業基金會</t>
  </si>
  <si>
    <t>社團法人中華民國紅十字會台灣省南投縣支會附設南投縣私立紅十字會居家式長期照顧服務機構</t>
  </si>
  <si>
    <t>財團法人南投縣私立南投仁愛之家</t>
  </si>
  <si>
    <t>社團法人南投縣新媳婦關懷協會</t>
  </si>
  <si>
    <t>南投縣國姓鄉南港社區發展協會</t>
  </si>
  <si>
    <t>南投縣國姓鄉國姓社區發展協會</t>
  </si>
  <si>
    <t>南投縣國姓鄉梅林社區發展協會</t>
  </si>
  <si>
    <t>社團法人南投縣社區家庭支援協會附設南投縣私立迦南居家式長期照顧服務機構</t>
  </si>
  <si>
    <t>埔基醫療財團法人附設南投縣私立常樂社區式長期照顧服務機構</t>
  </si>
  <si>
    <t>南投縣私立聯青社區式長期照顧服務機構</t>
  </si>
  <si>
    <t>南投縣竹山鎮籐湖社區發展協會</t>
  </si>
  <si>
    <t>社團法人南投縣基督教青年會</t>
  </si>
  <si>
    <t>竹豐社區發展協會</t>
  </si>
  <si>
    <t>朝聖宮</t>
  </si>
  <si>
    <t>鳳天宮</t>
  </si>
  <si>
    <t>天后宮</t>
  </si>
  <si>
    <t>福興宮</t>
  </si>
  <si>
    <t>紫微宮</t>
  </si>
  <si>
    <t>清德寺</t>
  </si>
  <si>
    <t>南投縣南投市漳和社區發展協會</t>
  </si>
  <si>
    <t>南投縣草屯鎮雙冬社區發展協會</t>
  </si>
  <si>
    <t>南投縣竹山鎮富州社區發展協會</t>
  </si>
  <si>
    <t>南投縣魚池鄉鹿篙社區發展協會</t>
  </si>
  <si>
    <t>南投縣竹山鎮延正社區發展協會</t>
  </si>
  <si>
    <t>南投縣鹿谷鄉彰雅社區發展協會</t>
  </si>
  <si>
    <t>南投縣仁愛鄉楓林社區發展協會</t>
  </si>
  <si>
    <t>南投縣草屯鎮平林社區發展協會</t>
  </si>
  <si>
    <t>南投縣草屯鎮御史社區發展協會</t>
  </si>
  <si>
    <t>南投縣水里鄉頂崁社區發展協會</t>
  </si>
  <si>
    <t>南投縣國姓鄉福龜社區發展協會</t>
  </si>
  <si>
    <t>107年工業鍋爐補助案</t>
  </si>
  <si>
    <t>聚麗顏料塑膠工業有限公司</t>
  </si>
  <si>
    <t>佳欣樹脂股份有限公司</t>
  </si>
  <si>
    <t>三力達橡膠股份有限公司</t>
  </si>
  <si>
    <t>裕國冷凍冷藏股份有限公司</t>
  </si>
  <si>
    <t>晟功企業有限公司</t>
  </si>
  <si>
    <t>中具工業股份有限公司</t>
  </si>
  <si>
    <t>育承興業有限公司</t>
  </si>
  <si>
    <t>東大紙業有限公司</t>
  </si>
  <si>
    <t>小磨坊國際貿易股份有限公司</t>
  </si>
  <si>
    <t>百成益有限公司</t>
  </si>
  <si>
    <t>金天佑企業有限公司</t>
  </si>
  <si>
    <t>順然藥品股份有限公司</t>
  </si>
  <si>
    <t>南投縣教育關懷職能發展協會</t>
  </si>
  <si>
    <t>南投縣竹山鎮桶頭社區發展協會</t>
  </si>
  <si>
    <t>財團法人伊甸社會福利基金會附設南投縣私立耆福綜合式長期照顧服務機構</t>
  </si>
  <si>
    <t>南投縣生活重建協會</t>
  </si>
  <si>
    <t>社團法人南投縣慈慧善行協會附設南投縣私立慈慧居家式長期照顧服務機構</t>
  </si>
  <si>
    <t>社團法人南投縣左岸成長學苑關懷協會</t>
  </si>
  <si>
    <t>南投縣信義鄉明德社區發展協會</t>
  </si>
  <si>
    <t>南投縣南投市嘉和社區發展協會</t>
  </si>
  <si>
    <t>南投縣埔里鎮五十甲社區發展協會</t>
  </si>
  <si>
    <t>南投縣南投市鳳鳴社區發展協會</t>
  </si>
  <si>
    <t>南投縣埔里鎮廣成社區發展協會</t>
  </si>
  <si>
    <t>南投縣名間鄉新北社區發展協會</t>
  </si>
  <si>
    <t>南投縣南投市三民社區發展協會</t>
  </si>
  <si>
    <t>南投縣水里鄉上安社區發展協會</t>
  </si>
  <si>
    <t>南投縣南投市福山社區發展協會</t>
  </si>
  <si>
    <t>南投縣南投市鳳山社區發展協會</t>
  </si>
  <si>
    <t>社團法人南投縣埔里鎮籃城社區發展協會</t>
  </si>
  <si>
    <t>南投縣南投市營南社區發展協會</t>
  </si>
  <si>
    <t>南投縣埔里鎮大城社區發展協會</t>
  </si>
  <si>
    <t>社團法人中華民國紅十字會台灣省南投縣支會</t>
  </si>
  <si>
    <t>南投縣南投市永豐社區發展協會</t>
  </si>
  <si>
    <t>臺灣基督長老教會望鄉教會</t>
  </si>
  <si>
    <t>社團法人南投縣新南投婦女之友會</t>
  </si>
  <si>
    <t>南投縣埔里鎮珠仔山社區發展協會</t>
  </si>
  <si>
    <t>中明社區發展協會</t>
  </si>
  <si>
    <t>社團法人南投縣魚池鄉魚池尖社區發展協會</t>
  </si>
  <si>
    <t>南投縣南投市內新社區發展協會</t>
  </si>
  <si>
    <t>社團法人南投縣三塊厝愛鄉協會</t>
  </si>
  <si>
    <t>社團法人南投縣生命線協會</t>
  </si>
  <si>
    <t>南投縣魚池鄉大林社區發展協會</t>
  </si>
  <si>
    <t>南投縣草屯鎮新豐社區發展協會</t>
  </si>
  <si>
    <t>南投縣草屯鎮南埔社區發展協會</t>
  </si>
  <si>
    <t>南投縣草屯鎮北投社區發展協會</t>
  </si>
  <si>
    <t>南投縣名間鄉大庄社區發展協會</t>
  </si>
  <si>
    <t>和興社區發展協會</t>
  </si>
  <si>
    <t>南投縣中寮鄉廣福社區發展協會</t>
  </si>
  <si>
    <t>南投縣中寮鄉龍眼林福利協會</t>
  </si>
  <si>
    <t>義和社區發展協會</t>
  </si>
  <si>
    <t>南投縣南投市芳美社區發展協會</t>
  </si>
  <si>
    <t>南投縣南投市內興社區發展協會</t>
  </si>
  <si>
    <t>社團法人南投縣南崗愛鄉協會</t>
  </si>
  <si>
    <t>八張社區發展協會</t>
  </si>
  <si>
    <t>南投縣原住民生活美學協會</t>
  </si>
  <si>
    <t>南投縣埔里鎮恆吉社區發展協會</t>
  </si>
  <si>
    <t>南投縣名間鄉田仔社區發展協會</t>
  </si>
  <si>
    <t>南投縣國姓鄉石門社區發展協會</t>
  </si>
  <si>
    <t>社團法人南投縣新媳婦關懷協會附設南投縣私立好媳婦居家式長期照顧服務機構</t>
  </si>
  <si>
    <t>埔基醫療財團法人埔里基督教醫院</t>
  </si>
  <si>
    <t>財團法人老五老基金會</t>
  </si>
  <si>
    <t>南投縣草屯鎮復興社區發展協會</t>
  </si>
  <si>
    <t>水里鄉新城社區發展協會</t>
  </si>
  <si>
    <t>南投縣草屯鎮新庄社區發展協會</t>
  </si>
  <si>
    <t>社團法人南投縣貓羅溪愛鄉文化促進協會</t>
  </si>
  <si>
    <t>南投縣草屯鎮山腳社區發展協會</t>
  </si>
  <si>
    <t>南投縣草屯鎮石川社區發展協會</t>
  </si>
  <si>
    <t>南投縣草屯鎮上林農宅示範村發展協會</t>
  </si>
  <si>
    <t>南投縣草屯鎮加老社區發展協會</t>
  </si>
  <si>
    <t>南投縣社區發展暨健康促進協會</t>
  </si>
  <si>
    <t>南投縣草屯鎮金鈴園社區發展協會</t>
  </si>
  <si>
    <t>南投縣埔里鎮南村社區發展協會</t>
  </si>
  <si>
    <t>南投縣埔里鎮慈恩社區發展協會</t>
  </si>
  <si>
    <t>社團法人南投縣智障者家長協會</t>
  </si>
  <si>
    <t>社團法人臺灣社會發展研究學會</t>
  </si>
  <si>
    <t>南投縣埔里鎮守城社區發展協會</t>
  </si>
  <si>
    <t>南投縣草屯鎮碧峰社區發展協會</t>
  </si>
  <si>
    <t>南投縣信義鄉部落文化經濟協會</t>
  </si>
  <si>
    <t>南投縣名間鄉濁水社區發展協會</t>
  </si>
  <si>
    <t>南投縣仁愛鄉廬山社區發展協會</t>
  </si>
  <si>
    <t>南投縣草屯鎮新厝社區發展協會</t>
  </si>
  <si>
    <t>南投縣埔里鎮一新社區發展協會</t>
  </si>
  <si>
    <t>南投縣埔里鎮鐵山社區發展協會</t>
  </si>
  <si>
    <t>財團法人南投縣私立德安啟智教養院</t>
  </si>
  <si>
    <t>南投縣私立保生長期照顧中心</t>
  </si>
  <si>
    <t>洪宗鄰醫院附設護理之家</t>
  </si>
  <si>
    <t>台灣省私立桃園仁愛之家</t>
  </si>
  <si>
    <t>財團法人台中市私立長生老人長期照護中心</t>
  </si>
  <si>
    <t>馬蘭榮家附設慎修養護中心</t>
  </si>
  <si>
    <t>財團法人中華啟能基金會附設春暉啟能中心</t>
  </si>
  <si>
    <t>財團法人台灣省私立八德殘障教養院</t>
  </si>
  <si>
    <t>財團法人台灣省私立香園紀念教養院</t>
  </si>
  <si>
    <t>財團法人私立天主教華光智能發展中心</t>
  </si>
  <si>
    <t>財團法人苗栗縣私立幼安教養院</t>
  </si>
  <si>
    <t>財團法人向上社會福利基金會附屬台中育嬰院</t>
  </si>
  <si>
    <t>財團法人天主教會嘉義教區附設嘉義縣私立聖心教養院</t>
  </si>
  <si>
    <t>財團法人台南市私立慈惠教養院</t>
  </si>
  <si>
    <t>財團法人天主教會嘉義教區附設嘉義縣私立敏道家園</t>
  </si>
  <si>
    <t>財團法人基督教惠明盲人福利會附設臺中市私立惠明視障者教養院</t>
  </si>
  <si>
    <t>財團法人天主教華光社會福利基金會附設由根山居</t>
  </si>
  <si>
    <t>南投縣名間鄉三崙社區發展協會</t>
  </si>
  <si>
    <t>私立博愛護理之家</t>
  </si>
  <si>
    <t>南投縣私立寶優養護中心</t>
  </si>
  <si>
    <t>財團法人台灣省私立光明仁愛之家</t>
  </si>
  <si>
    <t>新泰宜婦幼醫院附設護理之家</t>
  </si>
  <si>
    <t>南投縣私立佳尚好長期照顧中心(養護型)</t>
  </si>
  <si>
    <t>財團法人彰化縣私立真善美社會福利慈善事業基金會附設靜元家園</t>
  </si>
  <si>
    <t>財團法人瑪利亞社會福利基金會附設瑪利亞霧峰教養家園</t>
  </si>
  <si>
    <t>財團法人彰化縣私立慈生仁愛院</t>
  </si>
  <si>
    <t>財團法人彰化縣私立基督教喜樂保育院</t>
  </si>
  <si>
    <t>財團法人創世社會福利基金會附設桃園市私立創世清寒植物人安養院</t>
  </si>
  <si>
    <t>竹林社區發展協會</t>
  </si>
  <si>
    <t>南投縣竹山鎮山崇社區發展協會</t>
  </si>
  <si>
    <t>社團法人南投縣竹山鎮竹圍社區發展協會</t>
  </si>
  <si>
    <t>南投縣國姓鄉港源社區發展協會</t>
  </si>
  <si>
    <t>南投縣竹山鎮田家樂社區發展協會</t>
  </si>
  <si>
    <t>南投縣竹山鎮福田社區發展協會</t>
  </si>
  <si>
    <t>南投縣竹山鎮包府社區發展協會</t>
  </si>
  <si>
    <t>南投縣竹山鎮竹山社區發展協會</t>
  </si>
  <si>
    <t>南投縣竹山鎮中崎社區發展協會</t>
  </si>
  <si>
    <t>埔基醫療財團法人附設埔基護理之家</t>
  </si>
  <si>
    <t>南投縣公設民營懷恩養護復健中心</t>
  </si>
  <si>
    <t>財團法人南投縣私立傑瑞社會福利基金會附設南投縣私立傑瑞老人安養中心</t>
  </si>
  <si>
    <t>南投縣私立同心居老人養護中心</t>
  </si>
  <si>
    <t>南投縣私立億安老人養護中心</t>
  </si>
  <si>
    <t>財團法人天主教會台中教區附設南投縣私立復活啟智中心</t>
  </si>
  <si>
    <t>財團法人南投縣私立炫寬愛心教養家園</t>
  </si>
  <si>
    <t>南投縣私立仁和長期照顧中心(長期照護型)</t>
  </si>
  <si>
    <t>南投縣私立博愛長期照顧中心</t>
  </si>
  <si>
    <t>財團法人新竹縣天主教世光教養院</t>
  </si>
  <si>
    <t>財團法人天主教會台中教區附設台灣省私立慈愛殘障教養院</t>
  </si>
  <si>
    <t>財團法人天主教會台中教區附設彰化縣私立聖家啟智中心</t>
  </si>
  <si>
    <t>南投縣竹山鎮社寮社區發展協會</t>
  </si>
  <si>
    <t>南投縣草屯鎮敦和社區發展協會</t>
  </si>
  <si>
    <t>南投縣埔里鎮清新社區發展協會</t>
  </si>
  <si>
    <t>南投縣竹山鎮中和社區發展協會</t>
  </si>
  <si>
    <t>南投縣國姓鄉柑林社區發展協會</t>
  </si>
  <si>
    <t>南投縣草屯鎮富寮社區發展協會</t>
  </si>
  <si>
    <t>財團法人利河伯社會福利基金會附設台灣省私立基督仁愛之家</t>
  </si>
  <si>
    <t>南投縣私立慈愛老人養護中心</t>
  </si>
  <si>
    <t>財團法人創世社會福利基金會附設南投縣私立草屯創世清寒植物人安養院</t>
  </si>
  <si>
    <t>南投縣私立慈嘉老人長期照顧中心（養護型）</t>
  </si>
  <si>
    <t>南投縣竹山鎮桂林社區社區發展協會</t>
  </si>
  <si>
    <t>南投縣草屯鎮中原社區發展協會</t>
  </si>
  <si>
    <t>私立永安護理之家</t>
  </si>
  <si>
    <t>私立康能護理之家</t>
  </si>
  <si>
    <t>南投縣草屯鎮土城社區發展協會</t>
  </si>
  <si>
    <t>財團法人天主教會台中教區附設南投縣私立玫瑰啓能訓練中心</t>
  </si>
  <si>
    <t>東華醫院附設護理之家</t>
  </si>
  <si>
    <t>財團法人台灣省私立景仁殘障教養院</t>
  </si>
  <si>
    <t>南投縣國姓鄉長福社區發展協會</t>
  </si>
  <si>
    <t>財團法人台灣省私立桃園仁愛之家</t>
  </si>
  <si>
    <t>南投縣埔里鎮茄苳社區發展協會</t>
  </si>
  <si>
    <t>名間鄉三崙社區發展協會</t>
  </si>
  <si>
    <t>社團法人南投縣竹山鎮富州社區發展協會</t>
  </si>
  <si>
    <t>南投縣國姓鄉大旗社區發展協會-108年呵護大旗、彎腰掃社區活動</t>
  </si>
  <si>
    <t>南投縣國姓鄉大旗社區發展協會</t>
  </si>
  <si>
    <t>南投縣南投市龍泉社區發展協會-108年衛生保健研習班</t>
  </si>
  <si>
    <t>南投縣南投市龍泉社區發展協會</t>
  </si>
  <si>
    <t>南投縣中寮仁愛獅子會</t>
  </si>
  <si>
    <t>南投縣樂齡生活關懷協會</t>
  </si>
  <si>
    <t>南投縣埔里鎮清新社區發展協會-豬年到好事來賀新春</t>
  </si>
  <si>
    <t>埔里鎮合成社區發展協會</t>
  </si>
  <si>
    <t>南投縣竹山鎮桂林社區發展協會</t>
  </si>
  <si>
    <t>南投縣埔里鎮籃城社區發展協會</t>
  </si>
  <si>
    <t>南投縣中寮國際同濟會</t>
  </si>
  <si>
    <t>南投縣烹飪商業同業公會</t>
  </si>
  <si>
    <t>南投縣埔里生活美學教育協會</t>
  </si>
  <si>
    <t>羅娜社區發展協會</t>
  </si>
  <si>
    <t>南投縣南投市九二一國際同濟會</t>
  </si>
  <si>
    <t>南投縣新街采風文教協會</t>
  </si>
  <si>
    <t>南投縣南崗生活美學協會</t>
  </si>
  <si>
    <t>南投縣人文美學協會李倉興</t>
  </si>
  <si>
    <t>南投縣名間國際獅子會</t>
  </si>
  <si>
    <t>南投縣沙連堡文化藝術策進會</t>
  </si>
  <si>
    <t>南投縣水里鄉吾愛吾鄉協進會</t>
  </si>
  <si>
    <t>南投縣埔里鎮仁愛土風舞協會</t>
  </si>
  <si>
    <t>南投縣藥用植物研究會</t>
  </si>
  <si>
    <t>南投縣南投市元極舞協會</t>
  </si>
  <si>
    <t>南投縣南投市婦女會</t>
  </si>
  <si>
    <t>社團法人南投縣舞蹈創意交流協會</t>
  </si>
  <si>
    <t>南投縣中華外內丹功運動協會</t>
  </si>
  <si>
    <t>南投縣工商婦女企業管理協會</t>
  </si>
  <si>
    <t>南投縣藝術家攝影協會</t>
  </si>
  <si>
    <t>南投縣中心土風舞學社</t>
  </si>
  <si>
    <t>南投縣南投市營北社區發展協會</t>
  </si>
  <si>
    <t>南投縣優美網球協會</t>
  </si>
  <si>
    <t>南投縣水里鄉郡坑婦女協會</t>
  </si>
  <si>
    <t>社團法人南投縣莊姓宗親會</t>
  </si>
  <si>
    <t>南投縣如意康福拳研究會</t>
  </si>
  <si>
    <t>南投縣大南投青年創業協會</t>
  </si>
  <si>
    <t>社團法人南投縣光輝樂府學會</t>
  </si>
  <si>
    <t>南投縣國立中興高級中學校友會</t>
  </si>
  <si>
    <t>潭南社區發展協會</t>
  </si>
  <si>
    <t>社團法人南投縣南崗國際青年商會</t>
  </si>
  <si>
    <t>南投縣健康活力運動促進會</t>
  </si>
  <si>
    <t>郡坑社區發展協會</t>
  </si>
  <si>
    <t>南投縣老二媽媽祖文化發展協會</t>
  </si>
  <si>
    <t>南投縣社會工作師公會</t>
  </si>
  <si>
    <t>南投縣水里鄉永豐國樂協會</t>
  </si>
  <si>
    <t>南投縣北安功德會</t>
  </si>
  <si>
    <t>鳳凰社區發展協會</t>
  </si>
  <si>
    <t>南投縣詩易經學會</t>
  </si>
  <si>
    <t>社團法人南投縣竹山鎮柯仔坑社區發展協會</t>
  </si>
  <si>
    <t>南投縣民俗音樂發展協會</t>
  </si>
  <si>
    <t>南投縣傑出樂團推廣協會</t>
  </si>
  <si>
    <t>南投縣文康傳承觀光協會</t>
  </si>
  <si>
    <t>枇杷社區發展協會</t>
  </si>
  <si>
    <t>南投縣竹山鎮和興社區發展協會</t>
  </si>
  <si>
    <t>仁愛鄉婦女會</t>
  </si>
  <si>
    <t>南投縣南投市市政社區促進會</t>
  </si>
  <si>
    <t>南投縣水里鄉上安絲竹音樂協會</t>
  </si>
  <si>
    <t>南投縣水里鄉水鳳獅子會鍾李春綢</t>
  </si>
  <si>
    <t>南投縣水里鄉體育會</t>
  </si>
  <si>
    <t>社團法人南投縣藝術人文協會</t>
  </si>
  <si>
    <t>南投縣草屯鎮健康舞蹈學會</t>
  </si>
  <si>
    <t>南投縣圍棋協會</t>
  </si>
  <si>
    <t>社團法人南投縣哼哈哈音樂文教推廣協會</t>
  </si>
  <si>
    <t>南投縣草屯鎮婦女會</t>
  </si>
  <si>
    <t>南投縣南投市晨光有氧舞蹈社</t>
  </si>
  <si>
    <t>南投縣褒忠義民廟推展協會</t>
  </si>
  <si>
    <t>社團法人中華民國軍人之友社南投縣軍人服務站</t>
  </si>
  <si>
    <t>南投縣汽車貨物裝卸業職業工會</t>
  </si>
  <si>
    <t>南投縣音樂服務業職業工會</t>
  </si>
  <si>
    <t>南投縣保育人員職業工會</t>
  </si>
  <si>
    <t>南投縣農機代耕業職業工會</t>
  </si>
  <si>
    <t>南投縣磚瓦業職業工會</t>
  </si>
  <si>
    <t>南投縣鐘錶眼鏡業職業工會</t>
  </si>
  <si>
    <t>南投縣果菜包裝運送業職業工會</t>
  </si>
  <si>
    <t>南投縣水電裝修業職業工會</t>
  </si>
  <si>
    <t>南投縣殯禮服務職業工會</t>
  </si>
  <si>
    <t>南投縣被帳業職業工會</t>
  </si>
  <si>
    <t>南投縣人造花業職業工會</t>
  </si>
  <si>
    <t>南投縣社區服務人員職業工會</t>
  </si>
  <si>
    <t>南投縣廚師職業工會</t>
  </si>
  <si>
    <t>南投縣洗染業職業工會常費</t>
  </si>
  <si>
    <t>南投縣按摩業職業工會</t>
  </si>
  <si>
    <t>南投縣理燙髮美容業職業工會</t>
  </si>
  <si>
    <t>南投縣五金業職業工會</t>
  </si>
  <si>
    <t>南投縣推拿與民俗傳統療法服務職業工會</t>
  </si>
  <si>
    <t>南投縣小吃業職業工會</t>
  </si>
  <si>
    <t>南投縣美容業職業工會</t>
  </si>
  <si>
    <t>南投酒廠工會</t>
  </si>
  <si>
    <t>南投縣作物栽培職業工會常年會費</t>
  </si>
  <si>
    <t>南投縣糕餅製造業職業工會</t>
  </si>
  <si>
    <t>南投縣彩券販賣人員業職業工會</t>
  </si>
  <si>
    <t>南投縣宗教服務職業工會</t>
  </si>
  <si>
    <t>社團法人南投縣康復之友協會</t>
  </si>
  <si>
    <t>觀心園愛心庇護工場</t>
  </si>
  <si>
    <t>無</t>
    <phoneticPr fontId="1" type="noConversion"/>
  </si>
  <si>
    <t>克明宮</t>
  </si>
  <si>
    <t>開山廟</t>
  </si>
  <si>
    <t>三玄宮</t>
  </si>
  <si>
    <t>妙泉寺</t>
  </si>
  <si>
    <t>南投縣新聞記者公會</t>
    <phoneticPr fontId="1" type="noConversion"/>
  </si>
  <si>
    <t>竹山秀傳醫院</t>
    <phoneticPr fontId="1" type="noConversion"/>
  </si>
  <si>
    <t>臺中榮民總醫院埔里分院</t>
    <phoneticPr fontId="1" type="noConversion"/>
  </si>
  <si>
    <t>私立以馬內利社區式長照機構</t>
    <phoneticPr fontId="1" type="noConversion"/>
  </si>
  <si>
    <t>工商發展投資策進會</t>
  </si>
  <si>
    <t>南投縣埔里鎮良善社區發展協會</t>
    <phoneticPr fontId="1" type="noConversion"/>
  </si>
  <si>
    <t>南基醫院</t>
    <phoneticPr fontId="1" type="noConversion"/>
  </si>
  <si>
    <t>社團法人中華善美福祉發展協會</t>
    <phoneticPr fontId="1" type="noConversion"/>
  </si>
  <si>
    <t>南投縣水里鄉北埔社區發展協會</t>
    <phoneticPr fontId="1" type="noConversion"/>
  </si>
  <si>
    <t>臺中榮民總醫院埔里分院</t>
    <phoneticPr fontId="1" type="noConversion"/>
  </si>
  <si>
    <t>社團法人中華善美福祉發展協會</t>
    <phoneticPr fontId="1" type="noConversion"/>
  </si>
  <si>
    <t>東華醫院</t>
    <phoneticPr fontId="1" type="noConversion"/>
  </si>
  <si>
    <t>南投縣埔里鎮老人會</t>
    <phoneticPr fontId="1" type="noConversion"/>
  </si>
  <si>
    <t>群策大愛護理之家</t>
    <phoneticPr fontId="1" type="noConversion"/>
  </si>
  <si>
    <t>群力康復之家</t>
    <phoneticPr fontId="1" type="noConversion"/>
  </si>
  <si>
    <t>南投縣私立祥和長期照顧中心（養護型）</t>
    <phoneticPr fontId="1" type="noConversion"/>
  </si>
  <si>
    <t>愛之福護理之家</t>
    <phoneticPr fontId="1" type="noConversion"/>
  </si>
  <si>
    <t>玉里醫院</t>
    <phoneticPr fontId="1" type="noConversion"/>
  </si>
  <si>
    <t>財團法人苗栗縣私立新苗發展中心</t>
    <phoneticPr fontId="1" type="noConversion"/>
  </si>
  <si>
    <t>信和精神護理之家</t>
    <phoneticPr fontId="1" type="noConversion"/>
  </si>
  <si>
    <t>大和康復之家</t>
    <phoneticPr fontId="1" type="noConversion"/>
  </si>
  <si>
    <t>安泰護理之家</t>
    <phoneticPr fontId="1" type="noConversion"/>
  </si>
  <si>
    <t>南投縣私立尚德老人養護中心</t>
    <phoneticPr fontId="1" type="noConversion"/>
  </si>
  <si>
    <t>私立淨元護理之家</t>
    <phoneticPr fontId="1" type="noConversion"/>
  </si>
  <si>
    <t>南投縣私立千恩老人長期照顧中心(養護型)</t>
    <phoneticPr fontId="1" type="noConversion"/>
  </si>
  <si>
    <t>水沙蓮康復之家</t>
    <phoneticPr fontId="1" type="noConversion"/>
  </si>
  <si>
    <t>惠群護理之家</t>
    <phoneticPr fontId="1" type="noConversion"/>
  </si>
  <si>
    <t>華穗護理之家</t>
    <phoneticPr fontId="1" type="noConversion"/>
  </si>
  <si>
    <t>淨心康復之家</t>
    <phoneticPr fontId="1" type="noConversion"/>
  </si>
  <si>
    <t>財團法人台灣省私立啟智技藝訓練中心</t>
    <phoneticPr fontId="1" type="noConversion"/>
  </si>
  <si>
    <t>財團法人瑪利亞社會福利基金會附設瑪利亞啟智學園</t>
    <phoneticPr fontId="1" type="noConversion"/>
  </si>
  <si>
    <t>南投醫院</t>
    <phoneticPr fontId="1" type="noConversion"/>
  </si>
  <si>
    <t>草屯療養院</t>
    <phoneticPr fontId="1" type="noConversion"/>
  </si>
  <si>
    <t>迦南康復之家</t>
    <phoneticPr fontId="1" type="noConversion"/>
  </si>
  <si>
    <t>迦南精神護理之家</t>
    <phoneticPr fontId="1" type="noConversion"/>
  </si>
  <si>
    <t>聖恩護理之家</t>
    <phoneticPr fontId="1" type="noConversion"/>
  </si>
  <si>
    <t>竹山秀傳醫院</t>
    <phoneticPr fontId="1" type="noConversion"/>
  </si>
  <si>
    <t>吉康護理之家</t>
    <phoneticPr fontId="1" type="noConversion"/>
  </si>
  <si>
    <t>南投縣私立東山長期照顧中心(養護型)</t>
    <phoneticPr fontId="1" type="noConversion"/>
  </si>
  <si>
    <t>東明護理之家</t>
    <phoneticPr fontId="1" type="noConversion"/>
  </si>
  <si>
    <t>烏日信和精神護理之家</t>
    <phoneticPr fontId="1" type="noConversion"/>
  </si>
  <si>
    <t>南投縣總工會</t>
  </si>
  <si>
    <t>南投縣針織工職業工會</t>
    <phoneticPr fontId="1" type="noConversion"/>
  </si>
  <si>
    <t>南投縣名人歌唱協會</t>
    <phoneticPr fontId="1" type="noConversion"/>
  </si>
  <si>
    <t>南投縣埔里鎮北門社區發展協會</t>
    <phoneticPr fontId="1" type="noConversion"/>
  </si>
  <si>
    <t>南投縣婦幼協會</t>
    <phoneticPr fontId="1" type="noConversion"/>
  </si>
  <si>
    <t>南投縣水牛網球推廣協會</t>
    <phoneticPr fontId="1" type="noConversion"/>
  </si>
  <si>
    <t>南投縣體育舞蹈推廣協會</t>
    <phoneticPr fontId="1" type="noConversion"/>
  </si>
  <si>
    <t>南投縣霧社國際獅子會</t>
    <phoneticPr fontId="1" type="noConversion"/>
  </si>
  <si>
    <t>南投縣國際傑人會</t>
    <phoneticPr fontId="1" type="noConversion"/>
  </si>
  <si>
    <t>南投縣青山協會</t>
    <phoneticPr fontId="1" type="noConversion"/>
  </si>
  <si>
    <t xml:space="preserve">南投縣美滿社區協進會 </t>
    <phoneticPr fontId="1" type="noConversion"/>
  </si>
  <si>
    <t>南投縣社區營造協會</t>
    <phoneticPr fontId="1" type="noConversion"/>
  </si>
  <si>
    <t>南投縣惠兒舞蹈發展協會</t>
    <phoneticPr fontId="1" type="noConversion"/>
  </si>
  <si>
    <t>南投縣前山國際獅子會</t>
    <phoneticPr fontId="1" type="noConversion"/>
  </si>
  <si>
    <t>南投縣二二八關懷協會</t>
    <phoneticPr fontId="1" type="noConversion"/>
  </si>
  <si>
    <t>南投縣健康藝術慈善會</t>
    <phoneticPr fontId="1" type="noConversion"/>
  </si>
  <si>
    <t>南投縣南投市青溪婦女協會</t>
    <phoneticPr fontId="1" type="noConversion"/>
  </si>
  <si>
    <t>南投縣埔里鎮茄苳社區發展協會</t>
    <phoneticPr fontId="1" type="noConversion"/>
  </si>
  <si>
    <t>南投縣釋善行善會</t>
    <phoneticPr fontId="1" type="noConversion"/>
  </si>
  <si>
    <t>南投縣擎天協會</t>
    <phoneticPr fontId="1" type="noConversion"/>
  </si>
  <si>
    <t>南投縣中興長春協會</t>
    <phoneticPr fontId="1" type="noConversion"/>
  </si>
  <si>
    <t>南投縣教育退休人員協會</t>
    <phoneticPr fontId="1" type="noConversion"/>
  </si>
  <si>
    <t>南投縣埔里愛跑協會傅裕宸</t>
    <phoneticPr fontId="1" type="noConversion"/>
  </si>
  <si>
    <t>南投縣水里鄉北埔社區發展協會</t>
    <phoneticPr fontId="1" type="noConversion"/>
  </si>
  <si>
    <t>南投縣埔里鎮愛蘭社區發展協會</t>
    <phoneticPr fontId="1" type="noConversion"/>
  </si>
  <si>
    <t>南投啟智教養院</t>
    <phoneticPr fontId="1" type="noConversion"/>
  </si>
  <si>
    <t>雲林教養院</t>
    <phoneticPr fontId="1" type="noConversion"/>
  </si>
  <si>
    <t>臺南教養院</t>
    <phoneticPr fontId="1" type="noConversion"/>
  </si>
  <si>
    <t>「金豬迎福慶新春」現場揮毫春聯</t>
  </si>
  <si>
    <t>108年度愛心捐血活動</t>
  </si>
  <si>
    <t>金豬報喜迎新年揮大毫活動</t>
    <phoneticPr fontId="1" type="noConversion"/>
  </si>
  <si>
    <t>108己亥年『諸事圓滿』大城送手寫春聯活動</t>
    <phoneticPr fontId="1" type="noConversion"/>
  </si>
  <si>
    <t>108年社區發展人才培訓見習活動</t>
    <phoneticPr fontId="1" type="noConversion"/>
  </si>
  <si>
    <t>108己亥年『諸事吉祥』手寫春聯活動</t>
    <phoneticPr fontId="1" type="noConversion"/>
  </si>
  <si>
    <t>108年績優社區走動式觀摩</t>
    <phoneticPr fontId="1" type="noConversion"/>
  </si>
  <si>
    <t>108年己亥金豬迎春-春聯吟詩春福賀歲計畫</t>
    <phoneticPr fontId="1" type="noConversion"/>
  </si>
  <si>
    <t>108年度新春揮毫送春聯活動</t>
    <phoneticPr fontId="1" type="noConversion"/>
  </si>
  <si>
    <t>寒冬送暖活動</t>
    <phoneticPr fontId="1" type="noConversion"/>
  </si>
  <si>
    <t>中餐烹調持證廚師之餐飲業衛生講習</t>
    <phoneticPr fontId="1" type="noConversion"/>
  </si>
  <si>
    <t>108年「寫春聯、贈春聯」民俗年節藝文活動</t>
    <phoneticPr fontId="1" type="noConversion"/>
  </si>
  <si>
    <t>108己亥年『喜迎金豬』活動</t>
    <phoneticPr fontId="1" type="noConversion"/>
  </si>
  <si>
    <t>108年度社區親子歡樂趣味競賽活動</t>
    <phoneticPr fontId="1" type="noConversion"/>
  </si>
  <si>
    <t>寒冬歲末關懷兒童無遠弗屆，心靈生活教育暨消防安全宣導及防災演練</t>
    <phoneticPr fontId="1" type="noConversion"/>
  </si>
  <si>
    <t>新街地區108年社區揮毫送春聯活動</t>
    <phoneticPr fontId="1" type="noConversion"/>
  </si>
  <si>
    <t>108年己亥金豬報喜新春揮毫活動</t>
    <phoneticPr fontId="1" type="noConversion"/>
  </si>
  <si>
    <t>108年度春聯揮毫活動</t>
    <phoneticPr fontId="1" type="noConversion"/>
  </si>
  <si>
    <t>迎春納福-年節工藝飾品DIY</t>
    <phoneticPr fontId="1" type="noConversion"/>
  </si>
  <si>
    <t>【反毒、反飆車，珍惜水資源、保護森林、創意繪畫比賽宣導】活動</t>
    <phoneticPr fontId="1" type="noConversion"/>
  </si>
  <si>
    <t>2019好運豬豬來˙元燈彩繪燈籠踩街暨晚會活動</t>
    <phoneticPr fontId="1" type="noConversion"/>
  </si>
  <si>
    <t>南投縣畫我家鄉節能減碳綠化地球環保寫生比賽</t>
    <phoneticPr fontId="1" type="noConversion"/>
  </si>
  <si>
    <t>南投縣二二八和平紀念活動</t>
    <phoneticPr fontId="1" type="noConversion"/>
  </si>
  <si>
    <t>群獅愛.前山心.迎春愛心公益茶會</t>
    <phoneticPr fontId="1" type="noConversion"/>
  </si>
  <si>
    <t>108年度頭牙吃丁酒暨節能減碳、節約用電、水土保持宣導活動</t>
    <phoneticPr fontId="1" type="noConversion"/>
  </si>
  <si>
    <t>108年度外縣市績優社區觀摩活動</t>
    <phoneticPr fontId="1" type="noConversion"/>
  </si>
  <si>
    <t>108年會員知能研習</t>
    <phoneticPr fontId="1" type="noConversion"/>
  </si>
  <si>
    <t>捐血活動暨消防安全宣導</t>
    <phoneticPr fontId="1" type="noConversion"/>
  </si>
  <si>
    <t>婦女社區參與暨節能減碳宣導活動</t>
    <phoneticPr fontId="1" type="noConversion"/>
  </si>
  <si>
    <t>花開富貴迎新春─歲末迎新公益活動</t>
    <phoneticPr fontId="1" type="noConversion"/>
  </si>
  <si>
    <t>108年度環保痠痛藥膏DIY製作、肌力訓練健身養生研習活動</t>
    <phoneticPr fontId="1" type="noConversion"/>
  </si>
  <si>
    <t>108年度績優社區觀摩學習活動</t>
    <phoneticPr fontId="1" type="noConversion"/>
  </si>
  <si>
    <t>108年豬年新春團拜暨淨山健行活動</t>
    <phoneticPr fontId="1" type="noConversion"/>
  </si>
  <si>
    <t>中草藥養生保健研習班</t>
    <phoneticPr fontId="1" type="noConversion"/>
  </si>
  <si>
    <t>「元極操」研習活動</t>
    <phoneticPr fontId="1" type="noConversion"/>
  </si>
  <si>
    <t>108年度婦女節活動-婦女知性健康講座暨節能減碳節約用電宣導</t>
    <phoneticPr fontId="1" type="noConversion"/>
  </si>
  <si>
    <t>越動越有力宣導活動</t>
    <phoneticPr fontId="1" type="noConversion"/>
  </si>
  <si>
    <t>國際傑人會歡樂兒童節-親子闖關園遊會</t>
    <phoneticPr fontId="1" type="noConversion"/>
  </si>
  <si>
    <t>108年度健康促進講座</t>
    <phoneticPr fontId="1" type="noConversion"/>
  </si>
  <si>
    <t>『外丹功精工之法』指導員研習交流活動</t>
    <phoneticPr fontId="1" type="noConversion"/>
  </si>
  <si>
    <t>婦女健康講座暨節能減碳宣導</t>
    <phoneticPr fontId="1" type="noConversion"/>
  </si>
  <si>
    <t>茶藝美學賞析暨新春團拜活動</t>
    <phoneticPr fontId="1" type="noConversion"/>
  </si>
  <si>
    <t>金豬報喜健康研習營</t>
    <phoneticPr fontId="1" type="noConversion"/>
  </si>
  <si>
    <t>樂活養生健康談暨居家消防安全宣導活動</t>
    <phoneticPr fontId="1" type="noConversion"/>
  </si>
  <si>
    <t>108年度軟式網球比賽</t>
    <phoneticPr fontId="1" type="noConversion"/>
  </si>
  <si>
    <t>108年烹飪研習活動</t>
    <phoneticPr fontId="1" type="noConversion"/>
  </si>
  <si>
    <t>健康講座研習會</t>
    <phoneticPr fontId="1" type="noConversion"/>
  </si>
  <si>
    <t>「愛環境保自然」研習暨水土保持節能減碳宣導活動</t>
    <phoneticPr fontId="1" type="noConversion"/>
  </si>
  <si>
    <t>提昇社區營造研習</t>
    <phoneticPr fontId="1" type="noConversion"/>
  </si>
  <si>
    <t>社團菁英幹部研習講座</t>
    <phoneticPr fontId="1" type="noConversion"/>
  </si>
  <si>
    <t>108年中台灣各大詩社聯合「詩詠節能減碳」宣導</t>
    <phoneticPr fontId="1" type="noConversion"/>
  </si>
  <si>
    <t>108年友愛社區敬老拒菸反毒系列活動</t>
    <phoneticPr fontId="1" type="noConversion"/>
  </si>
  <si>
    <t>【霧社甘霖食物銀行】公益活動</t>
    <phoneticPr fontId="1" type="noConversion"/>
  </si>
  <si>
    <t>2019年度螢光大道親自然活動</t>
    <phoneticPr fontId="1" type="noConversion"/>
  </si>
  <si>
    <t>漫漫五月雪~桐花季創意繪畫比賽暨宣導活動</t>
    <phoneticPr fontId="1" type="noConversion"/>
  </si>
  <si>
    <t>「2019親子淨園&amp;健康樂活」活動</t>
    <phoneticPr fontId="1" type="noConversion"/>
  </si>
  <si>
    <t>108年度樂齡健康講座</t>
    <phoneticPr fontId="1" type="noConversion"/>
  </si>
  <si>
    <t>108年度南投縣水牛盃網球邀請賽</t>
    <phoneticPr fontId="1" type="noConversion"/>
  </si>
  <si>
    <t>南投縣水里鄉郡坑社區發展協會</t>
    <phoneticPr fontId="1" type="noConversion"/>
  </si>
  <si>
    <t>『金豬報喜』親子彩繪及彩繪面具比賽暨節能減碳宣導</t>
    <phoneticPr fontId="1" type="noConversion"/>
  </si>
  <si>
    <t>手機探索家鄉之美-社區影像紀錄研習營</t>
    <phoneticPr fontId="1" type="noConversion"/>
  </si>
  <si>
    <t>108年度提升社會工作專業倫理研討會</t>
    <phoneticPr fontId="1" type="noConversion"/>
  </si>
  <si>
    <t>體驗傳統藝術-國樂人才培訓活動</t>
    <phoneticPr fontId="1" type="noConversion"/>
  </si>
  <si>
    <t>108年愛心一起來節能減碳宣導關懷活動</t>
    <phoneticPr fontId="1" type="noConversion"/>
  </si>
  <si>
    <t>108年母親節勇健慢行暨節能減碳宣導</t>
    <phoneticPr fontId="1" type="noConversion"/>
  </si>
  <si>
    <t>第四屆埔里跑Puli Power山城派對感恩志工繞圈馬拉松賽</t>
    <phoneticPr fontId="1" type="noConversion"/>
  </si>
  <si>
    <t>108年度凍頂茶推廣活動</t>
    <phoneticPr fontId="1" type="noConversion"/>
  </si>
  <si>
    <t>我愛媽媽健康快樂行</t>
    <phoneticPr fontId="1" type="noConversion"/>
  </si>
  <si>
    <t>108年績優社區走動式參訪活動</t>
    <phoneticPr fontId="1" type="noConversion"/>
  </si>
  <si>
    <t>108年度母親節思孝感恩活動</t>
    <phoneticPr fontId="1" type="noConversion"/>
  </si>
  <si>
    <t>108年柯仔坑社區走動式觀摩參訪活動</t>
    <phoneticPr fontId="1" type="noConversion"/>
  </si>
  <si>
    <t>慈母心感恩情節能減碳你我行</t>
    <phoneticPr fontId="1" type="noConversion"/>
  </si>
  <si>
    <t>感恩母親節音樂饗宴</t>
    <phoneticPr fontId="1" type="noConversion"/>
  </si>
  <si>
    <t>魅力媽咪舞蹈研習班</t>
    <phoneticPr fontId="1" type="noConversion"/>
  </si>
  <si>
    <t>慶祝108年母親節暨醫療講座活動</t>
    <phoneticPr fontId="1" type="noConversion"/>
  </si>
  <si>
    <t>108年度慶端午活動</t>
    <phoneticPr fontId="1" type="noConversion"/>
  </si>
  <si>
    <t>溫馨端午粽香飄活動</t>
    <phoneticPr fontId="1" type="noConversion"/>
  </si>
  <si>
    <t>魅力媽咪節-舞出自我風采暨社區心理健康宣導</t>
    <phoneticPr fontId="1" type="noConversion"/>
  </si>
  <si>
    <t>「扭腰擺臀、舞動健康土風舞」研習活動</t>
    <phoneticPr fontId="1" type="noConversion"/>
  </si>
  <si>
    <t>端午粽飄香暨節能減碳</t>
    <phoneticPr fontId="1" type="noConversion"/>
  </si>
  <si>
    <t>108年活力上安、再造藝文系列活動</t>
    <phoneticPr fontId="1" type="noConversion"/>
  </si>
  <si>
    <t>「捐血一袋.救人一命」捐血活動</t>
    <phoneticPr fontId="1" type="noConversion"/>
  </si>
  <si>
    <t>108年慶祝母親節名人才藝表演暨節能減碳水土保持政策宣導活動</t>
    <phoneticPr fontId="1" type="noConversion"/>
  </si>
  <si>
    <t>黃昏之戀、享受自然運動嘉年華活動</t>
    <phoneticPr fontId="1" type="noConversion"/>
  </si>
  <si>
    <t>健康與飲食暨節能減碳宣導</t>
    <phoneticPr fontId="1" type="noConversion"/>
  </si>
  <si>
    <t>社區關懷．慶賀佳節親子同樂與關懷弱勢活動</t>
    <phoneticPr fontId="1" type="noConversion"/>
  </si>
  <si>
    <t>108年度端午節粽技傳承，粽葉飄香暨節能減碳，水土保持宣導</t>
    <phoneticPr fontId="1" type="noConversion"/>
  </si>
  <si>
    <t>108年度母親節慶祝活動</t>
    <phoneticPr fontId="1" type="noConversion"/>
  </si>
  <si>
    <t>108年全民盃體育系列活動圍棋競賽</t>
    <phoneticPr fontId="1" type="noConversion"/>
  </si>
  <si>
    <t>108年度慶祝母親節公益表演季節能減碳節約用電宣傳活動</t>
    <phoneticPr fontId="1" type="noConversion"/>
  </si>
  <si>
    <t>母親節幽默的舒壓魅力專題講座暨推動綠環保水土保持節約用電</t>
    <phoneticPr fontId="1" type="noConversion"/>
  </si>
  <si>
    <t>108年晨光舞動社區關懷活動</t>
    <phoneticPr fontId="1" type="noConversion"/>
  </si>
  <si>
    <t>南投縣褒忠義民廟推廣研討活動</t>
    <phoneticPr fontId="1" type="noConversion"/>
  </si>
  <si>
    <t>補助南投縣總工會辦理「中部縣市總工會第40期會務聯繫研討會」</t>
    <phoneticPr fontId="1" type="noConversion"/>
  </si>
  <si>
    <t>辦理勞工教育</t>
  </si>
  <si>
    <t>補助108年端節敬軍(勞軍)活動</t>
    <phoneticPr fontId="1" type="noConversion"/>
  </si>
  <si>
    <t>補助108年春節敬軍活動</t>
    <phoneticPr fontId="1" type="noConversion"/>
  </si>
  <si>
    <t>補助身心障礙者庇護性就業服務計畫</t>
    <phoneticPr fontId="1" type="noConversion"/>
  </si>
  <si>
    <t>補助草屯療養院附設南投縣草讚屋庇護商店</t>
    <phoneticPr fontId="1" type="noConversion"/>
  </si>
  <si>
    <t>補助觀心園愛心庇護工場</t>
    <phoneticPr fontId="1" type="noConversion"/>
  </si>
  <si>
    <t>108年度建立社區照顧關懷據點</t>
    <phoneticPr fontId="1" type="noConversion"/>
  </si>
  <si>
    <t>長期照顧十年計畫2.0-社區整體照顧服務體系</t>
    <phoneticPr fontId="1" type="noConversion"/>
  </si>
  <si>
    <t>長期照顧十年計畫2.0-建立社區照顧關懷據點</t>
    <phoneticPr fontId="1" type="noConversion"/>
  </si>
  <si>
    <t>補助業務費及志工費</t>
    <phoneticPr fontId="1" type="noConversion"/>
  </si>
  <si>
    <t>長期照顧十年計畫2.0-照顧服務</t>
    <phoneticPr fontId="1" type="noConversion"/>
  </si>
  <si>
    <t>辦理「身障托育」</t>
    <phoneticPr fontId="1" type="noConversion"/>
  </si>
  <si>
    <t>辦理「世代融合」</t>
    <phoneticPr fontId="1" type="noConversion"/>
  </si>
  <si>
    <t>辦理「身障日間照顧及住宿式照顧費用」</t>
    <phoneticPr fontId="1" type="noConversion"/>
  </si>
  <si>
    <t>長期照顧十年計畫2.0-社區照顧關懷據點</t>
    <phoneticPr fontId="1" type="noConversion"/>
  </si>
  <si>
    <t>補助長福社區10-12月經費</t>
    <phoneticPr fontId="1" type="noConversion"/>
  </si>
  <si>
    <t>補助業務費及志工費</t>
    <phoneticPr fontId="1" type="noConversion"/>
  </si>
  <si>
    <t>補助設施設備費用</t>
    <phoneticPr fontId="1" type="noConversion"/>
  </si>
  <si>
    <t>補助桂林社區10-12月經費</t>
    <phoneticPr fontId="1" type="noConversion"/>
  </si>
  <si>
    <t>補助梅林社區10-12月經費</t>
    <phoneticPr fontId="1" type="noConversion"/>
  </si>
  <si>
    <t>補助竹豐社區10-12月經費</t>
    <phoneticPr fontId="1" type="noConversion"/>
  </si>
  <si>
    <t>補助業務費及志工費</t>
    <phoneticPr fontId="1" type="noConversion"/>
  </si>
  <si>
    <t>補助業務費及志工費、加值費用</t>
    <phoneticPr fontId="1" type="noConversion"/>
  </si>
  <si>
    <t>補助柑林社區10-12月經費</t>
    <phoneticPr fontId="1" type="noConversion"/>
  </si>
  <si>
    <t>補助加值人力費用</t>
    <phoneticPr fontId="1" type="noConversion"/>
  </si>
  <si>
    <t>補助竹山富州社區10-12經費</t>
    <phoneticPr fontId="1" type="noConversion"/>
  </si>
  <si>
    <t>補助中和社區10-12月經費</t>
    <phoneticPr fontId="1" type="noConversion"/>
  </si>
  <si>
    <t>補助10-12月經費</t>
    <phoneticPr fontId="1" type="noConversion"/>
  </si>
  <si>
    <t>補助社寮社區充實設備</t>
    <phoneticPr fontId="1" type="noConversion"/>
  </si>
  <si>
    <t>補助國姓社區10-12月經費</t>
    <phoneticPr fontId="1" type="noConversion"/>
  </si>
  <si>
    <t>補助中崎社區10-12月經費</t>
    <phoneticPr fontId="1" type="noConversion"/>
  </si>
  <si>
    <t>補助石門社區10-12月經費</t>
    <phoneticPr fontId="1" type="noConversion"/>
  </si>
  <si>
    <t>補助南港社區10-12月經費</t>
    <phoneticPr fontId="1" type="noConversion"/>
  </si>
  <si>
    <t>補助竹山桶頭社區10-12月經費</t>
    <phoneticPr fontId="1" type="noConversion"/>
  </si>
  <si>
    <t>補助延正社區10-12月經費</t>
    <phoneticPr fontId="1" type="noConversion"/>
  </si>
  <si>
    <t>補助竹山社區10-12月經費</t>
    <phoneticPr fontId="1" type="noConversion"/>
  </si>
  <si>
    <t>補助包府社區10-12月關懷據點</t>
    <phoneticPr fontId="1" type="noConversion"/>
  </si>
  <si>
    <t>補助福田社區10-12月據點經費</t>
    <phoneticPr fontId="1" type="noConversion"/>
  </si>
  <si>
    <t>補助田家樂社區10-12月經費</t>
    <phoneticPr fontId="1" type="noConversion"/>
  </si>
  <si>
    <t>補助彰雅社區10-12月經費</t>
    <phoneticPr fontId="1" type="noConversion"/>
  </si>
  <si>
    <t>補助港源社區10-12月經費</t>
    <phoneticPr fontId="1" type="noConversion"/>
  </si>
  <si>
    <t>補助竹山竹圍社區10-12月經費</t>
    <phoneticPr fontId="1" type="noConversion"/>
  </si>
  <si>
    <t>補助竹山山崇社區10-12月經費</t>
    <phoneticPr fontId="1" type="noConversion"/>
  </si>
  <si>
    <t>補助竹林社區10-12月經費</t>
    <phoneticPr fontId="1" type="noConversion"/>
  </si>
  <si>
    <t>補助業務費及志工費、加值費用</t>
    <phoneticPr fontId="1" type="noConversion"/>
  </si>
  <si>
    <t>補助人力費用</t>
    <phoneticPr fontId="1" type="noConversion"/>
  </si>
  <si>
    <t>補助業務費及志工費、加值費用</t>
    <phoneticPr fontId="1" type="noConversion"/>
  </si>
  <si>
    <t>補助辦理南投縣長期照顧機構老人獨立倡導方案經費</t>
    <phoneticPr fontId="1" type="noConversion"/>
  </si>
  <si>
    <t>南投縣身心障礙者社區日間作業設施服務計畫</t>
    <phoneticPr fontId="1" type="noConversion"/>
  </si>
  <si>
    <t>個案管理費</t>
    <phoneticPr fontId="1" type="noConversion"/>
  </si>
  <si>
    <t>個管費</t>
    <phoneticPr fontId="1" type="noConversion"/>
  </si>
  <si>
    <t>補助業務費及志工費</t>
    <phoneticPr fontId="1" type="noConversion"/>
  </si>
  <si>
    <t>個案管理費</t>
    <phoneticPr fontId="1" type="noConversion"/>
  </si>
  <si>
    <t>個案費</t>
    <phoneticPr fontId="1" type="noConversion"/>
  </si>
  <si>
    <t>個案管理費、社區式交通接送費</t>
    <phoneticPr fontId="1" type="noConversion"/>
  </si>
  <si>
    <t>個案管理費</t>
    <phoneticPr fontId="1" type="noConversion"/>
  </si>
  <si>
    <t>108年度中小企業輔導服務</t>
    <phoneticPr fontId="1" type="noConversion"/>
  </si>
  <si>
    <t>108年國定佛誕節暨母親節浴佛活動</t>
    <phoneticPr fontId="1" type="noConversion"/>
  </si>
  <si>
    <t>108年度宗教文化兒童寫生活動</t>
    <phoneticPr fontId="1" type="noConversion"/>
  </si>
  <si>
    <t>108年名間鄉天上聖母文化節慶祝活動</t>
    <phoneticPr fontId="1" type="noConversion"/>
  </si>
  <si>
    <t>上香費</t>
    <phoneticPr fontId="1" type="noConversion"/>
  </si>
  <si>
    <t>2019媽祖文化節活動</t>
    <phoneticPr fontId="1" type="noConversion"/>
  </si>
  <si>
    <t>2019第九屆鳳天盃全國歌唱比賽</t>
    <phoneticPr fontId="1" type="noConversion"/>
  </si>
  <si>
    <t>玄天上帝慶壽首開財庫慶典活動</t>
    <phoneticPr fontId="1" type="noConversion"/>
  </si>
  <si>
    <t>108年慶元宵暨節能減碳宣導活動</t>
    <phoneticPr fontId="1" type="noConversion"/>
  </si>
  <si>
    <t>上香費</t>
    <phoneticPr fontId="1" type="noConversion"/>
  </si>
  <si>
    <t>補助新增住所設施設備改善經費</t>
    <phoneticPr fontId="1" type="noConversion"/>
  </si>
  <si>
    <t>補助新家庭托顧服務</t>
    <phoneticPr fontId="1" type="noConversion"/>
  </si>
  <si>
    <t>長期照顧十年計畫2.0-小規模多機能服務</t>
    <phoneticPr fontId="1" type="noConversion"/>
  </si>
  <si>
    <t>108年1月長照2.0營養餐飲服務計畫</t>
    <phoneticPr fontId="1" type="noConversion"/>
  </si>
  <si>
    <t>108年上半年度新聞媒體、機關新聞聯繫人員自然生態保育研習暨綠能公益宣導活動</t>
    <phoneticPr fontId="1" type="noConversion"/>
  </si>
  <si>
    <t>東華醫院附設南投縣私立東華居家式長期照顧服務機構</t>
    <phoneticPr fontId="1" type="noConversion"/>
  </si>
  <si>
    <t>衛生福利部臺南教養院</t>
    <phoneticPr fontId="1" type="noConversion"/>
  </si>
  <si>
    <t>個案管理費</t>
    <phoneticPr fontId="1" type="noConversion"/>
  </si>
  <si>
    <t>南投縣埔里鎮愛蘭社區發展協會</t>
    <phoneticPr fontId="1" type="noConversion"/>
  </si>
  <si>
    <t>南投縣埔里鎮蜈蚣社區發展協會</t>
    <phoneticPr fontId="1" type="noConversion"/>
  </si>
  <si>
    <t>補助業務費及志工費</t>
    <phoneticPr fontId="1" type="noConversion"/>
  </si>
  <si>
    <t>南投縣建築材料業職業工會</t>
    <phoneticPr fontId="1" type="noConversion"/>
  </si>
  <si>
    <t>南投縣埔里鎮桃米社區發展協會</t>
    <phoneticPr fontId="1" type="noConversion"/>
  </si>
  <si>
    <t>107年「強化優良品種推廣與種源管理計畫」</t>
    <phoneticPr fontId="4" type="noConversion"/>
  </si>
  <si>
    <t>南投縣水稻育苗技術協進會</t>
  </si>
  <si>
    <t>108年度竹山鎮萬人平安餐計畫</t>
    <phoneticPr fontId="4" type="noConversion"/>
  </si>
  <si>
    <t>竹山鎮農會</t>
  </si>
  <si>
    <t>107年「輔導專業農擴大經營規模政策地區性推廣與宣導計畫」</t>
  </si>
  <si>
    <t>埔里鎮農會</t>
  </si>
  <si>
    <t>鹿谷鄉農會</t>
  </si>
  <si>
    <t>魚池鄉農會</t>
  </si>
  <si>
    <t>國姓鄉農會</t>
  </si>
  <si>
    <t>補助辦理107年度強化植物有害生物防範措施計畫</t>
    <phoneticPr fontId="4" type="noConversion"/>
  </si>
  <si>
    <t>南投市農會</t>
  </si>
  <si>
    <t>補助辦理特色茶分級評鑑之茶葉農藥殘留檢驗</t>
    <phoneticPr fontId="4" type="noConversion"/>
  </si>
  <si>
    <t>仁愛鄉農會</t>
    <phoneticPr fontId="4" type="noConversion"/>
  </si>
  <si>
    <t>補助辦理特色茶分級評鑑之茶葉農藥殘留檢驗</t>
    <phoneticPr fontId="4" type="noConversion"/>
  </si>
  <si>
    <t>補助辦理地方特色茶分級評鑑</t>
    <phoneticPr fontId="4" type="noConversion"/>
  </si>
  <si>
    <t>補助辦理特色茶分級評鑑日月潭評鑑競賽</t>
    <phoneticPr fontId="4" type="noConversion"/>
  </si>
  <si>
    <t>魚池鄉農會</t>
    <phoneticPr fontId="4" type="noConversion"/>
  </si>
  <si>
    <t>補助辦理玉山茶鄉研習及推廣</t>
    <phoneticPr fontId="4" type="noConversion"/>
  </si>
  <si>
    <t>信義鄉農會</t>
    <phoneticPr fontId="4" type="noConversion"/>
  </si>
  <si>
    <t>補助茶園新植</t>
    <phoneticPr fontId="4" type="noConversion"/>
  </si>
  <si>
    <t>名間鄉農會</t>
    <phoneticPr fontId="4" type="noConversion"/>
  </si>
  <si>
    <t>補助茶園新植與更新</t>
    <phoneticPr fontId="4" type="noConversion"/>
  </si>
  <si>
    <t>補助辦理特色茶分級評鑑之茶葉農藥殘留檢驗費</t>
    <phoneticPr fontId="4" type="noConversion"/>
  </si>
  <si>
    <t>南投縣茶商業同業公會</t>
    <phoneticPr fontId="4" type="noConversion"/>
  </si>
  <si>
    <t>補助茶園新植</t>
    <phoneticPr fontId="4" type="noConversion"/>
  </si>
  <si>
    <t>南投縣松嶺鬥茶協會</t>
  </si>
  <si>
    <t>補助辦理茶產業文化推廣活動</t>
    <phoneticPr fontId="4" type="noConversion"/>
  </si>
  <si>
    <t>補助辦理2019杭州市優質農產品迎新春大聯展</t>
    <phoneticPr fontId="4" type="noConversion"/>
  </si>
  <si>
    <t>南投縣農會</t>
  </si>
  <si>
    <t>補助108年梅子暨農特產品展售活動經費</t>
    <phoneticPr fontId="4" type="noConversion"/>
  </si>
  <si>
    <t>南投縣農業合作社聯合社</t>
    <phoneticPr fontId="4" type="noConversion"/>
  </si>
  <si>
    <t>休閒農業區跨域輔導計畫補助款</t>
    <phoneticPr fontId="4" type="noConversion"/>
  </si>
  <si>
    <t>107年度休閒農業區跨域輔導計畫</t>
  </si>
  <si>
    <t>南投縣休閒農業策略聯盟協會</t>
    <phoneticPr fontId="4" type="noConversion"/>
  </si>
  <si>
    <t>107年度休閒農業區跨域輔導計畫補助款</t>
    <phoneticPr fontId="4" type="noConversion"/>
  </si>
  <si>
    <t>水里鄉農會</t>
  </si>
  <si>
    <t>補助108年度強化農業推廣教育設施計畫</t>
    <phoneticPr fontId="4" type="noConversion"/>
  </si>
  <si>
    <t>補助轄內養鹿產銷班政令宣導、教育訓練所需經費</t>
  </si>
  <si>
    <t>南投縣養鹿協會</t>
  </si>
  <si>
    <t>補助辦理造林地疏伐示範及教學課程等活動</t>
    <phoneticPr fontId="4" type="noConversion"/>
  </si>
  <si>
    <t>鹿谷鄉護林協會</t>
  </si>
  <si>
    <t>補助執行107年度野生動物危害農林作物研究調查與宣導</t>
    <phoneticPr fontId="4" type="noConversion"/>
  </si>
  <si>
    <t>嘉義大學</t>
  </si>
  <si>
    <t>信義鄉農會</t>
  </si>
  <si>
    <t>漳和社區景觀步道部份休憩區週邊環境改善計畫</t>
    <phoneticPr fontId="4" type="noConversion"/>
  </si>
  <si>
    <t>南投市漳和社區發展協會</t>
    <phoneticPr fontId="4" type="noConversion"/>
  </si>
  <si>
    <t>社區成長學習活動-茶葉製作研習營</t>
    <phoneticPr fontId="4" type="noConversion"/>
  </si>
  <si>
    <t>竹山鎮大鞍社區發展協會</t>
    <phoneticPr fontId="4" type="noConversion"/>
  </si>
  <si>
    <t>隘寮社區遊憩資源調查計畫</t>
    <phoneticPr fontId="4" type="noConversion"/>
  </si>
  <si>
    <t>集集鎮隘寮社區發展協會</t>
    <phoneticPr fontId="4" type="noConversion"/>
  </si>
  <si>
    <t>雙冬社區產業教學園區綠美化改善計畫</t>
    <phoneticPr fontId="4" type="noConversion"/>
  </si>
  <si>
    <t>草屯鎮雙冬社區發展協會</t>
    <phoneticPr fontId="4" type="noConversion"/>
  </si>
  <si>
    <t>集集鎮隘寮社區銀髮族樂活手做明信片課程計畫</t>
    <phoneticPr fontId="4" type="noConversion"/>
  </si>
  <si>
    <t>清水國小美化及維護保養</t>
    <phoneticPr fontId="4" type="noConversion"/>
  </si>
  <si>
    <t>中寮鄉龍眼林休閒農業區促進會</t>
    <phoneticPr fontId="4" type="noConversion"/>
  </si>
  <si>
    <t>富州社區產業行銷公仔製作</t>
    <phoneticPr fontId="4" type="noConversion"/>
  </si>
  <si>
    <t>竹山鎮富州社區發展協會</t>
    <phoneticPr fontId="4" type="noConversion"/>
  </si>
  <si>
    <t>鹿篙社區吉祥臨鹿景觀改善工作</t>
    <phoneticPr fontId="4" type="noConversion"/>
  </si>
  <si>
    <t>魚池鄉鹿篙社區發展協會</t>
    <phoneticPr fontId="4" type="noConversion"/>
  </si>
  <si>
    <t>集集鎮社區資源及營造成果特色地圖製作計畫</t>
    <phoneticPr fontId="4" type="noConversion"/>
  </si>
  <si>
    <t>集集廣明社區發展協會</t>
    <phoneticPr fontId="4" type="noConversion"/>
  </si>
  <si>
    <t>延正社區在地特色農特產加工研習活力計畫</t>
    <phoneticPr fontId="4" type="noConversion"/>
  </si>
  <si>
    <t>竹山鎮延正社區發展協會</t>
    <phoneticPr fontId="4" type="noConversion"/>
  </si>
  <si>
    <t>鹿谷鄉彰雅社區凍頂茶周邊產品包裝計畫</t>
    <phoneticPr fontId="4" type="noConversion"/>
  </si>
  <si>
    <t>鹿谷鄉彰雅社區發展協會</t>
    <phoneticPr fontId="4" type="noConversion"/>
  </si>
  <si>
    <t>永興社區紅腳蹄金瓜包裝行銷計畫</t>
    <phoneticPr fontId="4" type="noConversion"/>
  </si>
  <si>
    <t>南投市永興社區發展協會</t>
    <phoneticPr fontId="4" type="noConversion"/>
  </si>
  <si>
    <t>楓林社區生態環境資源調查課程計畫</t>
    <phoneticPr fontId="4" type="noConversion"/>
  </si>
  <si>
    <t>仁愛鄉楓林社區發展協會</t>
    <phoneticPr fontId="4" type="noConversion"/>
  </si>
  <si>
    <t>107年度南投縣農村再生活力行動計畫-平林社區東側入口景觀區</t>
    <phoneticPr fontId="4" type="noConversion"/>
  </si>
  <si>
    <t>草屯鎮平林社區發展協會</t>
    <phoneticPr fontId="4" type="noConversion"/>
  </si>
  <si>
    <t>集集綠色隧道牛湖田之驛週邊環境綠市集營造計畫</t>
    <phoneticPr fontId="4" type="noConversion"/>
  </si>
  <si>
    <t>集集鎮隘寮社區發展協會</t>
    <phoneticPr fontId="4" type="noConversion"/>
  </si>
  <si>
    <t>御史社區生態池周邊環境改善計畫</t>
    <phoneticPr fontId="4" type="noConversion"/>
  </si>
  <si>
    <t>草屯鎮御史社區發展協會</t>
    <phoneticPr fontId="4" type="noConversion"/>
  </si>
  <si>
    <t>水里鄉頂崁社區水里蛇窯路口邊坡擋土牆美化計畫</t>
    <phoneticPr fontId="4" type="noConversion"/>
  </si>
  <si>
    <t>水里鄉頂崁社區發展協會</t>
    <phoneticPr fontId="4" type="noConversion"/>
  </si>
  <si>
    <t>福龜社區環境改善及可食廊道計畫</t>
    <phoneticPr fontId="4" type="noConversion"/>
  </si>
  <si>
    <t>國姓鄉福龜社區發展協會</t>
    <phoneticPr fontId="4" type="noConversion"/>
  </si>
  <si>
    <t>史努櫻部落環村步道入口意象及周圍環境改善計畫</t>
    <phoneticPr fontId="4" type="noConversion"/>
  </si>
  <si>
    <t>仁愛鄉春陽社區發展協會</t>
    <phoneticPr fontId="4" type="noConversion"/>
  </si>
  <si>
    <t>體育及衛生教育-體育教學及活動-捐助國內團體</t>
  </si>
  <si>
    <t>108年全民盃體育競賽系列活動</t>
  </si>
  <si>
    <t>南投縣體育會民俗體育委員會</t>
  </si>
  <si>
    <t>無</t>
  </si>
  <si>
    <t>ˇ</t>
  </si>
  <si>
    <t>南投縣體育會地面高爾夫委員會</t>
  </si>
  <si>
    <t>南投縣體育會軟式網球委員會</t>
  </si>
  <si>
    <t>南投縣體育會巧固球委員會</t>
  </si>
  <si>
    <t>南投縣體育會壘球委員會</t>
  </si>
  <si>
    <t>南投縣體育會槌球委員會</t>
  </si>
  <si>
    <t>南投縣體育會划船委員會</t>
  </si>
  <si>
    <t>南投縣體育會網球委員會</t>
  </si>
  <si>
    <t>南投縣體育會游泳委員會</t>
  </si>
  <si>
    <t>南投縣體育會慢速壘球委員會</t>
  </si>
  <si>
    <t>南投縣體育會籃球委員會</t>
  </si>
  <si>
    <t>南投縣體育會高爾夫委員會</t>
  </si>
  <si>
    <t>南投縣體育會拔河委員會</t>
  </si>
  <si>
    <t>南投縣體育會射箭委員會</t>
  </si>
  <si>
    <t>南投縣體育會撞球委員會</t>
  </si>
  <si>
    <t>南投縣體育會法式滾球委員會</t>
  </si>
  <si>
    <t>南投縣體育會拳擊委員會</t>
  </si>
  <si>
    <t>南投縣體育會木球委員會</t>
  </si>
  <si>
    <t>南投縣體育會羽球委員會</t>
  </si>
  <si>
    <t>南投縣體育會桌球委員會</t>
  </si>
  <si>
    <t>南投縣體育會圍棋委員會</t>
  </si>
  <si>
    <t>南投縣體育會柔道委員會</t>
  </si>
  <si>
    <t>南投縣體育會田徑委員會</t>
  </si>
  <si>
    <t>南投縣體育會角力委員會</t>
  </si>
  <si>
    <t>南投縣國民中學體育促進會</t>
  </si>
  <si>
    <t>南投縣運動休閒發展協會</t>
  </si>
  <si>
    <t>南投縣體育會</t>
  </si>
  <si>
    <t>參加2019年亞洲青年女子壘球邀請賽</t>
  </si>
  <si>
    <t>108年度體育會各項體育活動經費-108年中等學校運動會</t>
  </si>
  <si>
    <t>108年度體育會各項體育活動經費-108年體育業務研討會</t>
  </si>
  <si>
    <t>三和游泳池旁公園綠地設置樂齡運動設施</t>
  </si>
  <si>
    <t>南投扶輪社</t>
  </si>
  <si>
    <t>108年度上半年空手道培訓計畫</t>
  </si>
  <si>
    <t>南投縣體育會空手道委員會</t>
  </si>
  <si>
    <t>108年南投縣主委盃法式滾球錦標賽</t>
  </si>
  <si>
    <t xml:space="preserve">南投縣體育會法式滾球委員會
</t>
  </si>
  <si>
    <t xml:space="preserve"> 無 </t>
  </si>
  <si>
    <t>中華民國108年全國師生盃巧固球錦標賽暨各級國手選拔賽</t>
  </si>
  <si>
    <t>108年主任委員盃中南部地區木球邀請賽</t>
  </si>
  <si>
    <t>棒球運動暨培訓棒球運動人才</t>
  </si>
  <si>
    <t>南投縣體育會棒球委員會</t>
  </si>
  <si>
    <t>體育及衛生教育-中央政府補助體育教學及活動經費-捐助國內團體</t>
  </si>
  <si>
    <t>108年運動i臺灣計畫-陪帝爺公健走</t>
  </si>
  <si>
    <t>108年運動i臺灣計畫-民俗技藝傳承表演活動</t>
  </si>
  <si>
    <t>名間鄉體育會</t>
  </si>
  <si>
    <t>108年運動i臺灣計畫-青春活力社區田徑比賽</t>
  </si>
  <si>
    <t>108年運動i臺灣計畫-大家一起來運動體驗</t>
  </si>
  <si>
    <t>108年運動i臺灣計畫-趣味競賽</t>
  </si>
  <si>
    <t>108年運動i臺灣計畫-鄉村社區運動嘉年華</t>
  </si>
  <si>
    <t>南投市體育會</t>
  </si>
  <si>
    <t>108年運動i臺灣計畫-文化藝術陣頭踩街嘉年華</t>
  </si>
  <si>
    <t>108年運動i臺灣計畫-舞動籃球風火輪嘉年華</t>
  </si>
  <si>
    <t>108年運動i臺灣計畫-趣味桌球進洞、足你幸福、棒球九宮格運動嘉年華</t>
  </si>
  <si>
    <t>集集鎮體育會</t>
  </si>
  <si>
    <t>108年運動i臺灣計畫-羽球、匹克球、籃球3對3嘉年華</t>
  </si>
  <si>
    <t>108年運動i臺灣計畫-黃昏之戀、享受自然暨疊杯呼拉圈運動嘉年華</t>
  </si>
  <si>
    <t>水里鄉體育會</t>
  </si>
  <si>
    <t>特殊教育-
特殊教育行政及督導-捐助國內團體</t>
  </si>
  <si>
    <t>紙是遊戲場活動經費</t>
  </si>
  <si>
    <t>南投縣導覽解說協會</t>
  </si>
  <si>
    <t>社會教育－社會教育行政及督導－捐助國內團體</t>
  </si>
  <si>
    <t>108年第十九屆『文昌盃』語文演講表演活動</t>
  </si>
  <si>
    <t>明新書院</t>
  </si>
  <si>
    <t>2019觀音文化藝術節-好山好水好空氣寫生比賽</t>
  </si>
  <si>
    <t>南投縣埔里中心湖觀光發展協會</t>
  </si>
  <si>
    <t>南投縣政府</t>
    <phoneticPr fontId="1" type="noConversion"/>
  </si>
  <si>
    <t>民政業務-宗教禮俗</t>
    <phoneticPr fontId="1" type="noConversion"/>
  </si>
  <si>
    <t>一般行政-媒體管理</t>
    <phoneticPr fontId="1" type="noConversion"/>
  </si>
  <si>
    <t>一般建築及設備-其他設備</t>
    <phoneticPr fontId="1" type="noConversion"/>
  </si>
  <si>
    <t>社政業務-人民團體輔導</t>
    <phoneticPr fontId="4" type="noConversion"/>
  </si>
  <si>
    <t>職訓及就業輔導-職訓及就業輔導</t>
    <phoneticPr fontId="1" type="noConversion"/>
  </si>
  <si>
    <t>社政業務-社會行政管理</t>
    <phoneticPr fontId="1" type="noConversion"/>
  </si>
  <si>
    <t>社政業務-福利事業</t>
    <phoneticPr fontId="1" type="noConversion"/>
  </si>
  <si>
    <t xml:space="preserve">工商業與度量衡管理-產業發展推動與行政管理 </t>
    <phoneticPr fontId="1" type="noConversion"/>
  </si>
  <si>
    <t>其他公共工程-工商事業工程</t>
    <phoneticPr fontId="1" type="noConversion"/>
  </si>
  <si>
    <t>農業管理與輔導業務-糧食生產及行政管理</t>
    <phoneticPr fontId="1" type="noConversion"/>
  </si>
  <si>
    <t>糧食生產及行政管理-病蟲害防治</t>
    <phoneticPr fontId="1" type="noConversion"/>
  </si>
  <si>
    <t>糧食生產及行政管理-特產推廣</t>
    <phoneticPr fontId="1" type="noConversion"/>
  </si>
  <si>
    <t>糧食生產及行政管理-農產運銷</t>
    <phoneticPr fontId="1" type="noConversion"/>
  </si>
  <si>
    <t>糧食生產及行政管理-農會輔導及管理</t>
    <phoneticPr fontId="1" type="noConversion"/>
  </si>
  <si>
    <t>糧食生產及行政管理-畜牧生產</t>
    <phoneticPr fontId="1" type="noConversion"/>
  </si>
  <si>
    <t>糧食生產及行政管理-林業推廣</t>
    <phoneticPr fontId="1" type="noConversion"/>
  </si>
  <si>
    <t>農業建設-農業園區建設</t>
    <phoneticPr fontId="1" type="noConversion"/>
  </si>
  <si>
    <t>水利管理業務-水土保持業務</t>
    <phoneticPr fontId="1" type="noConversion"/>
  </si>
  <si>
    <t>合       計</t>
  </si>
  <si>
    <t>單位：千元</t>
    <phoneticPr fontId="1" type="noConversion"/>
  </si>
  <si>
    <t>表4</t>
  </si>
  <si>
    <t>南投縣政府108年度對民間團體補(捐)助經費明細表</t>
  </si>
  <si>
    <t>至108年6月止</t>
  </si>
  <si>
    <t>(本表為半年報)</t>
    <phoneticPr fontId="1" type="noConversion"/>
  </si>
  <si>
    <r>
      <t>就業及勞工輔導-勞工福利</t>
    </r>
    <r>
      <rPr>
        <sz val="10"/>
        <rFont val="Times New Roman"/>
        <family val="1"/>
      </rPr>
      <t/>
    </r>
    <phoneticPr fontId="1" type="noConversion"/>
  </si>
  <si>
    <t>2019新春揮毫春聯贈送活動</t>
  </si>
  <si>
    <t>南投縣中寮鄉頂興社區發展協會</t>
    <phoneticPr fontId="1" type="noConversion"/>
  </si>
  <si>
    <t>南投縣政府文化局</t>
  </si>
  <si>
    <t>108年度「諸事大吉春節揮毫暨節約電節能減碳宣導」活動</t>
  </si>
  <si>
    <t>南投縣南投堡藝文觀光學會</t>
  </si>
  <si>
    <t>無</t>
    <phoneticPr fontId="1" type="noConversion"/>
  </si>
  <si>
    <t>辦理豬年報喜寫春聯活動經費</t>
  </si>
  <si>
    <t>南投縣埔里鎮桃米社區發展協會</t>
    <phoneticPr fontId="1" type="noConversion"/>
  </si>
  <si>
    <t>豬事吉祥‧揮毫話春聯-民俗年節藝文活動</t>
  </si>
  <si>
    <t>無</t>
    <phoneticPr fontId="1" type="noConversion"/>
  </si>
  <si>
    <t>元宵提古燈話燈籠照古井活動</t>
  </si>
  <si>
    <t>108年新街地區民眾春聯教學及體驗文化推展活動</t>
  </si>
  <si>
    <t>無</t>
    <phoneticPr fontId="1" type="noConversion"/>
  </si>
  <si>
    <t>己亥年名家春聯寫贈活動</t>
  </si>
  <si>
    <t>南投縣慕陶書法學會</t>
  </si>
  <si>
    <t>2019好運豬豬來‧元宵彩繪燈籠踩街暨晚會活動</t>
  </si>
  <si>
    <t>迎春納福名家揮毫贈春聯活動</t>
  </si>
  <si>
    <t>南投縣台灣藝術大道促進協會</t>
    <phoneticPr fontId="1" type="noConversion"/>
  </si>
  <si>
    <t>108年度書法揮毫送春聯活動</t>
  </si>
  <si>
    <t>南投縣南投市青溪長青協會</t>
  </si>
  <si>
    <t>辦理陶笛音樂饗宴活動</t>
  </si>
  <si>
    <t>南投縣陶笛文化發展協會</t>
  </si>
  <si>
    <t>2019台日親善感恩交流音樂會</t>
  </si>
  <si>
    <t>埔里合唱團</t>
  </si>
  <si>
    <t>慈母心‧感恩情 ‧節能減碳你我行音樂會</t>
  </si>
  <si>
    <t>第五屆環保地球日暨節能減碳綠化家園環保海報比賽活動</t>
  </si>
  <si>
    <t>亞洲藝術學會</t>
    <phoneticPr fontId="1" type="noConversion"/>
  </si>
  <si>
    <t>漫漫五月雪~桐花季創意繪畫比賽暨宣導活動</t>
  </si>
  <si>
    <t>108年布農日音樂饗宴活動</t>
  </si>
  <si>
    <t>長青欣頌合唱團</t>
    <phoneticPr fontId="1" type="noConversion"/>
  </si>
  <si>
    <t>南投集集之美環保寫生比賽</t>
  </si>
  <si>
    <t>中華亞太華人文經交流協會</t>
  </si>
  <si>
    <t>108年絲竹傳藝寶島樂活活動</t>
  </si>
  <si>
    <t>補助跨越海峽-第四屆嘉興台灣攝影交流展聯合展出由南投縣藝術家攝影協會主辦</t>
  </si>
  <si>
    <t>諸福‧迎春-南投縣文化資產學會「豬」年生肖會員聯展補助</t>
  </si>
  <si>
    <t>南投縣文化資產學會</t>
    <phoneticPr fontId="1" type="noConversion"/>
  </si>
  <si>
    <t>臺北木偶劇團(親子劇場-旺來客棧)演出活動</t>
  </si>
  <si>
    <t>臺北木偶劇團</t>
  </si>
  <si>
    <t>嘉義愛樂管弦樂團(2019台灣巡迴音樂會)演出</t>
  </si>
  <si>
    <t>嘉義愛樂管弦樂團</t>
    <phoneticPr fontId="1" type="noConversion"/>
  </si>
  <si>
    <t>2019南投青溪美展專輯及展出經費補助</t>
  </si>
  <si>
    <t>南投縣青溪新文藝學會</t>
  </si>
  <si>
    <t>五洲園掌中劇團(好客偶戲-藝起show)演出</t>
  </si>
  <si>
    <t>五洲園掌中劇團</t>
    <phoneticPr fontId="1" type="noConversion"/>
  </si>
  <si>
    <t>漢霖民俗說唱藝術團-相聲不累˙親子play演出</t>
  </si>
  <si>
    <t>漢霖民俗說唱藝術團</t>
  </si>
  <si>
    <t>南開科技大學文化創藝與設計系畢業展專輯及展出經費補助</t>
  </si>
  <si>
    <t>南開科技大學</t>
  </si>
  <si>
    <t>笑林豪傑-眷村的故事演出</t>
  </si>
  <si>
    <t>笑林豪傑</t>
  </si>
  <si>
    <t>南投市客協-客家歌謠舞蹈研習班</t>
  </si>
  <si>
    <t>南投縣南投市客家協會</t>
    <phoneticPr fontId="1" type="noConversion"/>
  </si>
  <si>
    <t>原住民業務-生活輔導-獎補助</t>
    <phoneticPr fontId="1" type="noConversion"/>
  </si>
  <si>
    <t>108年度中區原家幸福女力快閃活動</t>
    <phoneticPr fontId="1" type="noConversion"/>
  </si>
  <si>
    <t>有限責任南投縣原住民愛鄰照顧服務勞動合作社</t>
    <phoneticPr fontId="1" type="noConversion"/>
  </si>
  <si>
    <t>原住民族行政局</t>
    <phoneticPr fontId="1" type="noConversion"/>
  </si>
  <si>
    <t>無</t>
    <phoneticPr fontId="1" type="noConversion"/>
  </si>
  <si>
    <t>原住民業務-生活輔導-獎補助</t>
    <phoneticPr fontId="1" type="noConversion"/>
  </si>
  <si>
    <t>108年度日月潭伊達邵部落社區婦女健康運動計畫</t>
    <phoneticPr fontId="1" type="noConversion"/>
  </si>
  <si>
    <t>南投縣魚池鄉伊達邵明德長青會</t>
    <phoneticPr fontId="1" type="noConversion"/>
  </si>
  <si>
    <t>108年度寒冬有愛歲末送暖團圓飯活動</t>
    <phoneticPr fontId="1" type="noConversion"/>
  </si>
  <si>
    <t>信義鄉羅娜社區發展協會</t>
    <phoneticPr fontId="1" type="noConversion"/>
  </si>
  <si>
    <t>原住民族行政局</t>
    <phoneticPr fontId="1" type="noConversion"/>
  </si>
  <si>
    <t>無</t>
    <phoneticPr fontId="1" type="noConversion"/>
  </si>
  <si>
    <t>原住民業務-生活輔導-獎補助</t>
    <phoneticPr fontId="1" type="noConversion"/>
  </si>
  <si>
    <t>108年度社區親子歡樂趣味競賽活動</t>
    <phoneticPr fontId="1" type="noConversion"/>
  </si>
  <si>
    <t>信義鄉羅娜社區發展協會</t>
    <phoneticPr fontId="1" type="noConversion"/>
  </si>
  <si>
    <t>原住民族行政局</t>
    <phoneticPr fontId="1" type="noConversion"/>
  </si>
  <si>
    <t>108年度環保變色護唇膏製作肌力訓練健身</t>
    <phoneticPr fontId="1" type="noConversion"/>
  </si>
  <si>
    <t>南投縣原鄉自主管理發展協會</t>
    <phoneticPr fontId="1" type="noConversion"/>
  </si>
  <si>
    <t>丹大林道周邊環境生態旅遊規劃旅程活動</t>
    <phoneticPr fontId="1" type="noConversion"/>
  </si>
  <si>
    <t>南投縣丹大布農生態旅遊協會</t>
    <phoneticPr fontId="1" type="noConversion"/>
  </si>
  <si>
    <t>扭腰擺臀.舞動健康土風舞</t>
    <phoneticPr fontId="1" type="noConversion"/>
  </si>
  <si>
    <t>南投縣仁愛鄉婦女會</t>
    <phoneticPr fontId="1" type="noConversion"/>
  </si>
  <si>
    <t>信義鄉潭南村2019螢光大道親自然活動計畫</t>
    <phoneticPr fontId="1" type="noConversion"/>
  </si>
  <si>
    <t>南投縣信義鄉潭南社區發展協會</t>
    <phoneticPr fontId="1" type="noConversion"/>
  </si>
  <si>
    <t>原味粽香傳情活動</t>
    <phoneticPr fontId="1" type="noConversion"/>
  </si>
  <si>
    <t>南投縣五十甲社區發展協會</t>
    <phoneticPr fontId="1" type="noConversion"/>
  </si>
  <si>
    <t>原住民族行政局</t>
    <phoneticPr fontId="1" type="noConversion"/>
  </si>
  <si>
    <t>108年度濃情端午同心關懷端午節活動</t>
    <phoneticPr fontId="1" type="noConversion"/>
  </si>
  <si>
    <t>社團法人南投縣城鄉關懷福利協會</t>
    <phoneticPr fontId="1" type="noConversion"/>
  </si>
  <si>
    <t>原住民業務-提高原住民生活素質計畫-獎補助費</t>
    <phoneticPr fontId="1" type="noConversion"/>
  </si>
  <si>
    <t>108年度平埔族群聚落活力計畫</t>
    <phoneticPr fontId="1" type="noConversion"/>
  </si>
  <si>
    <t>埔里鎮牛眠社區發展協會</t>
    <phoneticPr fontId="1" type="noConversion"/>
  </si>
  <si>
    <t>南投縣政府原住民族行政局</t>
    <phoneticPr fontId="1" type="noConversion"/>
  </si>
  <si>
    <t>辦理108年度原住民部落文化健康站實施計畫補助經費-愛加倍文健站</t>
    <phoneticPr fontId="1" type="noConversion"/>
  </si>
  <si>
    <t>南投縣愛加倍家庭關懷協會</t>
    <phoneticPr fontId="1" type="noConversion"/>
  </si>
  <si>
    <t>南投縣政府原住民族行政局</t>
    <phoneticPr fontId="1" type="noConversion"/>
  </si>
  <si>
    <t>原住民業務-提高原住民生活素質計畫-獎補助費</t>
    <phoneticPr fontId="1" type="noConversion"/>
  </si>
  <si>
    <t>辦理108年度原住民部落文化健康站實施計畫補助經費-德克達雅文健站</t>
    <phoneticPr fontId="1" type="noConversion"/>
  </si>
  <si>
    <t>財團法人台灣基督長老教會原住民教會德克達雅教會</t>
    <phoneticPr fontId="1" type="noConversion"/>
  </si>
  <si>
    <t>原住民業務-提高原住民生活素質計畫-獎補助費</t>
    <phoneticPr fontId="1" type="noConversion"/>
  </si>
  <si>
    <t>辦理108年度原住民部落文化健康站實施計畫補助經費-新鄉文健站</t>
    <phoneticPr fontId="1" type="noConversion"/>
  </si>
  <si>
    <t>信義鄉新鄉社區發展協會</t>
    <phoneticPr fontId="1" type="noConversion"/>
  </si>
  <si>
    <t>辦理108年度原住民部落文化健康站實施計畫補助經費-豐丘文健站</t>
    <phoneticPr fontId="1" type="noConversion"/>
  </si>
  <si>
    <t>台灣基督長老教會豐丘教會</t>
    <phoneticPr fontId="1" type="noConversion"/>
  </si>
  <si>
    <t>辦理108年度原住民部落文化健康站實施計畫補助經費-人倫文健站</t>
    <phoneticPr fontId="1" type="noConversion"/>
  </si>
  <si>
    <t>台灣基督長老教會人倫教會</t>
    <phoneticPr fontId="1" type="noConversion"/>
  </si>
  <si>
    <t>辦理108年度原住民部落文化健康站實施計畫補助經費-潭南文健站</t>
    <phoneticPr fontId="1" type="noConversion"/>
  </si>
  <si>
    <t>信義鄉潭南社區發展協會</t>
    <phoneticPr fontId="1" type="noConversion"/>
  </si>
  <si>
    <t>辦理108年度原住民部落文化健康站實施計畫補助經費-春陽(史努櫻)文健站</t>
    <phoneticPr fontId="1" type="noConversion"/>
  </si>
  <si>
    <t>財團法人台灣基督長老教會原住民教會史努櫻教會</t>
    <phoneticPr fontId="1" type="noConversion"/>
  </si>
  <si>
    <t>辦理108年度原住民部落文化健康站實施計畫補助經費-望鄉文健站</t>
    <phoneticPr fontId="1" type="noConversion"/>
  </si>
  <si>
    <t>台灣基督長老教會望鄉教會</t>
    <phoneticPr fontId="1" type="noConversion"/>
  </si>
  <si>
    <t>辦理108年度原住民部落文化健康站實施計畫補助經費-青雲文健站</t>
    <phoneticPr fontId="1" type="noConversion"/>
  </si>
  <si>
    <t>信義鄉青雲社區發展協會</t>
    <phoneticPr fontId="1" type="noConversion"/>
  </si>
  <si>
    <t>辦理108年度原住民部落文化健康站實施計畫補助經費-久美文健站</t>
    <phoneticPr fontId="1" type="noConversion"/>
  </si>
  <si>
    <t>南投縣原住民生活美學協會</t>
    <phoneticPr fontId="1" type="noConversion"/>
  </si>
  <si>
    <t>南投縣政府原住民族行政局</t>
    <phoneticPr fontId="1" type="noConversion"/>
  </si>
  <si>
    <t>辦理108年度原住民部落文化健康站實施計畫補助經費-清流文健站</t>
    <phoneticPr fontId="1" type="noConversion"/>
  </si>
  <si>
    <t>南投縣原民樸溯永續發展協會</t>
  </si>
  <si>
    <t>辦理108年度原住民部落文化健康站實施計畫補助經費-眉原文健站</t>
    <phoneticPr fontId="1" type="noConversion"/>
  </si>
  <si>
    <t>財團法人台灣基督長老教會泰雅爾中會眉原教會</t>
    <phoneticPr fontId="1" type="noConversion"/>
  </si>
  <si>
    <t>辦理108年度原住民部落文化健康站實施計畫補助經費-瑞岩(柄史布淦教會)文健站</t>
    <phoneticPr fontId="1" type="noConversion"/>
  </si>
  <si>
    <t>財團法人台灣基督長老教會泰雅爾中會瑞岩教會</t>
    <phoneticPr fontId="1" type="noConversion"/>
  </si>
  <si>
    <t>辦理108年度原住民部落文化健康站實施計畫補助經費-明德文健站</t>
    <phoneticPr fontId="1" type="noConversion"/>
  </si>
  <si>
    <t>信義鄉明德社區發展協會</t>
    <phoneticPr fontId="1" type="noConversion"/>
  </si>
  <si>
    <t>辦理107年度原住民部落文化健康站實施計畫補助經費-松林文健站</t>
    <phoneticPr fontId="1" type="noConversion"/>
  </si>
  <si>
    <t>仁愛鄉松林社區發展協會</t>
    <phoneticPr fontId="1" type="noConversion"/>
  </si>
  <si>
    <t>辦理107年度原住民部落文化健康站實施計畫補助經費-久美文健站</t>
    <phoneticPr fontId="1" type="noConversion"/>
  </si>
  <si>
    <t>原住民業務-提高原住民生活素質計畫-獎補助費</t>
    <phoneticPr fontId="1" type="noConversion"/>
  </si>
  <si>
    <t>辦理108年度原住民部落文化健康站實施計畫補助經費-武界文健站</t>
    <phoneticPr fontId="1" type="noConversion"/>
  </si>
  <si>
    <t>南投縣武界部落文化觀光關懷發展協會</t>
  </si>
  <si>
    <t>原住民業務-提高原住民生活素質計畫-獎補助費</t>
    <phoneticPr fontId="1" type="noConversion"/>
  </si>
  <si>
    <t>辦理108年度原住民部落文化健康站實施計畫補助經費-萬豐文健站</t>
    <phoneticPr fontId="1" type="noConversion"/>
  </si>
  <si>
    <t>仁愛鄉萬豐社區發展協會</t>
    <phoneticPr fontId="1" type="noConversion"/>
  </si>
  <si>
    <t>預付-都達.合作等2站文健站開辦費-都達文健站沖銷轉正</t>
    <phoneticPr fontId="1" type="noConversion"/>
  </si>
  <si>
    <t>南投縣仁愛鄉都達社區發展協會</t>
    <phoneticPr fontId="1" type="noConversion"/>
  </si>
  <si>
    <t>預付-都達.合作等2站文健站開辦費-合作文健站沖銷轉正</t>
    <phoneticPr fontId="1" type="noConversion"/>
  </si>
  <si>
    <t>南投縣仁愛鄉合作社區發展協會</t>
    <phoneticPr fontId="1" type="noConversion"/>
  </si>
  <si>
    <t>辦理108年度原住民部落文化健康站實施計畫補助經費-馬烈霸文健站</t>
    <phoneticPr fontId="1" type="noConversion"/>
  </si>
  <si>
    <t>財團法人台灣基督長老教會泰雅爾中會馬烈霸教會</t>
    <phoneticPr fontId="1" type="noConversion"/>
  </si>
  <si>
    <t>辦理108年度原住民部落文化健康站實施計畫補助經費-中正文健站</t>
    <phoneticPr fontId="1" type="noConversion"/>
  </si>
  <si>
    <t>有限責任南投縣原住民愛鄰照顧服務勞動合作社</t>
    <phoneticPr fontId="1" type="noConversion"/>
  </si>
  <si>
    <t>辦理108年度原住民部落文化健康站實施計畫補助經費-親愛文健站</t>
    <phoneticPr fontId="1" type="noConversion"/>
  </si>
  <si>
    <t>仁愛鄉親愛社區發展協會</t>
    <phoneticPr fontId="1" type="noConversion"/>
  </si>
  <si>
    <t>辦理108年度原住民部落文化健康站實施計畫補助經費-松林文健站</t>
    <phoneticPr fontId="1" type="noConversion"/>
  </si>
  <si>
    <t>仁愛鄉松林社區發展協會</t>
    <phoneticPr fontId="1" type="noConversion"/>
  </si>
  <si>
    <t>辦理108年度原住民部落文化健康站實施計畫補助經費-都達文健站</t>
    <phoneticPr fontId="1" type="noConversion"/>
  </si>
  <si>
    <t>南投縣仁愛鄉都達社區發展協會</t>
    <phoneticPr fontId="1" type="noConversion"/>
  </si>
  <si>
    <t>辦理108年度原住民部落文化健康站實施計畫補助經費-合作文健站</t>
    <phoneticPr fontId="1" type="noConversion"/>
  </si>
  <si>
    <t>南投縣仁愛鄉合作社區發展協會</t>
    <phoneticPr fontId="1" type="noConversion"/>
  </si>
  <si>
    <t>辦理108年度原住民部落文化健康站實施計畫補助經費-羅娜文健站</t>
    <phoneticPr fontId="1" type="noConversion"/>
  </si>
  <si>
    <t>南投縣信義鄉羅娜社區發展協會</t>
    <phoneticPr fontId="1" type="noConversion"/>
  </si>
  <si>
    <t>辦理108年度原住民部落文化健康站實施計畫補助經費-慕懷愫文健站</t>
    <phoneticPr fontId="1" type="noConversion"/>
  </si>
  <si>
    <t>灶團法人南投縣城鄉關懷協會</t>
    <phoneticPr fontId="1" type="noConversion"/>
  </si>
  <si>
    <t>辦理108年度原住民部落文化健康站實施計畫補助經費-伊達邵文健站</t>
    <phoneticPr fontId="1" type="noConversion"/>
  </si>
  <si>
    <t>南投縣魚池鄉邵族文化發展協會</t>
    <phoneticPr fontId="1" type="noConversion"/>
  </si>
  <si>
    <t>108年原住民族家庭服務中心實施計畫</t>
    <phoneticPr fontId="1" type="noConversion"/>
  </si>
  <si>
    <t>南投縣布農文化協會</t>
    <phoneticPr fontId="1" type="noConversion"/>
  </si>
  <si>
    <t>社團法人南投縣城鄉關懷福利協會</t>
    <phoneticPr fontId="1" type="noConversion"/>
  </si>
  <si>
    <t>108年度原住民社會工作人員執業安全實施計畫</t>
    <phoneticPr fontId="1" type="noConversion"/>
  </si>
  <si>
    <t>原住民族行政局</t>
    <phoneticPr fontId="1" type="noConversion"/>
  </si>
  <si>
    <t>108年度原住民學生課後扶植計畫</t>
    <phoneticPr fontId="1" type="noConversion"/>
  </si>
  <si>
    <t>社團法人南投縣天主教山地服務研究社</t>
    <phoneticPr fontId="1" type="noConversion"/>
  </si>
  <si>
    <t xml:space="preserve"> </t>
    <phoneticPr fontId="1" type="noConversion"/>
  </si>
  <si>
    <t xml:space="preserve"> </t>
    <phoneticPr fontId="1" type="noConversion"/>
  </si>
  <si>
    <t>108年度原住民學生課後扶植計畫</t>
    <phoneticPr fontId="1" type="noConversion"/>
  </si>
  <si>
    <t>財團法人台灣基督長老教會中布中會望鄉教會</t>
    <phoneticPr fontId="1" type="noConversion"/>
  </si>
  <si>
    <t>108年度原住民學生課後扶植計畫</t>
    <phoneticPr fontId="1" type="noConversion"/>
  </si>
  <si>
    <t>財團法人台灣基督長老教會原住民教會德克達雅教會</t>
    <phoneticPr fontId="1" type="noConversion"/>
  </si>
  <si>
    <t>南投縣政府原住民族行政局</t>
    <phoneticPr fontId="1" type="noConversion"/>
  </si>
  <si>
    <t>無</t>
    <phoneticPr fontId="1" type="noConversion"/>
  </si>
  <si>
    <t xml:space="preserve"> </t>
    <phoneticPr fontId="1" type="noConversion"/>
  </si>
  <si>
    <t>原住民業務-提高原住民生活素質計畫-獎補助費</t>
    <phoneticPr fontId="1" type="noConversion"/>
  </si>
  <si>
    <t>108年度原住民學生課後扶植計畫</t>
    <phoneticPr fontId="1" type="noConversion"/>
  </si>
  <si>
    <t>財團法人台灣基督長老教會原住民教會史努櫻教會</t>
    <phoneticPr fontId="1" type="noConversion"/>
  </si>
  <si>
    <t>南投縣政府原住民族行政局</t>
    <phoneticPr fontId="1" type="noConversion"/>
  </si>
  <si>
    <t xml:space="preserve"> </t>
    <phoneticPr fontId="1" type="noConversion"/>
  </si>
  <si>
    <t>警政業務-警備工作</t>
  </si>
  <si>
    <t>108年度守望相助隊巡守隊員投保一年期團體意外保險</t>
  </si>
  <si>
    <t xml:space="preserve">守望相助隊     </t>
  </si>
  <si>
    <t>南投縣政府警察局</t>
  </si>
  <si>
    <t>有(勞物)</t>
  </si>
  <si>
    <t>新光產物保險股份有限公司南投分公司</t>
  </si>
  <si>
    <r>
      <t>就業及勞工輔導-勞工福利</t>
    </r>
    <r>
      <rPr>
        <sz val="10"/>
        <rFont val="Times New Roman"/>
        <family val="1"/>
      </rPr>
      <t/>
    </r>
    <phoneticPr fontId="1" type="noConversion"/>
  </si>
  <si>
    <r>
      <t>就業及勞工輔導-勞工福利</t>
    </r>
    <r>
      <rPr>
        <sz val="10"/>
        <rFont val="Times New Roman"/>
        <family val="1"/>
      </rPr>
      <t/>
    </r>
    <phoneticPr fontId="1" type="noConversion"/>
  </si>
  <si>
    <r>
      <t>就業及勞工輔導-勞工福利</t>
    </r>
    <r>
      <rPr>
        <sz val="10"/>
        <rFont val="Times New Roman"/>
        <family val="1"/>
      </rPr>
      <t/>
    </r>
    <phoneticPr fontId="1" type="noConversion"/>
  </si>
  <si>
    <t>文教活動-社教及文化活動</t>
    <phoneticPr fontId="1" type="noConversion"/>
  </si>
  <si>
    <t>文教活動-社教及文化活動</t>
    <phoneticPr fontId="1" type="noConversion"/>
  </si>
  <si>
    <t>文教活動-藝術活動</t>
    <phoneticPr fontId="1" type="noConversion"/>
  </si>
  <si>
    <t>客家業務-客家事務</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</si>
</sst>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77" formatCode="00"/>
    <numFmt numFmtId="178" formatCode="#,##0.00&quot; &quot;;#,##0.00&quot; &quot;;&quot;-&quot;#&quot; &quot;;&quot; &quot;@&quot; &quot;"/>
    <numFmt numFmtId="179" formatCode="_-&quot;$&quot;* #,##0_-;\-&quot;$&quot;* #,##0_-;_-&quot;$&quot;* &quot;-&quot;_-;_-@_-"/>
    <numFmt numFmtId="182" formatCode="_-* #,##0.00_-;\-* #,##0.00_-;_-* &quot;-&quot;??_-;_-@_-"/>
    <numFmt numFmtId="183" formatCode="#,##0&quot; &quot;;#,##0&quot; &quot;;&quot;-&quot;#&quot; &quot;;&quot; &quot;@&quot; &quot;"/>
    <numFmt numFmtId="184" formatCode="[$NT$-404]#,##0.00;[Red]&quot;-&quot;[$NT$-404]#,##0.00"/>
    <numFmt numFmtId="185" formatCode="_-* #,##0_-;\-* #,##0_-;_-* &quot;-&quot;??_-;_-@_-"/>
    <numFmt numFmtId="186" formatCode="[$NT$-404]#,##0.00;[Red]\-[$NT$-404]#,##0.00"/>
    <numFmt numFmtId="187" formatCode="#,##0.00\ ;#,##0.00\ ;\-#\ ;\ @\ "/>
    <numFmt numFmtId="188" formatCode="0\ ;0\ ;\-#\ ;\ @\ "/>
    <numFmt numFmtId="192" formatCode="General_)"/>
    <numFmt numFmtId="193" formatCode="0.00_)"/>
    <numFmt numFmtId="194" formatCode="#,##0,"/>
  </numFmts>
  <fonts count="30" x14ac:knownFonts="1">
    <font>
      <sz val="7"/>
      <name val="標楷體"/>
      <family val="4"/>
      <charset val="136"/>
    </font>
    <font>
      <sz val="9"/>
      <name val="新細明體"/>
      <family val="1"/>
      <charset val="136"/>
    </font>
    <font>
      <sz val="10"/>
      <name val="標楷體"/>
      <family val="4"/>
      <charset val="136"/>
    </font>
    <font>
      <sz val="7"/>
      <color rgb="FF000000"/>
      <name val="標楷體"/>
      <family val="4"/>
      <charset val="136"/>
    </font>
    <font>
      <sz val="9"/>
      <name val="標楷體"/>
      <family val="4"/>
      <charset val="136"/>
    </font>
    <font>
      <sz val="10"/>
      <name val="Times New Roman"/>
      <family val="1"/>
    </font>
    <font>
      <sz val="7"/>
      <name val="標楷體"/>
      <family val="4"/>
      <charset val="136"/>
    </font>
    <font>
      <sz val="8"/>
      <name val="標楷體"/>
      <family val="4"/>
      <charset val="136"/>
    </font>
    <font>
      <sz val="12"/>
      <color theme="1"/>
      <name val="新細明體"/>
      <family val="1"/>
      <charset val="136"/>
    </font>
    <font>
      <sz val="12"/>
      <name val="新細明體"/>
      <family val="1"/>
      <charset val="136"/>
    </font>
    <font>
      <sz val="12"/>
      <name val="標楷體"/>
      <family val="4"/>
      <charset val="136"/>
    </font>
    <font>
      <sz val="12"/>
      <color indexed="8"/>
      <name val="標楷體"/>
      <family val="4"/>
      <charset val="136"/>
    </font>
    <font>
      <b/>
      <i/>
      <sz val="16"/>
      <color theme="1"/>
      <name val="新細明體"/>
      <family val="1"/>
      <charset val="136"/>
    </font>
    <font>
      <b/>
      <i/>
      <u/>
      <sz val="12"/>
      <color theme="1"/>
      <name val="新細明體"/>
      <family val="1"/>
      <charset val="136"/>
    </font>
    <font>
      <sz val="12"/>
      <color rgb="FF000000"/>
      <name val="標楷體"/>
      <family val="4"/>
      <charset val="136"/>
    </font>
    <font>
      <sz val="14"/>
      <color rgb="FF000000"/>
      <name val="標楷體"/>
      <family val="4"/>
      <charset val="136"/>
    </font>
    <font>
      <sz val="12"/>
      <color theme="1"/>
      <name val="標楷體"/>
      <family val="4"/>
      <charset val="136"/>
    </font>
    <font>
      <b/>
      <sz val="18"/>
      <color rgb="FF000000"/>
      <name val="標楷體"/>
      <family val="4"/>
      <charset val="136"/>
    </font>
    <font>
      <sz val="12"/>
      <color rgb="FF000000"/>
      <name val="新細明體"/>
      <family val="1"/>
      <charset val="136"/>
    </font>
    <font>
      <b/>
      <i/>
      <sz val="16"/>
      <color rgb="FF000000"/>
      <name val="新細明體"/>
      <family val="1"/>
      <charset val="136"/>
    </font>
    <font>
      <b/>
      <i/>
      <u/>
      <sz val="12"/>
      <color rgb="FF000000"/>
      <name val="新細明體"/>
      <family val="1"/>
      <charset val="136"/>
    </font>
    <font>
      <sz val="11"/>
      <name val="Times New Roman"/>
      <family val="1"/>
    </font>
    <font>
      <sz val="12"/>
      <name val="Times New Roman"/>
      <family val="1"/>
    </font>
    <font>
      <sz val="12"/>
      <color rgb="FF333333"/>
      <name val="標楷體"/>
      <family val="4"/>
      <charset val="136"/>
    </font>
    <font>
      <sz val="12"/>
      <color rgb="FF222222"/>
      <name val="標楷體"/>
      <family val="4"/>
      <charset val="136"/>
    </font>
    <font>
      <sz val="12"/>
      <name val="Courier"/>
      <family val="3"/>
    </font>
    <font>
      <b/>
      <i/>
      <sz val="16"/>
      <name val="Helv"/>
      <family val="2"/>
    </font>
    <font>
      <sz val="10"/>
      <name val="Arial"/>
      <family val="2"/>
    </font>
    <font>
      <sz val="18"/>
      <color rgb="FF000000"/>
      <name val="標楷體"/>
      <family val="4"/>
      <charset val="136"/>
    </font>
    <font>
      <sz val="18"/>
      <name val="標楷體"/>
      <family val="4"/>
      <charset val="13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right/>
      <top/>
      <bottom style="thin">
        <color indexed="64"/>
      </bottom>
      <diagonal/>
    </border>
  </borders>
  <cellStyleXfs count="27">
    <xf numFmtId="0" fontId="0" fillId="0" borderId="0" applyNumberFormat="0" applyFill="0" applyBorder="0" applyAlignment="0"/>
    <xf numFmtId="178" fontId="3" fillId="0" borderId="0">
      <alignment vertical="center"/>
    </xf>
    <xf numFmtId="43" fontId="6" fillId="0" borderId="0" applyFont="0" applyFill="0" applyBorder="0" applyAlignment="0" applyProtection="0">
      <alignment vertical="center"/>
    </xf>
    <xf numFmtId="0" fontId="7" fillId="0" borderId="0" applyNumberFormat="0" applyFill="0" applyBorder="0" applyAlignment="0" applyProtection="0"/>
    <xf numFmtId="0" fontId="8" fillId="0" borderId="0">
      <alignment vertical="center"/>
    </xf>
    <xf numFmtId="178" fontId="8" fillId="0" borderId="0">
      <alignment vertical="center"/>
    </xf>
    <xf numFmtId="0" fontId="12" fillId="0" borderId="0">
      <alignment horizontal="center" vertical="center"/>
    </xf>
    <xf numFmtId="0" fontId="12" fillId="0" borderId="0">
      <alignment horizontal="center" vertical="center" textRotation="90"/>
    </xf>
    <xf numFmtId="0" fontId="13" fillId="0" borderId="0">
      <alignment vertical="center"/>
    </xf>
    <xf numFmtId="184" fontId="13" fillId="0" borderId="0">
      <alignment vertical="center"/>
    </xf>
    <xf numFmtId="0" fontId="9" fillId="0" borderId="0"/>
    <xf numFmtId="182" fontId="8" fillId="0" borderId="0" applyFont="0" applyFill="0" applyBorder="0" applyAlignment="0" applyProtection="0">
      <alignment vertical="center"/>
    </xf>
    <xf numFmtId="182" fontId="9" fillId="0" borderId="0" applyFont="0" applyFill="0" applyBorder="0" applyAlignment="0" applyProtection="0"/>
    <xf numFmtId="0" fontId="18" fillId="0" borderId="0">
      <alignment vertical="center"/>
    </xf>
    <xf numFmtId="187" fontId="18" fillId="0" borderId="0" applyBorder="0" applyProtection="0">
      <alignment vertical="center"/>
    </xf>
    <xf numFmtId="0" fontId="19" fillId="0" borderId="0" applyBorder="0" applyProtection="0">
      <alignment horizontal="center" vertical="center"/>
    </xf>
    <xf numFmtId="0" fontId="19" fillId="0" borderId="0" applyBorder="0" applyProtection="0">
      <alignment horizontal="center" vertical="center" textRotation="90"/>
    </xf>
    <xf numFmtId="0" fontId="20" fillId="0" borderId="0" applyBorder="0" applyProtection="0">
      <alignment vertical="center"/>
    </xf>
    <xf numFmtId="186" fontId="20" fillId="0" borderId="0" applyBorder="0" applyProtection="0">
      <alignment vertical="center"/>
    </xf>
    <xf numFmtId="0" fontId="2" fillId="0" borderId="0">
      <alignment vertical="center"/>
    </xf>
    <xf numFmtId="38" fontId="21" fillId="0" borderId="0" applyBorder="0" applyAlignment="0"/>
    <xf numFmtId="192" fontId="25" fillId="2" borderId="2" applyNumberFormat="0" applyFont="0" applyFill="0" applyBorder="0">
      <alignment horizontal="center" vertical="center"/>
    </xf>
    <xf numFmtId="193" fontId="26" fillId="0" borderId="0"/>
    <xf numFmtId="0" fontId="27" fillId="0" borderId="0"/>
    <xf numFmtId="0" fontId="9" fillId="0" borderId="0"/>
    <xf numFmtId="182" fontId="2" fillId="0" borderId="0" applyFont="0" applyFill="0" applyBorder="0" applyAlignment="0" applyProtection="0">
      <alignment vertical="center"/>
    </xf>
    <xf numFmtId="179" fontId="22" fillId="0" borderId="0" applyFont="0" applyFill="0" applyBorder="0" applyAlignment="0" applyProtection="0"/>
  </cellStyleXfs>
  <cellXfs count="93">
    <xf numFmtId="0" fontId="0" fillId="0" borderId="0" xfId="0"/>
    <xf numFmtId="0" fontId="14" fillId="0" borderId="2" xfId="4" applyFont="1" applyBorder="1" applyAlignment="1">
      <alignment vertical="center" wrapText="1"/>
    </xf>
    <xf numFmtId="0" fontId="14" fillId="0" borderId="2" xfId="4" applyNumberFormat="1" applyFont="1" applyBorder="1" applyAlignment="1">
      <alignment horizontal="left" vertical="center" wrapText="1"/>
    </xf>
    <xf numFmtId="0" fontId="14" fillId="0" borderId="2" xfId="4" applyFont="1" applyBorder="1" applyAlignment="1">
      <alignment horizontal="center" vertical="center" wrapText="1"/>
    </xf>
    <xf numFmtId="0" fontId="16" fillId="0" borderId="2" xfId="4" applyNumberFormat="1" applyFont="1" applyBorder="1" applyAlignment="1">
      <alignment horizontal="left" vertical="center" wrapText="1"/>
    </xf>
    <xf numFmtId="0" fontId="16" fillId="0" borderId="2" xfId="4" applyNumberFormat="1" applyFont="1" applyFill="1" applyBorder="1" applyAlignment="1">
      <alignment horizontal="left" vertical="center" wrapText="1"/>
    </xf>
    <xf numFmtId="0" fontId="16" fillId="0" borderId="2" xfId="4" applyNumberFormat="1" applyFont="1" applyFill="1" applyBorder="1" applyAlignment="1">
      <alignment horizontal="left" vertical="center"/>
    </xf>
    <xf numFmtId="0" fontId="10" fillId="0" borderId="2" xfId="4" applyFont="1" applyBorder="1" applyAlignment="1">
      <alignment vertical="center" wrapText="1"/>
    </xf>
    <xf numFmtId="185" fontId="10" fillId="0" borderId="2" xfId="12" applyNumberFormat="1" applyFont="1" applyBorder="1" applyAlignment="1">
      <alignment horizontal="center" vertical="center" wrapText="1"/>
    </xf>
    <xf numFmtId="185" fontId="10" fillId="0" borderId="2" xfId="12" applyNumberFormat="1" applyFont="1" applyBorder="1" applyAlignment="1">
      <alignment vertical="center" wrapText="1"/>
    </xf>
    <xf numFmtId="0" fontId="10" fillId="0" borderId="2" xfId="10" applyFont="1" applyBorder="1" applyAlignment="1">
      <alignment vertical="center" wrapText="1"/>
    </xf>
    <xf numFmtId="183" fontId="16" fillId="0" borderId="2" xfId="5" applyNumberFormat="1" applyFont="1" applyFill="1" applyBorder="1" applyAlignment="1" applyProtection="1">
      <alignment horizontal="center" vertical="center" wrapText="1"/>
    </xf>
    <xf numFmtId="0" fontId="14" fillId="0" borderId="2" xfId="5" applyNumberFormat="1" applyFont="1" applyFill="1" applyBorder="1" applyAlignment="1" applyProtection="1">
      <alignment horizontal="left" vertical="center" wrapText="1"/>
    </xf>
    <xf numFmtId="0" fontId="16" fillId="0" borderId="2" xfId="5" applyNumberFormat="1" applyFont="1" applyFill="1" applyBorder="1" applyAlignment="1" applyProtection="1">
      <alignment horizontal="left" vertical="center" wrapText="1"/>
    </xf>
    <xf numFmtId="0" fontId="10" fillId="2" borderId="2" xfId="4" applyNumberFormat="1" applyFont="1" applyFill="1" applyBorder="1" applyAlignment="1">
      <alignment horizontal="left" vertical="center" wrapText="1"/>
    </xf>
    <xf numFmtId="0" fontId="14" fillId="0" borderId="2" xfId="5" applyNumberFormat="1" applyFont="1" applyFill="1" applyBorder="1" applyAlignment="1" applyProtection="1">
      <alignment horizontal="left" vertical="top" wrapText="1"/>
    </xf>
    <xf numFmtId="0" fontId="17" fillId="0" borderId="0" xfId="13" applyFont="1" applyAlignment="1">
      <alignment horizontal="center" vertical="center"/>
    </xf>
    <xf numFmtId="188" fontId="14" fillId="0" borderId="2" xfId="14" applyNumberFormat="1" applyFont="1" applyBorder="1" applyAlignment="1">
      <alignment horizontal="center" vertical="center" wrapText="1"/>
    </xf>
    <xf numFmtId="0" fontId="10" fillId="0" borderId="0" xfId="13" applyFont="1" applyAlignment="1">
      <alignment horizontal="right" vertical="center"/>
    </xf>
    <xf numFmtId="49" fontId="10" fillId="0" borderId="2" xfId="0" applyNumberFormat="1" applyFont="1" applyFill="1" applyBorder="1" applyAlignment="1">
      <alignment horizontal="center" vertical="center" wrapText="1" justifyLastLine="1"/>
    </xf>
    <xf numFmtId="49" fontId="10" fillId="0" borderId="2" xfId="0" applyNumberFormat="1" applyFont="1" applyFill="1" applyBorder="1" applyAlignment="1">
      <alignment horizontal="left" vertical="top" wrapText="1"/>
    </xf>
    <xf numFmtId="177" fontId="10" fillId="0" borderId="2" xfId="0" applyNumberFormat="1" applyFont="1" applyFill="1" applyBorder="1" applyAlignment="1">
      <alignment horizontal="left" vertical="top" wrapText="1"/>
    </xf>
    <xf numFmtId="177" fontId="10" fillId="0" borderId="2"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38" fontId="10" fillId="2" borderId="2" xfId="12" applyNumberFormat="1" applyFont="1" applyFill="1" applyBorder="1" applyAlignment="1">
      <alignment horizontal="left" vertical="center" wrapText="1"/>
    </xf>
    <xf numFmtId="183" fontId="14" fillId="0" borderId="2" xfId="5" applyNumberFormat="1" applyFont="1" applyFill="1" applyBorder="1" applyAlignment="1" applyProtection="1">
      <alignment horizontal="left" vertical="center" wrapText="1"/>
    </xf>
    <xf numFmtId="38" fontId="10" fillId="3" borderId="2" xfId="12" applyNumberFormat="1" applyFont="1" applyFill="1" applyBorder="1" applyAlignment="1">
      <alignment horizontal="left" vertical="center" wrapText="1"/>
    </xf>
    <xf numFmtId="49" fontId="10" fillId="0" borderId="1" xfId="0" applyNumberFormat="1" applyFont="1" applyFill="1" applyBorder="1" applyAlignment="1">
      <alignment horizontal="left" vertical="top" wrapText="1"/>
    </xf>
    <xf numFmtId="49" fontId="10" fillId="0" borderId="2" xfId="0" applyNumberFormat="1" applyFont="1" applyFill="1" applyBorder="1" applyAlignment="1">
      <alignment horizontal="left" vertical="center" wrapText="1" justifyLastLine="1"/>
    </xf>
    <xf numFmtId="49" fontId="10" fillId="0" borderId="2" xfId="0" applyNumberFormat="1" applyFont="1" applyFill="1" applyBorder="1" applyAlignment="1">
      <alignment horizontal="left" vertical="center" wrapText="1"/>
    </xf>
    <xf numFmtId="177" fontId="10" fillId="0" borderId="2" xfId="0" applyNumberFormat="1" applyFont="1" applyFill="1" applyBorder="1" applyAlignment="1">
      <alignment horizontal="left" vertical="center" wrapText="1"/>
    </xf>
    <xf numFmtId="177" fontId="10" fillId="0" borderId="2"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0" fontId="23" fillId="0" borderId="2" xfId="4" applyFont="1" applyBorder="1" applyAlignment="1">
      <alignment horizontal="left" vertical="center" wrapText="1"/>
    </xf>
    <xf numFmtId="185" fontId="10" fillId="0" borderId="2" xfId="12" applyNumberFormat="1" applyFont="1" applyBorder="1" applyAlignment="1">
      <alignment horizontal="left" vertical="center" wrapText="1"/>
    </xf>
    <xf numFmtId="49" fontId="10" fillId="0" borderId="1" xfId="0" applyNumberFormat="1" applyFont="1" applyFill="1" applyBorder="1" applyAlignment="1">
      <alignment horizontal="left" vertical="center" wrapText="1"/>
    </xf>
    <xf numFmtId="0" fontId="10" fillId="0" borderId="0" xfId="0" applyFont="1" applyFill="1" applyAlignment="1">
      <alignment horizontal="left" vertical="top"/>
    </xf>
    <xf numFmtId="0" fontId="10" fillId="0" borderId="0" xfId="13" applyFont="1" applyAlignment="1">
      <alignment horizontal="center" vertical="center"/>
    </xf>
    <xf numFmtId="3" fontId="10" fillId="0" borderId="2" xfId="0" applyNumberFormat="1" applyFont="1" applyFill="1" applyBorder="1" applyAlignment="1">
      <alignment horizontal="center" vertical="center" wrapText="1" justifyLastLine="1"/>
    </xf>
    <xf numFmtId="0" fontId="10" fillId="0" borderId="2" xfId="0" applyFont="1" applyFill="1" applyBorder="1" applyAlignment="1">
      <alignment horizontal="center" vertical="center" wrapText="1" justifyLastLine="1"/>
    </xf>
    <xf numFmtId="0" fontId="10" fillId="0" borderId="0" xfId="0" applyFont="1" applyFill="1" applyAlignment="1">
      <alignment horizontal="center" vertical="center" justifyLastLine="1"/>
    </xf>
    <xf numFmtId="0" fontId="10" fillId="0" borderId="2" xfId="0" applyFont="1" applyFill="1" applyBorder="1" applyAlignment="1">
      <alignment horizontal="center" vertical="center" justifyLastLine="1"/>
    </xf>
    <xf numFmtId="0" fontId="10" fillId="0" borderId="0" xfId="0" applyFont="1" applyFill="1" applyAlignment="1">
      <alignment horizontal="center" vertical="center" wrapText="1" justifyLastLine="1"/>
    </xf>
    <xf numFmtId="177" fontId="10" fillId="0" borderId="2" xfId="0" applyNumberFormat="1" applyFont="1" applyFill="1" applyBorder="1" applyAlignment="1">
      <alignment horizontal="center" vertical="center" wrapText="1"/>
    </xf>
    <xf numFmtId="3" fontId="10" fillId="0" borderId="2" xfId="0" applyNumberFormat="1" applyFont="1" applyFill="1" applyBorder="1" applyAlignment="1">
      <alignment horizontal="left" vertical="top" wrapText="1"/>
    </xf>
    <xf numFmtId="0" fontId="10" fillId="0" borderId="2" xfId="0" applyFont="1" applyFill="1" applyBorder="1" applyAlignment="1">
      <alignment horizontal="left" vertical="top"/>
    </xf>
    <xf numFmtId="0" fontId="10" fillId="0" borderId="0" xfId="0" applyFont="1" applyFill="1" applyBorder="1" applyAlignment="1">
      <alignment horizontal="left" vertical="top"/>
    </xf>
    <xf numFmtId="0" fontId="14" fillId="0" borderId="2" xfId="0" applyFont="1" applyBorder="1" applyAlignment="1">
      <alignment horizontal="left" vertical="top" wrapText="1"/>
    </xf>
    <xf numFmtId="3" fontId="10" fillId="0" borderId="2" xfId="0" applyNumberFormat="1" applyFont="1" applyBorder="1" applyAlignment="1">
      <alignment horizontal="left" vertical="top" wrapText="1"/>
    </xf>
    <xf numFmtId="0" fontId="10" fillId="0" borderId="2" xfId="0" applyFont="1" applyBorder="1" applyAlignment="1">
      <alignment horizontal="left" vertical="top"/>
    </xf>
    <xf numFmtId="0" fontId="10" fillId="0" borderId="2" xfId="3" applyFont="1" applyBorder="1" applyAlignment="1">
      <alignment horizontal="left" vertical="top" wrapText="1"/>
    </xf>
    <xf numFmtId="49" fontId="10" fillId="0" borderId="3" xfId="0" applyNumberFormat="1" applyFont="1" applyFill="1" applyBorder="1" applyAlignment="1">
      <alignment horizontal="left" vertical="top" wrapText="1"/>
    </xf>
    <xf numFmtId="3" fontId="10" fillId="0" borderId="3" xfId="0" applyNumberFormat="1" applyFont="1" applyFill="1" applyBorder="1" applyAlignment="1">
      <alignment horizontal="left" vertical="top" wrapText="1"/>
    </xf>
    <xf numFmtId="0" fontId="10" fillId="0" borderId="3" xfId="0" applyFont="1" applyFill="1" applyBorder="1" applyAlignment="1">
      <alignment horizontal="left" vertical="top"/>
    </xf>
    <xf numFmtId="0" fontId="10" fillId="0" borderId="1" xfId="0" applyFont="1" applyFill="1" applyBorder="1" applyAlignment="1">
      <alignment horizontal="left" vertical="top"/>
    </xf>
    <xf numFmtId="0" fontId="24" fillId="0" borderId="2" xfId="0" applyFont="1" applyFill="1" applyBorder="1"/>
    <xf numFmtId="0" fontId="10" fillId="0" borderId="2" xfId="0" applyFont="1" applyBorder="1" applyAlignment="1">
      <alignment horizontal="left" vertical="center" wrapText="1"/>
    </xf>
    <xf numFmtId="0" fontId="14" fillId="0" borderId="2" xfId="0" applyFont="1" applyBorder="1" applyAlignment="1">
      <alignment vertical="center" wrapText="1"/>
    </xf>
    <xf numFmtId="0" fontId="11" fillId="0" borderId="2" xfId="0" applyFont="1" applyBorder="1" applyAlignment="1">
      <alignment vertical="center" wrapText="1"/>
    </xf>
    <xf numFmtId="183" fontId="14" fillId="0" borderId="2" xfId="5" applyNumberFormat="1" applyFont="1" applyFill="1" applyBorder="1" applyAlignment="1" applyProtection="1">
      <alignment horizontal="center" vertical="center" wrapText="1"/>
    </xf>
    <xf numFmtId="0" fontId="10" fillId="0" borderId="2" xfId="19" applyFont="1" applyBorder="1" applyAlignment="1">
      <alignment vertical="center" wrapText="1"/>
    </xf>
    <xf numFmtId="183" fontId="14" fillId="0" borderId="4" xfId="5" applyNumberFormat="1" applyFont="1" applyBorder="1" applyAlignment="1">
      <alignment horizontal="center" vertical="center" wrapText="1"/>
    </xf>
    <xf numFmtId="185" fontId="10" fillId="3" borderId="2" xfId="2" applyNumberFormat="1" applyFont="1" applyFill="1" applyBorder="1" applyAlignment="1">
      <alignment horizontal="center" vertical="center" wrapText="1"/>
    </xf>
    <xf numFmtId="49" fontId="10" fillId="3" borderId="2" xfId="10" applyNumberFormat="1" applyFont="1" applyFill="1" applyBorder="1" applyAlignment="1">
      <alignment horizontal="left" vertical="center" wrapText="1"/>
    </xf>
    <xf numFmtId="185" fontId="11" fillId="3" borderId="2" xfId="2" applyNumberFormat="1" applyFont="1" applyFill="1" applyBorder="1" applyAlignment="1">
      <alignment vertical="center" wrapText="1"/>
    </xf>
    <xf numFmtId="185" fontId="11" fillId="3" borderId="2" xfId="2" applyNumberFormat="1" applyFont="1" applyFill="1" applyBorder="1" applyAlignment="1">
      <alignment horizontal="center" vertical="center" wrapText="1"/>
    </xf>
    <xf numFmtId="185" fontId="10" fillId="3" borderId="2" xfId="12" applyNumberFormat="1" applyFont="1" applyFill="1" applyBorder="1" applyAlignment="1">
      <alignment horizontal="center" vertical="center" wrapText="1"/>
    </xf>
    <xf numFmtId="49" fontId="10" fillId="3" borderId="2" xfId="10" applyNumberFormat="1" applyFont="1" applyFill="1" applyBorder="1" applyAlignment="1">
      <alignment vertical="center" wrapText="1"/>
    </xf>
    <xf numFmtId="185" fontId="11" fillId="3" borderId="2" xfId="2" applyNumberFormat="1" applyFont="1" applyFill="1" applyBorder="1" applyAlignment="1">
      <alignment horizontal="left" vertical="center" wrapText="1"/>
    </xf>
    <xf numFmtId="0" fontId="11" fillId="0" borderId="2" xfId="0" applyFont="1" applyBorder="1" applyAlignment="1">
      <alignment horizontal="left" vertical="center" wrapText="1"/>
    </xf>
    <xf numFmtId="49" fontId="11" fillId="3" borderId="2" xfId="2" applyNumberFormat="1" applyFont="1" applyFill="1" applyBorder="1" applyAlignment="1">
      <alignment vertical="center" wrapText="1"/>
    </xf>
    <xf numFmtId="49" fontId="10" fillId="3" borderId="2" xfId="0" applyNumberFormat="1" applyFont="1" applyFill="1" applyBorder="1" applyAlignment="1">
      <alignment horizontal="left" vertical="top" wrapText="1"/>
    </xf>
    <xf numFmtId="0" fontId="10" fillId="3" borderId="2" xfId="0" applyFont="1" applyFill="1" applyBorder="1" applyAlignment="1">
      <alignment vertical="center" wrapText="1"/>
    </xf>
    <xf numFmtId="49" fontId="10" fillId="3" borderId="2" xfId="0" applyNumberFormat="1" applyFont="1" applyFill="1" applyBorder="1" applyAlignment="1">
      <alignment horizontal="left" vertical="center" wrapText="1"/>
    </xf>
    <xf numFmtId="185" fontId="11" fillId="3" borderId="2" xfId="2" applyNumberFormat="1" applyFont="1" applyFill="1" applyBorder="1" applyAlignment="1">
      <alignment horizontal="center" vertical="center" wrapText="1"/>
    </xf>
    <xf numFmtId="185" fontId="10" fillId="0" borderId="2" xfId="2" applyNumberFormat="1" applyFont="1" applyFill="1" applyBorder="1" applyAlignment="1">
      <alignment horizontal="center" vertical="center" wrapText="1"/>
    </xf>
    <xf numFmtId="0" fontId="10" fillId="0" borderId="2" xfId="24" applyFont="1" applyBorder="1" applyAlignment="1">
      <alignment horizontal="center" vertical="center"/>
    </xf>
    <xf numFmtId="0" fontId="29" fillId="0" borderId="0" xfId="0" applyFont="1" applyFill="1" applyAlignment="1">
      <alignment horizontal="left" vertical="top"/>
    </xf>
    <xf numFmtId="0" fontId="28" fillId="0" borderId="0" xfId="13" applyFont="1" applyAlignment="1">
      <alignment horizontal="left" vertical="center"/>
    </xf>
    <xf numFmtId="0" fontId="28" fillId="0" borderId="6" xfId="13" applyFont="1" applyBorder="1" applyAlignment="1">
      <alignment horizontal="center" vertical="center"/>
    </xf>
    <xf numFmtId="185" fontId="10" fillId="3" borderId="2" xfId="2" applyNumberFormat="1" applyFont="1" applyFill="1" applyBorder="1" applyAlignment="1">
      <alignment horizontal="left" vertical="center" wrapText="1"/>
    </xf>
    <xf numFmtId="0" fontId="10" fillId="0" borderId="2" xfId="19" applyFont="1" applyBorder="1" applyAlignment="1">
      <alignment horizontal="left" vertical="center" wrapText="1"/>
    </xf>
    <xf numFmtId="49" fontId="10" fillId="0" borderId="2" xfId="0" applyNumberFormat="1" applyFont="1" applyFill="1" applyBorder="1" applyAlignment="1">
      <alignment horizontal="center" vertical="top" wrapText="1"/>
    </xf>
    <xf numFmtId="0" fontId="2" fillId="0" borderId="5" xfId="19" applyBorder="1">
      <alignment vertical="center"/>
    </xf>
    <xf numFmtId="0" fontId="15" fillId="0" borderId="4" xfId="19" applyFont="1" applyBorder="1" applyAlignment="1">
      <alignment horizontal="center" vertical="center" wrapText="1"/>
    </xf>
    <xf numFmtId="0" fontId="10" fillId="0" borderId="2" xfId="19" applyFont="1" applyBorder="1" applyAlignment="1">
      <alignment horizontal="center" vertical="center" wrapText="1"/>
    </xf>
    <xf numFmtId="177" fontId="10" fillId="0" borderId="2" xfId="0" applyNumberFormat="1" applyFont="1" applyBorder="1" applyAlignment="1">
      <alignment horizontal="center" vertical="top" wrapText="1"/>
    </xf>
    <xf numFmtId="49" fontId="10" fillId="0" borderId="2" xfId="0" applyNumberFormat="1" applyFont="1" applyBorder="1" applyAlignment="1">
      <alignment horizontal="center" vertical="top" wrapText="1"/>
    </xf>
    <xf numFmtId="49" fontId="10" fillId="0" borderId="1" xfId="0" applyNumberFormat="1" applyFont="1" applyFill="1" applyBorder="1" applyAlignment="1">
      <alignment horizontal="center" vertical="top" wrapText="1"/>
    </xf>
    <xf numFmtId="194" fontId="10" fillId="0" borderId="2" xfId="0" applyNumberFormat="1" applyFont="1" applyFill="1" applyBorder="1" applyAlignment="1">
      <alignment horizontal="right" vertical="center" wrapText="1" justifyLastLine="1"/>
    </xf>
    <xf numFmtId="194" fontId="14" fillId="0" borderId="4" xfId="5" applyNumberFormat="1" applyFont="1" applyBorder="1" applyAlignment="1">
      <alignment horizontal="right" vertical="center" wrapText="1"/>
    </xf>
    <xf numFmtId="194" fontId="10" fillId="0" borderId="2" xfId="0" applyNumberFormat="1" applyFont="1" applyFill="1" applyBorder="1" applyAlignment="1">
      <alignment horizontal="right" vertical="top" wrapText="1"/>
    </xf>
    <xf numFmtId="194" fontId="10" fillId="0" borderId="1" xfId="0" applyNumberFormat="1" applyFont="1" applyFill="1" applyBorder="1" applyAlignment="1">
      <alignment horizontal="right" vertical="top" wrapText="1"/>
    </xf>
  </cellXfs>
  <cellStyles count="27">
    <cellStyle name="eng" xfId="20"/>
    <cellStyle name="Excel_BuiltIn_Comma" xfId="1"/>
    <cellStyle name="Excel_BuiltIn_Comma 2" xfId="5"/>
    <cellStyle name="Heading" xfId="6"/>
    <cellStyle name="Heading1" xfId="7"/>
    <cellStyle name="lu" xfId="21"/>
    <cellStyle name="Normal - Style1" xfId="22"/>
    <cellStyle name="Normal_Basic Assumptions" xfId="23"/>
    <cellStyle name="Result" xfId="8"/>
    <cellStyle name="Result2" xfId="9"/>
    <cellStyle name="一般" xfId="0" builtinId="0"/>
    <cellStyle name="一般 2" xfId="3"/>
    <cellStyle name="一般 2 2" xfId="10"/>
    <cellStyle name="一般 3" xfId="4"/>
    <cellStyle name="一般 4" xfId="13"/>
    <cellStyle name="一般 5" xfId="19"/>
    <cellStyle name="一般_99議員建議案及對團體補助資料-1" xfId="24"/>
    <cellStyle name="千分位" xfId="2" builtinId="3"/>
    <cellStyle name="千分位 2" xfId="12"/>
    <cellStyle name="千分位 3" xfId="11"/>
    <cellStyle name="千分位 4" xfId="14"/>
    <cellStyle name="千分位 5" xfId="25"/>
    <cellStyle name="貨幣[0]_Apply" xfId="26"/>
    <cellStyle name="結果" xfId="17"/>
    <cellStyle name="結果 2" xfId="18"/>
    <cellStyle name="標題 1 2" xfId="16"/>
    <cellStyle name="標題 5"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646"/>
  <sheetViews>
    <sheetView tabSelected="1" view="pageBreakPreview" zoomScale="85" zoomScaleNormal="100" zoomScaleSheetLayoutView="85" workbookViewId="0">
      <selection activeCell="M17" sqref="M17"/>
    </sheetView>
  </sheetViews>
  <sheetFormatPr defaultRowHeight="16.5" x14ac:dyDescent="0.15"/>
  <cols>
    <col min="1" max="1" width="34" style="35" customWidth="1"/>
    <col min="2" max="2" width="54.3984375" style="27" customWidth="1"/>
    <col min="3" max="3" width="30.19921875" style="27" customWidth="1"/>
    <col min="4" max="4" width="22.19921875" style="88" customWidth="1"/>
    <col min="5" max="5" width="27.19921875" style="92" bestFit="1" customWidth="1"/>
    <col min="6" max="6" width="17.19921875" style="51" bestFit="1" customWidth="1"/>
    <col min="7" max="7" width="24.796875" style="52" customWidth="1"/>
    <col min="8" max="8" width="12.3984375" style="53" customWidth="1"/>
    <col min="9" max="9" width="12.3984375" style="54" customWidth="1"/>
    <col min="10" max="13" width="9.59765625" style="36"/>
    <col min="14" max="14" width="11" style="36" bestFit="1" customWidth="1"/>
    <col min="15" max="16384" width="9.59765625" style="36"/>
  </cols>
  <sheetData>
    <row r="1" spans="1:9" s="77" customFormat="1" ht="25.5" x14ac:dyDescent="0.15">
      <c r="A1" s="16" t="s">
        <v>710</v>
      </c>
      <c r="B1" s="16"/>
      <c r="C1" s="16"/>
      <c r="D1" s="16"/>
      <c r="E1" s="16"/>
      <c r="F1" s="16"/>
      <c r="G1" s="16"/>
      <c r="H1" s="16"/>
      <c r="I1" s="16"/>
    </row>
    <row r="2" spans="1:9" s="77" customFormat="1" ht="25.5" x14ac:dyDescent="0.15">
      <c r="A2" s="16" t="s">
        <v>711</v>
      </c>
      <c r="B2" s="16"/>
      <c r="C2" s="16"/>
      <c r="D2" s="16"/>
      <c r="E2" s="16"/>
      <c r="F2" s="16"/>
      <c r="G2" s="16"/>
      <c r="H2" s="16"/>
      <c r="I2" s="16"/>
    </row>
    <row r="3" spans="1:9" s="77" customFormat="1" ht="25.5" x14ac:dyDescent="0.15">
      <c r="A3" s="78" t="s">
        <v>709</v>
      </c>
      <c r="B3" s="79" t="s">
        <v>712</v>
      </c>
      <c r="C3" s="79"/>
      <c r="D3" s="79"/>
      <c r="E3" s="79"/>
      <c r="F3" s="79"/>
      <c r="G3" s="79"/>
      <c r="H3" s="37"/>
      <c r="I3" s="18" t="s">
        <v>708</v>
      </c>
    </row>
    <row r="4" spans="1:9" s="40" customFormat="1" ht="70.5" customHeight="1" x14ac:dyDescent="0.15">
      <c r="A4" s="28" t="s">
        <v>0</v>
      </c>
      <c r="B4" s="19" t="s">
        <v>1</v>
      </c>
      <c r="C4" s="19" t="s">
        <v>2</v>
      </c>
      <c r="D4" s="19" t="s">
        <v>3</v>
      </c>
      <c r="E4" s="89" t="s">
        <v>4</v>
      </c>
      <c r="F4" s="19" t="s">
        <v>5</v>
      </c>
      <c r="G4" s="38" t="s">
        <v>6</v>
      </c>
      <c r="H4" s="39" t="s">
        <v>7</v>
      </c>
      <c r="I4" s="39"/>
    </row>
    <row r="5" spans="1:9" s="42" customFormat="1" x14ac:dyDescent="0.15">
      <c r="A5" s="28"/>
      <c r="B5" s="19"/>
      <c r="C5" s="19"/>
      <c r="D5" s="19"/>
      <c r="E5" s="89"/>
      <c r="F5" s="19"/>
      <c r="G5" s="38"/>
      <c r="H5" s="41" t="s">
        <v>8</v>
      </c>
      <c r="I5" s="41" t="s">
        <v>9</v>
      </c>
    </row>
    <row r="6" spans="1:9" s="42" customFormat="1" ht="19.5" x14ac:dyDescent="0.15">
      <c r="A6" s="84" t="s">
        <v>707</v>
      </c>
      <c r="B6" s="84"/>
      <c r="C6" s="84"/>
      <c r="D6" s="84"/>
      <c r="E6" s="90">
        <f>SUM(E7:E646)</f>
        <v>190279345</v>
      </c>
      <c r="F6" s="83"/>
      <c r="G6" s="83"/>
      <c r="H6" s="83"/>
      <c r="I6" s="83"/>
    </row>
    <row r="7" spans="1:9" x14ac:dyDescent="0.15">
      <c r="A7" s="29" t="s">
        <v>689</v>
      </c>
      <c r="B7" s="20" t="s">
        <v>522</v>
      </c>
      <c r="C7" s="20" t="s">
        <v>294</v>
      </c>
      <c r="D7" s="82" t="s">
        <v>688</v>
      </c>
      <c r="E7" s="91">
        <v>10000</v>
      </c>
      <c r="F7" s="43" t="s">
        <v>291</v>
      </c>
      <c r="G7" s="44"/>
      <c r="H7" s="45"/>
      <c r="I7" s="59" t="s">
        <v>623</v>
      </c>
    </row>
    <row r="8" spans="1:9" x14ac:dyDescent="0.15">
      <c r="A8" s="29" t="s">
        <v>689</v>
      </c>
      <c r="B8" s="20" t="s">
        <v>520</v>
      </c>
      <c r="C8" s="20" t="s">
        <v>26</v>
      </c>
      <c r="D8" s="82" t="s">
        <v>688</v>
      </c>
      <c r="E8" s="91">
        <v>50000</v>
      </c>
      <c r="F8" s="43" t="s">
        <v>291</v>
      </c>
      <c r="G8" s="44"/>
      <c r="H8" s="59" t="s">
        <v>623</v>
      </c>
      <c r="I8" s="45"/>
    </row>
    <row r="9" spans="1:9" x14ac:dyDescent="0.15">
      <c r="A9" s="29" t="s">
        <v>689</v>
      </c>
      <c r="B9" s="20" t="s">
        <v>524</v>
      </c>
      <c r="C9" s="20" t="s">
        <v>292</v>
      </c>
      <c r="D9" s="82" t="s">
        <v>688</v>
      </c>
      <c r="E9" s="91">
        <v>2000</v>
      </c>
      <c r="F9" s="43" t="s">
        <v>291</v>
      </c>
      <c r="G9" s="44"/>
      <c r="H9" s="45"/>
      <c r="I9" s="59" t="s">
        <v>623</v>
      </c>
    </row>
    <row r="10" spans="1:9" x14ac:dyDescent="0.15">
      <c r="A10" s="29" t="s">
        <v>689</v>
      </c>
      <c r="B10" s="20" t="s">
        <v>519</v>
      </c>
      <c r="C10" s="20" t="s">
        <v>295</v>
      </c>
      <c r="D10" s="82" t="s">
        <v>688</v>
      </c>
      <c r="E10" s="91">
        <v>2000</v>
      </c>
      <c r="F10" s="43" t="s">
        <v>291</v>
      </c>
      <c r="G10" s="44"/>
      <c r="H10" s="45"/>
      <c r="I10" s="59" t="s">
        <v>623</v>
      </c>
    </row>
    <row r="11" spans="1:9" x14ac:dyDescent="0.15">
      <c r="A11" s="29" t="s">
        <v>689</v>
      </c>
      <c r="B11" s="20" t="s">
        <v>516</v>
      </c>
      <c r="C11" s="20" t="s">
        <v>29</v>
      </c>
      <c r="D11" s="82" t="s">
        <v>688</v>
      </c>
      <c r="E11" s="91">
        <v>20000</v>
      </c>
      <c r="F11" s="43" t="s">
        <v>291</v>
      </c>
      <c r="G11" s="44"/>
      <c r="H11" s="45"/>
      <c r="I11" s="59" t="s">
        <v>623</v>
      </c>
    </row>
    <row r="12" spans="1:9" x14ac:dyDescent="0.15">
      <c r="A12" s="29" t="s">
        <v>689</v>
      </c>
      <c r="B12" s="20" t="s">
        <v>523</v>
      </c>
      <c r="C12" s="20" t="s">
        <v>24</v>
      </c>
      <c r="D12" s="82" t="s">
        <v>688</v>
      </c>
      <c r="E12" s="91">
        <v>10000</v>
      </c>
      <c r="F12" s="43" t="s">
        <v>291</v>
      </c>
      <c r="G12" s="44"/>
      <c r="H12" s="45"/>
      <c r="I12" s="59" t="s">
        <v>623</v>
      </c>
    </row>
    <row r="13" spans="1:9" x14ac:dyDescent="0.15">
      <c r="A13" s="29" t="s">
        <v>689</v>
      </c>
      <c r="B13" s="20" t="s">
        <v>517</v>
      </c>
      <c r="C13" s="20" t="s">
        <v>28</v>
      </c>
      <c r="D13" s="82" t="s">
        <v>688</v>
      </c>
      <c r="E13" s="91">
        <v>20000</v>
      </c>
      <c r="F13" s="43" t="s">
        <v>291</v>
      </c>
      <c r="G13" s="44"/>
      <c r="H13" s="45"/>
      <c r="I13" s="59" t="s">
        <v>623</v>
      </c>
    </row>
    <row r="14" spans="1:9" x14ac:dyDescent="0.15">
      <c r="A14" s="29" t="s">
        <v>689</v>
      </c>
      <c r="B14" s="20" t="s">
        <v>519</v>
      </c>
      <c r="C14" s="20" t="s">
        <v>293</v>
      </c>
      <c r="D14" s="82" t="s">
        <v>688</v>
      </c>
      <c r="E14" s="91">
        <v>1000</v>
      </c>
      <c r="F14" s="43" t="s">
        <v>291</v>
      </c>
      <c r="G14" s="44"/>
      <c r="H14" s="45"/>
      <c r="I14" s="59" t="s">
        <v>623</v>
      </c>
    </row>
    <row r="15" spans="1:9" x14ac:dyDescent="0.15">
      <c r="A15" s="29" t="s">
        <v>689</v>
      </c>
      <c r="B15" s="20" t="s">
        <v>518</v>
      </c>
      <c r="C15" s="20" t="s">
        <v>27</v>
      </c>
      <c r="D15" s="82" t="s">
        <v>688</v>
      </c>
      <c r="E15" s="91">
        <v>20000</v>
      </c>
      <c r="F15" s="43" t="s">
        <v>291</v>
      </c>
      <c r="G15" s="44"/>
      <c r="H15" s="45"/>
      <c r="I15" s="59" t="s">
        <v>623</v>
      </c>
    </row>
    <row r="16" spans="1:9" x14ac:dyDescent="0.15">
      <c r="A16" s="29" t="s">
        <v>689</v>
      </c>
      <c r="B16" s="20" t="s">
        <v>521</v>
      </c>
      <c r="C16" s="20" t="s">
        <v>25</v>
      </c>
      <c r="D16" s="82" t="s">
        <v>688</v>
      </c>
      <c r="E16" s="91">
        <v>10000</v>
      </c>
      <c r="F16" s="43" t="s">
        <v>291</v>
      </c>
      <c r="G16" s="44"/>
      <c r="H16" s="45"/>
      <c r="I16" s="59" t="s">
        <v>623</v>
      </c>
    </row>
    <row r="17" spans="1:11" ht="49.5" x14ac:dyDescent="0.25">
      <c r="A17" s="30" t="s">
        <v>690</v>
      </c>
      <c r="B17" s="21" t="s">
        <v>529</v>
      </c>
      <c r="C17" s="21" t="s">
        <v>296</v>
      </c>
      <c r="D17" s="82" t="s">
        <v>688</v>
      </c>
      <c r="E17" s="91">
        <v>95000</v>
      </c>
      <c r="F17" s="43" t="s">
        <v>291</v>
      </c>
      <c r="G17" s="44"/>
      <c r="H17" s="59" t="s">
        <v>623</v>
      </c>
      <c r="I17" s="55"/>
    </row>
    <row r="18" spans="1:11" ht="33" x14ac:dyDescent="0.15">
      <c r="A18" s="29" t="s">
        <v>691</v>
      </c>
      <c r="B18" s="20" t="s">
        <v>466</v>
      </c>
      <c r="C18" s="20" t="s">
        <v>297</v>
      </c>
      <c r="D18" s="82" t="s">
        <v>688</v>
      </c>
      <c r="E18" s="91">
        <v>250000</v>
      </c>
      <c r="F18" s="43" t="s">
        <v>291</v>
      </c>
      <c r="G18" s="44"/>
      <c r="H18" s="59" t="s">
        <v>623</v>
      </c>
      <c r="I18" s="45"/>
    </row>
    <row r="19" spans="1:11" ht="33" x14ac:dyDescent="0.15">
      <c r="A19" s="29" t="s">
        <v>691</v>
      </c>
      <c r="B19" s="20" t="s">
        <v>466</v>
      </c>
      <c r="C19" s="20" t="s">
        <v>23</v>
      </c>
      <c r="D19" s="82" t="s">
        <v>688</v>
      </c>
      <c r="E19" s="91">
        <v>18000</v>
      </c>
      <c r="F19" s="43" t="s">
        <v>291</v>
      </c>
      <c r="G19" s="44"/>
      <c r="H19" s="59" t="s">
        <v>623</v>
      </c>
      <c r="I19" s="45"/>
    </row>
    <row r="20" spans="1:11" ht="33" x14ac:dyDescent="0.15">
      <c r="A20" s="29" t="s">
        <v>691</v>
      </c>
      <c r="B20" s="20" t="s">
        <v>525</v>
      </c>
      <c r="C20" s="20" t="s">
        <v>299</v>
      </c>
      <c r="D20" s="82" t="s">
        <v>688</v>
      </c>
      <c r="E20" s="91">
        <f>189740+200000</f>
        <v>389740</v>
      </c>
      <c r="F20" s="43" t="s">
        <v>291</v>
      </c>
      <c r="G20" s="44"/>
      <c r="H20" s="59" t="s">
        <v>623</v>
      </c>
      <c r="I20" s="45"/>
    </row>
    <row r="21" spans="1:11" ht="82.5" x14ac:dyDescent="0.15">
      <c r="A21" s="29" t="s">
        <v>691</v>
      </c>
      <c r="B21" s="20" t="s">
        <v>466</v>
      </c>
      <c r="C21" s="20" t="s">
        <v>12</v>
      </c>
      <c r="D21" s="82" t="s">
        <v>688</v>
      </c>
      <c r="E21" s="91">
        <v>74400</v>
      </c>
      <c r="F21" s="43" t="s">
        <v>291</v>
      </c>
      <c r="G21" s="44"/>
      <c r="H21" s="59" t="s">
        <v>623</v>
      </c>
      <c r="I21" s="45"/>
    </row>
    <row r="22" spans="1:11" ht="66" x14ac:dyDescent="0.15">
      <c r="A22" s="29" t="s">
        <v>691</v>
      </c>
      <c r="B22" s="20" t="s">
        <v>528</v>
      </c>
      <c r="C22" s="20" t="s">
        <v>18</v>
      </c>
      <c r="D22" s="82" t="s">
        <v>688</v>
      </c>
      <c r="E22" s="91">
        <v>49000</v>
      </c>
      <c r="F22" s="43" t="s">
        <v>291</v>
      </c>
      <c r="G22" s="44"/>
      <c r="H22" s="59" t="s">
        <v>623</v>
      </c>
      <c r="I22" s="45"/>
    </row>
    <row r="23" spans="1:11" ht="33" x14ac:dyDescent="0.15">
      <c r="A23" s="29" t="s">
        <v>691</v>
      </c>
      <c r="B23" s="20" t="s">
        <v>466</v>
      </c>
      <c r="C23" s="20" t="s">
        <v>10</v>
      </c>
      <c r="D23" s="82" t="s">
        <v>688</v>
      </c>
      <c r="E23" s="91">
        <f>100000+500000</f>
        <v>600000</v>
      </c>
      <c r="F23" s="43" t="s">
        <v>291</v>
      </c>
      <c r="G23" s="44"/>
      <c r="H23" s="59" t="s">
        <v>623</v>
      </c>
      <c r="I23" s="45"/>
      <c r="K23" s="46"/>
    </row>
    <row r="24" spans="1:11" ht="33" x14ac:dyDescent="0.15">
      <c r="A24" s="29" t="s">
        <v>691</v>
      </c>
      <c r="B24" s="20" t="s">
        <v>466</v>
      </c>
      <c r="C24" s="20" t="s">
        <v>22</v>
      </c>
      <c r="D24" s="82" t="s">
        <v>688</v>
      </c>
      <c r="E24" s="91">
        <v>59640</v>
      </c>
      <c r="F24" s="43" t="s">
        <v>291</v>
      </c>
      <c r="G24" s="44"/>
      <c r="H24" s="59" t="s">
        <v>623</v>
      </c>
      <c r="I24" s="45"/>
    </row>
    <row r="25" spans="1:11" ht="33" x14ac:dyDescent="0.15">
      <c r="A25" s="29" t="s">
        <v>691</v>
      </c>
      <c r="B25" s="20" t="s">
        <v>466</v>
      </c>
      <c r="C25" s="20" t="s">
        <v>14</v>
      </c>
      <c r="D25" s="82" t="s">
        <v>688</v>
      </c>
      <c r="E25" s="91">
        <v>250000</v>
      </c>
      <c r="F25" s="43" t="s">
        <v>291</v>
      </c>
      <c r="G25" s="44"/>
      <c r="H25" s="59" t="s">
        <v>623</v>
      </c>
      <c r="I25" s="45"/>
    </row>
    <row r="26" spans="1:11" ht="33" x14ac:dyDescent="0.15">
      <c r="A26" s="29" t="s">
        <v>691</v>
      </c>
      <c r="B26" s="20" t="s">
        <v>467</v>
      </c>
      <c r="C26" s="20" t="s">
        <v>21</v>
      </c>
      <c r="D26" s="82" t="s">
        <v>688</v>
      </c>
      <c r="E26" s="91">
        <v>23000</v>
      </c>
      <c r="F26" s="59" t="s">
        <v>622</v>
      </c>
      <c r="G26" s="44"/>
      <c r="H26" s="59" t="s">
        <v>623</v>
      </c>
      <c r="I26" s="45"/>
    </row>
    <row r="27" spans="1:11" ht="33" x14ac:dyDescent="0.15">
      <c r="A27" s="29" t="s">
        <v>691</v>
      </c>
      <c r="B27" s="20" t="s">
        <v>526</v>
      </c>
      <c r="C27" s="20" t="s">
        <v>20</v>
      </c>
      <c r="D27" s="82" t="s">
        <v>688</v>
      </c>
      <c r="E27" s="91">
        <v>100000</v>
      </c>
      <c r="F27" s="59" t="s">
        <v>622</v>
      </c>
      <c r="G27" s="44"/>
      <c r="H27" s="59" t="s">
        <v>623</v>
      </c>
      <c r="I27" s="45"/>
    </row>
    <row r="28" spans="1:11" ht="33" x14ac:dyDescent="0.15">
      <c r="A28" s="29" t="s">
        <v>691</v>
      </c>
      <c r="B28" s="20" t="s">
        <v>466</v>
      </c>
      <c r="C28" s="20" t="s">
        <v>15</v>
      </c>
      <c r="D28" s="82" t="s">
        <v>688</v>
      </c>
      <c r="E28" s="91">
        <v>39690</v>
      </c>
      <c r="F28" s="59" t="s">
        <v>622</v>
      </c>
      <c r="G28" s="44"/>
      <c r="H28" s="59" t="s">
        <v>623</v>
      </c>
      <c r="I28" s="45"/>
    </row>
    <row r="29" spans="1:11" ht="33" x14ac:dyDescent="0.15">
      <c r="A29" s="29" t="s">
        <v>691</v>
      </c>
      <c r="B29" s="20" t="s">
        <v>466</v>
      </c>
      <c r="C29" s="20" t="s">
        <v>16</v>
      </c>
      <c r="D29" s="82" t="s">
        <v>688</v>
      </c>
      <c r="E29" s="91">
        <v>282710</v>
      </c>
      <c r="F29" s="59" t="s">
        <v>622</v>
      </c>
      <c r="G29" s="44"/>
      <c r="H29" s="59" t="s">
        <v>623</v>
      </c>
      <c r="I29" s="45"/>
    </row>
    <row r="30" spans="1:11" ht="33" x14ac:dyDescent="0.15">
      <c r="A30" s="29" t="s">
        <v>691</v>
      </c>
      <c r="B30" s="20" t="s">
        <v>466</v>
      </c>
      <c r="C30" s="20" t="s">
        <v>17</v>
      </c>
      <c r="D30" s="82" t="s">
        <v>688</v>
      </c>
      <c r="E30" s="91">
        <v>124700</v>
      </c>
      <c r="F30" s="59" t="s">
        <v>622</v>
      </c>
      <c r="G30" s="44"/>
      <c r="H30" s="59" t="s">
        <v>623</v>
      </c>
      <c r="I30" s="45"/>
    </row>
    <row r="31" spans="1:11" ht="66" x14ac:dyDescent="0.15">
      <c r="A31" s="29" t="s">
        <v>691</v>
      </c>
      <c r="B31" s="20" t="s">
        <v>527</v>
      </c>
      <c r="C31" s="20" t="s">
        <v>19</v>
      </c>
      <c r="D31" s="82" t="s">
        <v>688</v>
      </c>
      <c r="E31" s="91">
        <v>941264</v>
      </c>
      <c r="F31" s="59" t="s">
        <v>622</v>
      </c>
      <c r="G31" s="44"/>
      <c r="H31" s="59" t="s">
        <v>623</v>
      </c>
      <c r="I31" s="45"/>
    </row>
    <row r="32" spans="1:11" ht="33" x14ac:dyDescent="0.15">
      <c r="A32" s="29" t="s">
        <v>691</v>
      </c>
      <c r="B32" s="20" t="s">
        <v>466</v>
      </c>
      <c r="C32" s="20" t="s">
        <v>13</v>
      </c>
      <c r="D32" s="82" t="s">
        <v>688</v>
      </c>
      <c r="E32" s="91">
        <f>11380+195400</f>
        <v>206780</v>
      </c>
      <c r="F32" s="59" t="s">
        <v>622</v>
      </c>
      <c r="G32" s="44"/>
      <c r="H32" s="59" t="s">
        <v>623</v>
      </c>
      <c r="I32" s="45"/>
    </row>
    <row r="33" spans="1:14" ht="49.5" x14ac:dyDescent="0.15">
      <c r="A33" s="29" t="s">
        <v>691</v>
      </c>
      <c r="B33" s="20" t="s">
        <v>466</v>
      </c>
      <c r="C33" s="20" t="s">
        <v>11</v>
      </c>
      <c r="D33" s="82" t="s">
        <v>688</v>
      </c>
      <c r="E33" s="91">
        <f>100000+32481+97380</f>
        <v>229861</v>
      </c>
      <c r="F33" s="59" t="s">
        <v>622</v>
      </c>
      <c r="G33" s="44"/>
      <c r="H33" s="59" t="s">
        <v>623</v>
      </c>
      <c r="I33" s="45"/>
    </row>
    <row r="34" spans="1:14" ht="33" x14ac:dyDescent="0.15">
      <c r="A34" s="29" t="s">
        <v>691</v>
      </c>
      <c r="B34" s="20" t="s">
        <v>466</v>
      </c>
      <c r="C34" s="20" t="s">
        <v>298</v>
      </c>
      <c r="D34" s="82" t="s">
        <v>688</v>
      </c>
      <c r="E34" s="91">
        <v>250000</v>
      </c>
      <c r="F34" s="59" t="s">
        <v>622</v>
      </c>
      <c r="G34" s="44"/>
      <c r="H34" s="59" t="s">
        <v>623</v>
      </c>
      <c r="I34" s="45"/>
    </row>
    <row r="35" spans="1:14" ht="33" x14ac:dyDescent="0.15">
      <c r="A35" s="29" t="s">
        <v>692</v>
      </c>
      <c r="B35" s="20" t="s">
        <v>443</v>
      </c>
      <c r="C35" s="20" t="s">
        <v>251</v>
      </c>
      <c r="D35" s="82" t="s">
        <v>688</v>
      </c>
      <c r="E35" s="91">
        <v>20000</v>
      </c>
      <c r="F35" s="59" t="s">
        <v>622</v>
      </c>
      <c r="G35" s="44"/>
      <c r="H35" s="45"/>
      <c r="I35" s="59" t="s">
        <v>623</v>
      </c>
    </row>
    <row r="36" spans="1:14" ht="33" x14ac:dyDescent="0.15">
      <c r="A36" s="29" t="s">
        <v>692</v>
      </c>
      <c r="B36" s="20" t="s">
        <v>439</v>
      </c>
      <c r="C36" s="20" t="s">
        <v>249</v>
      </c>
      <c r="D36" s="82" t="s">
        <v>688</v>
      </c>
      <c r="E36" s="91">
        <v>20000</v>
      </c>
      <c r="F36" s="59" t="s">
        <v>622</v>
      </c>
      <c r="G36" s="44"/>
      <c r="H36" s="45"/>
      <c r="I36" s="59" t="s">
        <v>623</v>
      </c>
    </row>
    <row r="37" spans="1:14" ht="33" x14ac:dyDescent="0.15">
      <c r="A37" s="29" t="s">
        <v>692</v>
      </c>
      <c r="B37" s="20" t="s">
        <v>415</v>
      </c>
      <c r="C37" s="20" t="s">
        <v>233</v>
      </c>
      <c r="D37" s="82" t="s">
        <v>688</v>
      </c>
      <c r="E37" s="91">
        <v>20000</v>
      </c>
      <c r="F37" s="59" t="s">
        <v>622</v>
      </c>
      <c r="G37" s="44"/>
      <c r="H37" s="45"/>
      <c r="I37" s="59" t="s">
        <v>623</v>
      </c>
    </row>
    <row r="38" spans="1:14" ht="49.5" x14ac:dyDescent="0.15">
      <c r="A38" s="29" t="s">
        <v>692</v>
      </c>
      <c r="B38" s="20" t="s">
        <v>435</v>
      </c>
      <c r="C38" s="20" t="s">
        <v>245</v>
      </c>
      <c r="D38" s="82" t="s">
        <v>688</v>
      </c>
      <c r="E38" s="91">
        <f>10000+20000</f>
        <v>30000</v>
      </c>
      <c r="F38" s="59" t="s">
        <v>622</v>
      </c>
      <c r="G38" s="44"/>
      <c r="H38" s="59" t="s">
        <v>623</v>
      </c>
      <c r="I38" s="45"/>
    </row>
    <row r="39" spans="1:14" ht="33" x14ac:dyDescent="0.15">
      <c r="A39" s="29" t="s">
        <v>692</v>
      </c>
      <c r="B39" s="20" t="s">
        <v>419</v>
      </c>
      <c r="C39" s="20" t="s">
        <v>236</v>
      </c>
      <c r="D39" s="82" t="s">
        <v>688</v>
      </c>
      <c r="E39" s="91">
        <v>20000</v>
      </c>
      <c r="F39" s="59" t="s">
        <v>622</v>
      </c>
      <c r="G39" s="44"/>
      <c r="H39" s="45"/>
      <c r="I39" s="59" t="s">
        <v>623</v>
      </c>
    </row>
    <row r="40" spans="1:14" ht="33" x14ac:dyDescent="0.15">
      <c r="A40" s="29" t="s">
        <v>692</v>
      </c>
      <c r="B40" s="20" t="s">
        <v>454</v>
      </c>
      <c r="C40" s="20" t="s">
        <v>259</v>
      </c>
      <c r="D40" s="82" t="s">
        <v>688</v>
      </c>
      <c r="E40" s="91">
        <v>20000</v>
      </c>
      <c r="F40" s="59" t="s">
        <v>622</v>
      </c>
      <c r="G40" s="44"/>
      <c r="H40" s="45"/>
      <c r="I40" s="59" t="s">
        <v>623</v>
      </c>
    </row>
    <row r="41" spans="1:14" ht="33" x14ac:dyDescent="0.15">
      <c r="A41" s="29" t="s">
        <v>692</v>
      </c>
      <c r="B41" s="20" t="s">
        <v>411</v>
      </c>
      <c r="C41" s="20" t="s">
        <v>230</v>
      </c>
      <c r="D41" s="82" t="s">
        <v>688</v>
      </c>
      <c r="E41" s="91">
        <v>10000</v>
      </c>
      <c r="F41" s="59" t="s">
        <v>622</v>
      </c>
      <c r="G41" s="44"/>
      <c r="H41" s="45"/>
      <c r="I41" s="59" t="s">
        <v>623</v>
      </c>
    </row>
    <row r="42" spans="1:14" ht="33" x14ac:dyDescent="0.15">
      <c r="A42" s="29" t="s">
        <v>692</v>
      </c>
      <c r="B42" s="20" t="s">
        <v>401</v>
      </c>
      <c r="C42" s="20" t="s">
        <v>222</v>
      </c>
      <c r="D42" s="82" t="s">
        <v>688</v>
      </c>
      <c r="E42" s="91">
        <v>10000</v>
      </c>
      <c r="F42" s="59" t="s">
        <v>622</v>
      </c>
      <c r="G42" s="44"/>
      <c r="H42" s="45"/>
      <c r="I42" s="59" t="s">
        <v>623</v>
      </c>
    </row>
    <row r="43" spans="1:14" ht="33" x14ac:dyDescent="0.15">
      <c r="A43" s="29" t="s">
        <v>692</v>
      </c>
      <c r="B43" s="20" t="s">
        <v>449</v>
      </c>
      <c r="C43" s="20" t="s">
        <v>256</v>
      </c>
      <c r="D43" s="82" t="s">
        <v>688</v>
      </c>
      <c r="E43" s="91">
        <v>20000</v>
      </c>
      <c r="F43" s="59" t="s">
        <v>622</v>
      </c>
      <c r="G43" s="44"/>
      <c r="H43" s="45"/>
      <c r="I43" s="59" t="s">
        <v>623</v>
      </c>
      <c r="N43" s="36">
        <v>20000</v>
      </c>
    </row>
    <row r="44" spans="1:14" ht="33" x14ac:dyDescent="0.15">
      <c r="A44" s="29" t="s">
        <v>692</v>
      </c>
      <c r="B44" s="20" t="s">
        <v>387</v>
      </c>
      <c r="C44" s="20" t="s">
        <v>351</v>
      </c>
      <c r="D44" s="82" t="s">
        <v>688</v>
      </c>
      <c r="E44" s="91">
        <v>20000</v>
      </c>
      <c r="F44" s="59" t="s">
        <v>622</v>
      </c>
      <c r="G44" s="44"/>
      <c r="H44" s="45"/>
      <c r="I44" s="59" t="s">
        <v>623</v>
      </c>
    </row>
    <row r="45" spans="1:14" ht="33" x14ac:dyDescent="0.15">
      <c r="A45" s="29" t="s">
        <v>692</v>
      </c>
      <c r="B45" s="20" t="s">
        <v>383</v>
      </c>
      <c r="C45" s="20" t="s">
        <v>214</v>
      </c>
      <c r="D45" s="82" t="s">
        <v>688</v>
      </c>
      <c r="E45" s="91">
        <v>10000</v>
      </c>
      <c r="F45" s="59" t="s">
        <v>622</v>
      </c>
      <c r="G45" s="44"/>
      <c r="H45" s="45"/>
      <c r="I45" s="59" t="s">
        <v>623</v>
      </c>
    </row>
    <row r="46" spans="1:14" ht="33" x14ac:dyDescent="0.15">
      <c r="A46" s="29" t="s">
        <v>692</v>
      </c>
      <c r="B46" s="20" t="s">
        <v>414</v>
      </c>
      <c r="C46" s="20" t="s">
        <v>232</v>
      </c>
      <c r="D46" s="82" t="s">
        <v>688</v>
      </c>
      <c r="E46" s="91">
        <v>20000</v>
      </c>
      <c r="F46" s="59" t="s">
        <v>622</v>
      </c>
      <c r="G46" s="44"/>
      <c r="H46" s="45"/>
      <c r="I46" s="59" t="s">
        <v>623</v>
      </c>
    </row>
    <row r="47" spans="1:14" ht="33" x14ac:dyDescent="0.15">
      <c r="A47" s="29" t="s">
        <v>692</v>
      </c>
      <c r="B47" s="20" t="s">
        <v>405</v>
      </c>
      <c r="C47" s="20" t="s">
        <v>224</v>
      </c>
      <c r="D47" s="82" t="s">
        <v>688</v>
      </c>
      <c r="E47" s="91">
        <v>20000</v>
      </c>
      <c r="F47" s="59" t="s">
        <v>622</v>
      </c>
      <c r="G47" s="44"/>
      <c r="H47" s="45"/>
      <c r="I47" s="59" t="s">
        <v>623</v>
      </c>
    </row>
    <row r="48" spans="1:14" ht="33" x14ac:dyDescent="0.15">
      <c r="A48" s="29" t="s">
        <v>692</v>
      </c>
      <c r="B48" s="20" t="s">
        <v>407</v>
      </c>
      <c r="C48" s="20" t="s">
        <v>226</v>
      </c>
      <c r="D48" s="82" t="s">
        <v>688</v>
      </c>
      <c r="E48" s="91">
        <v>20000</v>
      </c>
      <c r="F48" s="59" t="s">
        <v>622</v>
      </c>
      <c r="G48" s="44"/>
      <c r="H48" s="45"/>
      <c r="I48" s="59" t="s">
        <v>623</v>
      </c>
    </row>
    <row r="49" spans="1:9" ht="33" x14ac:dyDescent="0.15">
      <c r="A49" s="29" t="s">
        <v>692</v>
      </c>
      <c r="B49" s="20" t="s">
        <v>404</v>
      </c>
      <c r="C49" s="20" t="s">
        <v>223</v>
      </c>
      <c r="D49" s="82" t="s">
        <v>688</v>
      </c>
      <c r="E49" s="91">
        <v>20000</v>
      </c>
      <c r="F49" s="59" t="s">
        <v>622</v>
      </c>
      <c r="G49" s="44"/>
      <c r="H49" s="45"/>
      <c r="I49" s="59" t="s">
        <v>623</v>
      </c>
    </row>
    <row r="50" spans="1:9" ht="33" x14ac:dyDescent="0.15">
      <c r="A50" s="29" t="s">
        <v>692</v>
      </c>
      <c r="B50" s="47" t="s">
        <v>366</v>
      </c>
      <c r="C50" s="20" t="s">
        <v>201</v>
      </c>
      <c r="D50" s="82" t="s">
        <v>688</v>
      </c>
      <c r="E50" s="91">
        <v>10000</v>
      </c>
      <c r="F50" s="59" t="s">
        <v>622</v>
      </c>
      <c r="G50" s="44"/>
      <c r="H50" s="45"/>
      <c r="I50" s="59" t="s">
        <v>623</v>
      </c>
    </row>
    <row r="51" spans="1:9" ht="33" x14ac:dyDescent="0.15">
      <c r="A51" s="29" t="s">
        <v>692</v>
      </c>
      <c r="B51" s="20" t="s">
        <v>373</v>
      </c>
      <c r="C51" s="20" t="s">
        <v>207</v>
      </c>
      <c r="D51" s="82" t="s">
        <v>688</v>
      </c>
      <c r="E51" s="91">
        <v>20000</v>
      </c>
      <c r="F51" s="59" t="s">
        <v>622</v>
      </c>
      <c r="G51" s="44"/>
      <c r="H51" s="45"/>
      <c r="I51" s="59" t="s">
        <v>623</v>
      </c>
    </row>
    <row r="52" spans="1:9" ht="33" x14ac:dyDescent="0.15">
      <c r="A52" s="29" t="s">
        <v>692</v>
      </c>
      <c r="B52" s="20" t="s">
        <v>438</v>
      </c>
      <c r="C52" s="20" t="s">
        <v>248</v>
      </c>
      <c r="D52" s="82" t="s">
        <v>688</v>
      </c>
      <c r="E52" s="91">
        <v>20000</v>
      </c>
      <c r="F52" s="59" t="s">
        <v>622</v>
      </c>
      <c r="G52" s="44"/>
      <c r="H52" s="45"/>
      <c r="I52" s="59" t="s">
        <v>623</v>
      </c>
    </row>
    <row r="53" spans="1:9" ht="33" x14ac:dyDescent="0.15">
      <c r="A53" s="29" t="s">
        <v>692</v>
      </c>
      <c r="B53" s="20" t="s">
        <v>422</v>
      </c>
      <c r="C53" s="20" t="s">
        <v>342</v>
      </c>
      <c r="D53" s="82" t="s">
        <v>688</v>
      </c>
      <c r="E53" s="91">
        <v>20000</v>
      </c>
      <c r="F53" s="59" t="s">
        <v>622</v>
      </c>
      <c r="G53" s="44"/>
      <c r="H53" s="45"/>
      <c r="I53" s="59" t="s">
        <v>623</v>
      </c>
    </row>
    <row r="54" spans="1:9" ht="33" x14ac:dyDescent="0.15">
      <c r="A54" s="29" t="s">
        <v>692</v>
      </c>
      <c r="B54" s="20" t="s">
        <v>445</v>
      </c>
      <c r="C54" s="20" t="s">
        <v>253</v>
      </c>
      <c r="D54" s="82" t="s">
        <v>688</v>
      </c>
      <c r="E54" s="91">
        <v>20000</v>
      </c>
      <c r="F54" s="59" t="s">
        <v>622</v>
      </c>
      <c r="G54" s="44"/>
      <c r="H54" s="45"/>
      <c r="I54" s="59" t="s">
        <v>623</v>
      </c>
    </row>
    <row r="55" spans="1:9" ht="33" x14ac:dyDescent="0.15">
      <c r="A55" s="29" t="s">
        <v>692</v>
      </c>
      <c r="B55" s="20" t="s">
        <v>446</v>
      </c>
      <c r="C55" s="20" t="s">
        <v>254</v>
      </c>
      <c r="D55" s="82" t="s">
        <v>688</v>
      </c>
      <c r="E55" s="91">
        <v>20000</v>
      </c>
      <c r="F55" s="59" t="s">
        <v>622</v>
      </c>
      <c r="G55" s="44"/>
      <c r="H55" s="45"/>
      <c r="I55" s="59" t="s">
        <v>623</v>
      </c>
    </row>
    <row r="56" spans="1:9" ht="33" x14ac:dyDescent="0.15">
      <c r="A56" s="29" t="s">
        <v>692</v>
      </c>
      <c r="B56" s="20" t="s">
        <v>427</v>
      </c>
      <c r="C56" s="20" t="s">
        <v>241</v>
      </c>
      <c r="D56" s="82" t="s">
        <v>688</v>
      </c>
      <c r="E56" s="91">
        <v>20000</v>
      </c>
      <c r="F56" s="59" t="s">
        <v>622</v>
      </c>
      <c r="G56" s="44"/>
      <c r="H56" s="45"/>
      <c r="I56" s="59" t="s">
        <v>623</v>
      </c>
    </row>
    <row r="57" spans="1:9" ht="33" x14ac:dyDescent="0.15">
      <c r="A57" s="29" t="s">
        <v>692</v>
      </c>
      <c r="B57" s="20" t="s">
        <v>392</v>
      </c>
      <c r="C57" s="20" t="s">
        <v>217</v>
      </c>
      <c r="D57" s="82" t="s">
        <v>688</v>
      </c>
      <c r="E57" s="91">
        <v>20000</v>
      </c>
      <c r="F57" s="59" t="s">
        <v>622</v>
      </c>
      <c r="G57" s="44"/>
      <c r="H57" s="45"/>
      <c r="I57" s="59" t="s">
        <v>623</v>
      </c>
    </row>
    <row r="58" spans="1:9" ht="33" x14ac:dyDescent="0.15">
      <c r="A58" s="29" t="s">
        <v>692</v>
      </c>
      <c r="B58" s="20" t="s">
        <v>410</v>
      </c>
      <c r="C58" s="20" t="s">
        <v>229</v>
      </c>
      <c r="D58" s="82" t="s">
        <v>688</v>
      </c>
      <c r="E58" s="91">
        <v>20000</v>
      </c>
      <c r="F58" s="59" t="s">
        <v>622</v>
      </c>
      <c r="G58" s="44"/>
      <c r="H58" s="45"/>
      <c r="I58" s="59" t="s">
        <v>623</v>
      </c>
    </row>
    <row r="59" spans="1:9" ht="33" x14ac:dyDescent="0.15">
      <c r="A59" s="29" t="s">
        <v>692</v>
      </c>
      <c r="B59" s="20" t="s">
        <v>390</v>
      </c>
      <c r="C59" s="20" t="s">
        <v>39</v>
      </c>
      <c r="D59" s="82" t="s">
        <v>688</v>
      </c>
      <c r="E59" s="91">
        <v>20000</v>
      </c>
      <c r="F59" s="59" t="s">
        <v>622</v>
      </c>
      <c r="G59" s="44"/>
      <c r="H59" s="45"/>
      <c r="I59" s="59" t="s">
        <v>623</v>
      </c>
    </row>
    <row r="60" spans="1:9" ht="33" x14ac:dyDescent="0.15">
      <c r="A60" s="29" t="s">
        <v>692</v>
      </c>
      <c r="B60" s="20" t="s">
        <v>448</v>
      </c>
      <c r="C60" s="20" t="s">
        <v>255</v>
      </c>
      <c r="D60" s="82" t="s">
        <v>688</v>
      </c>
      <c r="E60" s="91">
        <v>20000</v>
      </c>
      <c r="F60" s="59" t="s">
        <v>622</v>
      </c>
      <c r="G60" s="44"/>
      <c r="H60" s="45"/>
      <c r="I60" s="59" t="s">
        <v>623</v>
      </c>
    </row>
    <row r="61" spans="1:9" ht="33" x14ac:dyDescent="0.15">
      <c r="A61" s="29" t="s">
        <v>692</v>
      </c>
      <c r="B61" s="20" t="s">
        <v>428</v>
      </c>
      <c r="C61" s="20" t="s">
        <v>242</v>
      </c>
      <c r="D61" s="82" t="s">
        <v>688</v>
      </c>
      <c r="E61" s="91">
        <v>20000</v>
      </c>
      <c r="F61" s="59" t="s">
        <v>622</v>
      </c>
      <c r="G61" s="44"/>
      <c r="H61" s="45"/>
      <c r="I61" s="59" t="s">
        <v>623</v>
      </c>
    </row>
    <row r="62" spans="1:9" ht="33" x14ac:dyDescent="0.15">
      <c r="A62" s="29" t="s">
        <v>692</v>
      </c>
      <c r="B62" s="20" t="s">
        <v>436</v>
      </c>
      <c r="C62" s="20" t="s">
        <v>246</v>
      </c>
      <c r="D62" s="82" t="s">
        <v>688</v>
      </c>
      <c r="E62" s="91">
        <v>20000</v>
      </c>
      <c r="F62" s="59" t="s">
        <v>622</v>
      </c>
      <c r="G62" s="44"/>
      <c r="H62" s="45"/>
      <c r="I62" s="59" t="s">
        <v>623</v>
      </c>
    </row>
    <row r="63" spans="1:9" ht="33" x14ac:dyDescent="0.15">
      <c r="A63" s="29" t="s">
        <v>692</v>
      </c>
      <c r="B63" s="20" t="s">
        <v>447</v>
      </c>
      <c r="C63" s="20" t="s">
        <v>339</v>
      </c>
      <c r="D63" s="82" t="s">
        <v>688</v>
      </c>
      <c r="E63" s="91">
        <v>20000</v>
      </c>
      <c r="F63" s="59" t="s">
        <v>622</v>
      </c>
      <c r="G63" s="44"/>
      <c r="H63" s="45"/>
      <c r="I63" s="59" t="s">
        <v>623</v>
      </c>
    </row>
    <row r="64" spans="1:9" ht="33" x14ac:dyDescent="0.15">
      <c r="A64" s="29" t="s">
        <v>692</v>
      </c>
      <c r="B64" s="20" t="s">
        <v>384</v>
      </c>
      <c r="C64" s="20" t="s">
        <v>215</v>
      </c>
      <c r="D64" s="82" t="s">
        <v>688</v>
      </c>
      <c r="E64" s="91">
        <v>20000</v>
      </c>
      <c r="F64" s="59" t="s">
        <v>622</v>
      </c>
      <c r="G64" s="44"/>
      <c r="H64" s="45"/>
      <c r="I64" s="59" t="s">
        <v>623</v>
      </c>
    </row>
    <row r="65" spans="1:9" ht="33" x14ac:dyDescent="0.15">
      <c r="A65" s="29" t="s">
        <v>692</v>
      </c>
      <c r="B65" s="20" t="s">
        <v>396</v>
      </c>
      <c r="C65" s="20" t="s">
        <v>98</v>
      </c>
      <c r="D65" s="82" t="s">
        <v>688</v>
      </c>
      <c r="E65" s="91">
        <v>20000</v>
      </c>
      <c r="F65" s="59" t="s">
        <v>622</v>
      </c>
      <c r="G65" s="44"/>
      <c r="H65" s="45"/>
      <c r="I65" s="59" t="s">
        <v>623</v>
      </c>
    </row>
    <row r="66" spans="1:9" ht="33" x14ac:dyDescent="0.15">
      <c r="A66" s="29" t="s">
        <v>692</v>
      </c>
      <c r="B66" s="20" t="s">
        <v>412</v>
      </c>
      <c r="C66" s="20" t="s">
        <v>231</v>
      </c>
      <c r="D66" s="82" t="s">
        <v>688</v>
      </c>
      <c r="E66" s="91">
        <v>20000</v>
      </c>
      <c r="F66" s="59" t="s">
        <v>622</v>
      </c>
      <c r="G66" s="44"/>
      <c r="H66" s="45"/>
      <c r="I66" s="59" t="s">
        <v>623</v>
      </c>
    </row>
    <row r="67" spans="1:9" ht="33" x14ac:dyDescent="0.15">
      <c r="A67" s="29" t="s">
        <v>692</v>
      </c>
      <c r="B67" s="20" t="s">
        <v>440</v>
      </c>
      <c r="C67" s="20" t="s">
        <v>250</v>
      </c>
      <c r="D67" s="82" t="s">
        <v>688</v>
      </c>
      <c r="E67" s="91">
        <v>20000</v>
      </c>
      <c r="F67" s="59" t="s">
        <v>622</v>
      </c>
      <c r="G67" s="44"/>
      <c r="H67" s="45"/>
      <c r="I67" s="59" t="s">
        <v>623</v>
      </c>
    </row>
    <row r="68" spans="1:9" ht="33" x14ac:dyDescent="0.15">
      <c r="A68" s="29" t="s">
        <v>692</v>
      </c>
      <c r="B68" s="20" t="s">
        <v>371</v>
      </c>
      <c r="C68" s="20" t="s">
        <v>205</v>
      </c>
      <c r="D68" s="82" t="s">
        <v>688</v>
      </c>
      <c r="E68" s="91">
        <v>20000</v>
      </c>
      <c r="F68" s="59" t="s">
        <v>622</v>
      </c>
      <c r="G68" s="44"/>
      <c r="H68" s="45"/>
      <c r="I68" s="59" t="s">
        <v>623</v>
      </c>
    </row>
    <row r="69" spans="1:9" ht="33" x14ac:dyDescent="0.15">
      <c r="A69" s="29" t="s">
        <v>692</v>
      </c>
      <c r="B69" s="20" t="s">
        <v>433</v>
      </c>
      <c r="C69" s="20" t="s">
        <v>21</v>
      </c>
      <c r="D69" s="82" t="s">
        <v>688</v>
      </c>
      <c r="E69" s="91">
        <v>19570</v>
      </c>
      <c r="F69" s="59" t="s">
        <v>622</v>
      </c>
      <c r="G69" s="44"/>
      <c r="H69" s="45"/>
      <c r="I69" s="59" t="s">
        <v>623</v>
      </c>
    </row>
    <row r="70" spans="1:9" ht="33" x14ac:dyDescent="0.15">
      <c r="A70" s="29" t="s">
        <v>692</v>
      </c>
      <c r="B70" s="20" t="s">
        <v>424</v>
      </c>
      <c r="C70" s="20" t="s">
        <v>239</v>
      </c>
      <c r="D70" s="82" t="s">
        <v>688</v>
      </c>
      <c r="E70" s="91">
        <v>19000</v>
      </c>
      <c r="F70" s="59" t="s">
        <v>622</v>
      </c>
      <c r="G70" s="44"/>
      <c r="H70" s="45"/>
      <c r="I70" s="59" t="s">
        <v>623</v>
      </c>
    </row>
    <row r="71" spans="1:9" ht="33" x14ac:dyDescent="0.15">
      <c r="A71" s="29" t="s">
        <v>692</v>
      </c>
      <c r="B71" s="20" t="s">
        <v>385</v>
      </c>
      <c r="C71" s="20" t="s">
        <v>216</v>
      </c>
      <c r="D71" s="82" t="s">
        <v>688</v>
      </c>
      <c r="E71" s="91">
        <v>20000</v>
      </c>
      <c r="F71" s="59" t="s">
        <v>622</v>
      </c>
      <c r="G71" s="44"/>
      <c r="H71" s="45"/>
      <c r="I71" s="59" t="s">
        <v>623</v>
      </c>
    </row>
    <row r="72" spans="1:9" ht="33" x14ac:dyDescent="0.15">
      <c r="A72" s="29" t="s">
        <v>692</v>
      </c>
      <c r="B72" s="20" t="s">
        <v>451</v>
      </c>
      <c r="C72" s="20" t="s">
        <v>111</v>
      </c>
      <c r="D72" s="82" t="s">
        <v>688</v>
      </c>
      <c r="E72" s="91">
        <v>20000</v>
      </c>
      <c r="F72" s="59" t="s">
        <v>622</v>
      </c>
      <c r="G72" s="44"/>
      <c r="H72" s="45"/>
      <c r="I72" s="59" t="s">
        <v>623</v>
      </c>
    </row>
    <row r="73" spans="1:9" ht="33" x14ac:dyDescent="0.15">
      <c r="A73" s="29" t="s">
        <v>692</v>
      </c>
      <c r="B73" s="20" t="s">
        <v>394</v>
      </c>
      <c r="C73" s="20" t="s">
        <v>348</v>
      </c>
      <c r="D73" s="82" t="s">
        <v>688</v>
      </c>
      <c r="E73" s="91">
        <v>10000</v>
      </c>
      <c r="F73" s="59" t="s">
        <v>622</v>
      </c>
      <c r="G73" s="44"/>
      <c r="H73" s="45"/>
      <c r="I73" s="59" t="s">
        <v>623</v>
      </c>
    </row>
    <row r="74" spans="1:9" ht="33" x14ac:dyDescent="0.15">
      <c r="A74" s="29" t="s">
        <v>692</v>
      </c>
      <c r="B74" s="20" t="s">
        <v>426</v>
      </c>
      <c r="C74" s="20" t="s">
        <v>240</v>
      </c>
      <c r="D74" s="82" t="s">
        <v>688</v>
      </c>
      <c r="E74" s="91">
        <v>10000</v>
      </c>
      <c r="F74" s="59" t="s">
        <v>622</v>
      </c>
      <c r="G74" s="44"/>
      <c r="H74" s="45"/>
      <c r="I74" s="59" t="s">
        <v>623</v>
      </c>
    </row>
    <row r="75" spans="1:9" ht="33" x14ac:dyDescent="0.15">
      <c r="A75" s="29" t="s">
        <v>692</v>
      </c>
      <c r="B75" s="20" t="s">
        <v>397</v>
      </c>
      <c r="C75" s="20" t="s">
        <v>346</v>
      </c>
      <c r="D75" s="82" t="s">
        <v>688</v>
      </c>
      <c r="E75" s="91">
        <v>20000</v>
      </c>
      <c r="F75" s="59" t="s">
        <v>622</v>
      </c>
      <c r="G75" s="44"/>
      <c r="H75" s="45"/>
      <c r="I75" s="59" t="s">
        <v>623</v>
      </c>
    </row>
    <row r="76" spans="1:9" ht="33" x14ac:dyDescent="0.15">
      <c r="A76" s="29" t="s">
        <v>692</v>
      </c>
      <c r="B76" s="20" t="s">
        <v>388</v>
      </c>
      <c r="C76" s="20" t="s">
        <v>350</v>
      </c>
      <c r="D76" s="82" t="s">
        <v>688</v>
      </c>
      <c r="E76" s="91">
        <v>20000</v>
      </c>
      <c r="F76" s="59" t="s">
        <v>622</v>
      </c>
      <c r="G76" s="44"/>
      <c r="H76" s="45"/>
      <c r="I76" s="59" t="s">
        <v>623</v>
      </c>
    </row>
    <row r="77" spans="1:9" ht="33" x14ac:dyDescent="0.15">
      <c r="A77" s="29" t="s">
        <v>692</v>
      </c>
      <c r="B77" s="20" t="s">
        <v>379</v>
      </c>
      <c r="C77" s="20" t="s">
        <v>211</v>
      </c>
      <c r="D77" s="82" t="s">
        <v>688</v>
      </c>
      <c r="E77" s="91">
        <v>10000</v>
      </c>
      <c r="F77" s="59" t="s">
        <v>622</v>
      </c>
      <c r="G77" s="44"/>
      <c r="H77" s="45"/>
      <c r="I77" s="59" t="s">
        <v>623</v>
      </c>
    </row>
    <row r="78" spans="1:9" ht="33" x14ac:dyDescent="0.15">
      <c r="A78" s="29" t="s">
        <v>692</v>
      </c>
      <c r="B78" s="20" t="s">
        <v>399</v>
      </c>
      <c r="C78" s="20" t="s">
        <v>220</v>
      </c>
      <c r="D78" s="82" t="s">
        <v>688</v>
      </c>
      <c r="E78" s="91">
        <v>20000</v>
      </c>
      <c r="F78" s="59" t="s">
        <v>622</v>
      </c>
      <c r="G78" s="44"/>
      <c r="H78" s="45"/>
      <c r="I78" s="59" t="s">
        <v>623</v>
      </c>
    </row>
    <row r="79" spans="1:9" ht="33" x14ac:dyDescent="0.15">
      <c r="A79" s="29" t="s">
        <v>692</v>
      </c>
      <c r="B79" s="20" t="s">
        <v>444</v>
      </c>
      <c r="C79" s="20" t="s">
        <v>252</v>
      </c>
      <c r="D79" s="82" t="s">
        <v>688</v>
      </c>
      <c r="E79" s="91">
        <v>20000</v>
      </c>
      <c r="F79" s="59" t="s">
        <v>622</v>
      </c>
      <c r="G79" s="44"/>
      <c r="H79" s="45"/>
      <c r="I79" s="59" t="s">
        <v>623</v>
      </c>
    </row>
    <row r="80" spans="1:9" ht="33" x14ac:dyDescent="0.15">
      <c r="A80" s="29" t="s">
        <v>692</v>
      </c>
      <c r="B80" s="20" t="s">
        <v>369</v>
      </c>
      <c r="C80" s="20" t="s">
        <v>92</v>
      </c>
      <c r="D80" s="82" t="s">
        <v>688</v>
      </c>
      <c r="E80" s="91">
        <v>20000</v>
      </c>
      <c r="F80" s="59" t="s">
        <v>622</v>
      </c>
      <c r="G80" s="44"/>
      <c r="H80" s="45"/>
      <c r="I80" s="59" t="s">
        <v>623</v>
      </c>
    </row>
    <row r="81" spans="1:9" ht="33" x14ac:dyDescent="0.15">
      <c r="A81" s="29" t="s">
        <v>692</v>
      </c>
      <c r="B81" s="20" t="s">
        <v>382</v>
      </c>
      <c r="C81" s="20" t="s">
        <v>353</v>
      </c>
      <c r="D81" s="82" t="s">
        <v>688</v>
      </c>
      <c r="E81" s="91">
        <v>20000</v>
      </c>
      <c r="F81" s="59" t="s">
        <v>622</v>
      </c>
      <c r="G81" s="44"/>
      <c r="H81" s="45"/>
      <c r="I81" s="59" t="s">
        <v>623</v>
      </c>
    </row>
    <row r="82" spans="1:9" ht="33" x14ac:dyDescent="0.15">
      <c r="A82" s="29" t="s">
        <v>692</v>
      </c>
      <c r="B82" s="20" t="s">
        <v>400</v>
      </c>
      <c r="C82" s="20" t="s">
        <v>221</v>
      </c>
      <c r="D82" s="82" t="s">
        <v>688</v>
      </c>
      <c r="E82" s="91">
        <v>20000</v>
      </c>
      <c r="F82" s="59" t="s">
        <v>622</v>
      </c>
      <c r="G82" s="44"/>
      <c r="H82" s="45"/>
      <c r="I82" s="59" t="s">
        <v>623</v>
      </c>
    </row>
    <row r="83" spans="1:9" ht="33" x14ac:dyDescent="0.15">
      <c r="A83" s="29" t="s">
        <v>692</v>
      </c>
      <c r="B83" s="20" t="s">
        <v>456</v>
      </c>
      <c r="C83" s="20" t="s">
        <v>261</v>
      </c>
      <c r="D83" s="82" t="s">
        <v>688</v>
      </c>
      <c r="E83" s="91">
        <v>20000</v>
      </c>
      <c r="F83" s="59" t="s">
        <v>622</v>
      </c>
      <c r="G83" s="44"/>
      <c r="H83" s="45"/>
      <c r="I83" s="59" t="s">
        <v>623</v>
      </c>
    </row>
    <row r="84" spans="1:9" ht="33" x14ac:dyDescent="0.15">
      <c r="A84" s="29" t="s">
        <v>692</v>
      </c>
      <c r="B84" s="20" t="s">
        <v>199</v>
      </c>
      <c r="C84" s="20" t="s">
        <v>200</v>
      </c>
      <c r="D84" s="82" t="s">
        <v>688</v>
      </c>
      <c r="E84" s="91">
        <v>20000</v>
      </c>
      <c r="F84" s="59" t="s">
        <v>622</v>
      </c>
      <c r="G84" s="44"/>
      <c r="H84" s="45"/>
      <c r="I84" s="59" t="s">
        <v>623</v>
      </c>
    </row>
    <row r="85" spans="1:9" ht="33" x14ac:dyDescent="0.15">
      <c r="A85" s="29" t="s">
        <v>692</v>
      </c>
      <c r="B85" s="20" t="s">
        <v>408</v>
      </c>
      <c r="C85" s="20" t="s">
        <v>227</v>
      </c>
      <c r="D85" s="82" t="s">
        <v>688</v>
      </c>
      <c r="E85" s="91">
        <v>20000</v>
      </c>
      <c r="F85" s="59" t="s">
        <v>622</v>
      </c>
      <c r="G85" s="44"/>
      <c r="H85" s="45"/>
      <c r="I85" s="59" t="s">
        <v>623</v>
      </c>
    </row>
    <row r="86" spans="1:9" ht="33" x14ac:dyDescent="0.15">
      <c r="A86" s="29" t="s">
        <v>692</v>
      </c>
      <c r="B86" s="20" t="s">
        <v>381</v>
      </c>
      <c r="C86" s="20" t="s">
        <v>213</v>
      </c>
      <c r="D86" s="82" t="s">
        <v>688</v>
      </c>
      <c r="E86" s="91">
        <v>10000</v>
      </c>
      <c r="F86" s="59" t="s">
        <v>622</v>
      </c>
      <c r="G86" s="44"/>
      <c r="H86" s="45"/>
      <c r="I86" s="59" t="s">
        <v>623</v>
      </c>
    </row>
    <row r="87" spans="1:9" ht="33" x14ac:dyDescent="0.15">
      <c r="A87" s="29" t="s">
        <v>692</v>
      </c>
      <c r="B87" s="20" t="s">
        <v>393</v>
      </c>
      <c r="C87" s="20" t="s">
        <v>347</v>
      </c>
      <c r="D87" s="82" t="s">
        <v>688</v>
      </c>
      <c r="E87" s="91">
        <v>20000</v>
      </c>
      <c r="F87" s="59" t="s">
        <v>622</v>
      </c>
      <c r="G87" s="44"/>
      <c r="H87" s="45"/>
      <c r="I87" s="59" t="s">
        <v>623</v>
      </c>
    </row>
    <row r="88" spans="1:9" ht="33" x14ac:dyDescent="0.15">
      <c r="A88" s="29" t="s">
        <v>692</v>
      </c>
      <c r="B88" s="20" t="s">
        <v>376</v>
      </c>
      <c r="C88" s="20" t="s">
        <v>209</v>
      </c>
      <c r="D88" s="82" t="s">
        <v>688</v>
      </c>
      <c r="E88" s="91">
        <v>20000</v>
      </c>
      <c r="F88" s="59" t="s">
        <v>622</v>
      </c>
      <c r="G88" s="44"/>
      <c r="H88" s="45"/>
      <c r="I88" s="59" t="s">
        <v>623</v>
      </c>
    </row>
    <row r="89" spans="1:9" ht="33" x14ac:dyDescent="0.15">
      <c r="A89" s="29" t="s">
        <v>692</v>
      </c>
      <c r="B89" s="20" t="s">
        <v>430</v>
      </c>
      <c r="C89" s="20" t="s">
        <v>359</v>
      </c>
      <c r="D89" s="82" t="s">
        <v>688</v>
      </c>
      <c r="E89" s="91">
        <v>15000</v>
      </c>
      <c r="F89" s="59" t="s">
        <v>622</v>
      </c>
      <c r="G89" s="44"/>
      <c r="H89" s="45"/>
      <c r="I89" s="59" t="s">
        <v>623</v>
      </c>
    </row>
    <row r="90" spans="1:9" ht="33" x14ac:dyDescent="0.15">
      <c r="A90" s="29" t="s">
        <v>692</v>
      </c>
      <c r="B90" s="20" t="s">
        <v>368</v>
      </c>
      <c r="C90" s="20" t="s">
        <v>72</v>
      </c>
      <c r="D90" s="82" t="s">
        <v>688</v>
      </c>
      <c r="E90" s="91">
        <v>20000</v>
      </c>
      <c r="F90" s="59" t="s">
        <v>622</v>
      </c>
      <c r="G90" s="44"/>
      <c r="H90" s="45"/>
      <c r="I90" s="59" t="s">
        <v>623</v>
      </c>
    </row>
    <row r="91" spans="1:9" ht="33" x14ac:dyDescent="0.15">
      <c r="A91" s="29" t="s">
        <v>692</v>
      </c>
      <c r="B91" s="20" t="s">
        <v>395</v>
      </c>
      <c r="C91" s="20" t="s">
        <v>218</v>
      </c>
      <c r="D91" s="82" t="s">
        <v>688</v>
      </c>
      <c r="E91" s="91">
        <v>20000</v>
      </c>
      <c r="F91" s="59" t="s">
        <v>622</v>
      </c>
      <c r="G91" s="44"/>
      <c r="H91" s="45"/>
      <c r="I91" s="59" t="s">
        <v>623</v>
      </c>
    </row>
    <row r="92" spans="1:9" ht="33" x14ac:dyDescent="0.15">
      <c r="A92" s="29" t="s">
        <v>692</v>
      </c>
      <c r="B92" s="20" t="s">
        <v>434</v>
      </c>
      <c r="C92" s="20" t="s">
        <v>340</v>
      </c>
      <c r="D92" s="82" t="s">
        <v>688</v>
      </c>
      <c r="E92" s="91">
        <v>17500</v>
      </c>
      <c r="F92" s="59" t="s">
        <v>622</v>
      </c>
      <c r="G92" s="44"/>
      <c r="H92" s="45"/>
      <c r="I92" s="59" t="s">
        <v>623</v>
      </c>
    </row>
    <row r="93" spans="1:9" ht="33" x14ac:dyDescent="0.15">
      <c r="A93" s="29" t="s">
        <v>692</v>
      </c>
      <c r="B93" s="20" t="s">
        <v>377</v>
      </c>
      <c r="C93" s="20" t="s">
        <v>97</v>
      </c>
      <c r="D93" s="82" t="s">
        <v>688</v>
      </c>
      <c r="E93" s="91">
        <v>20000</v>
      </c>
      <c r="F93" s="59" t="s">
        <v>622</v>
      </c>
      <c r="G93" s="44"/>
      <c r="H93" s="45"/>
      <c r="I93" s="59" t="s">
        <v>623</v>
      </c>
    </row>
    <row r="94" spans="1:9" ht="33" x14ac:dyDescent="0.15">
      <c r="A94" s="29" t="s">
        <v>692</v>
      </c>
      <c r="B94" s="20" t="s">
        <v>377</v>
      </c>
      <c r="C94" s="20" t="s">
        <v>354</v>
      </c>
      <c r="D94" s="82" t="s">
        <v>688</v>
      </c>
      <c r="E94" s="91">
        <v>20000</v>
      </c>
      <c r="F94" s="59" t="s">
        <v>622</v>
      </c>
      <c r="G94" s="44"/>
      <c r="H94" s="45"/>
      <c r="I94" s="59" t="s">
        <v>623</v>
      </c>
    </row>
    <row r="95" spans="1:9" ht="33" x14ac:dyDescent="0.15">
      <c r="A95" s="29" t="s">
        <v>692</v>
      </c>
      <c r="B95" s="20" t="s">
        <v>203</v>
      </c>
      <c r="C95" s="20" t="s">
        <v>176</v>
      </c>
      <c r="D95" s="82" t="s">
        <v>688</v>
      </c>
      <c r="E95" s="91">
        <v>20000</v>
      </c>
      <c r="F95" s="59" t="s">
        <v>622</v>
      </c>
      <c r="G95" s="44"/>
      <c r="H95" s="45"/>
      <c r="I95" s="59" t="s">
        <v>623</v>
      </c>
    </row>
    <row r="96" spans="1:9" ht="33" x14ac:dyDescent="0.15">
      <c r="A96" s="29" t="s">
        <v>692</v>
      </c>
      <c r="B96" s="20" t="s">
        <v>372</v>
      </c>
      <c r="C96" s="20" t="s">
        <v>206</v>
      </c>
      <c r="D96" s="82" t="s">
        <v>688</v>
      </c>
      <c r="E96" s="91">
        <v>20000</v>
      </c>
      <c r="F96" s="59" t="s">
        <v>622</v>
      </c>
      <c r="G96" s="44"/>
      <c r="H96" s="45"/>
      <c r="I96" s="59" t="s">
        <v>623</v>
      </c>
    </row>
    <row r="97" spans="1:9" ht="33" x14ac:dyDescent="0.15">
      <c r="A97" s="29" t="s">
        <v>692</v>
      </c>
      <c r="B97" s="20" t="s">
        <v>429</v>
      </c>
      <c r="C97" s="20" t="s">
        <v>107</v>
      </c>
      <c r="D97" s="82" t="s">
        <v>688</v>
      </c>
      <c r="E97" s="91">
        <v>20000</v>
      </c>
      <c r="F97" s="59" t="s">
        <v>622</v>
      </c>
      <c r="G97" s="44"/>
      <c r="H97" s="45"/>
      <c r="I97" s="59" t="s">
        <v>623</v>
      </c>
    </row>
    <row r="98" spans="1:9" ht="33" x14ac:dyDescent="0.15">
      <c r="A98" s="29" t="s">
        <v>692</v>
      </c>
      <c r="B98" s="20" t="s">
        <v>452</v>
      </c>
      <c r="C98" s="20" t="s">
        <v>257</v>
      </c>
      <c r="D98" s="82" t="s">
        <v>688</v>
      </c>
      <c r="E98" s="91">
        <v>10000</v>
      </c>
      <c r="F98" s="59" t="s">
        <v>622</v>
      </c>
      <c r="G98" s="44"/>
      <c r="H98" s="45"/>
      <c r="I98" s="59" t="s">
        <v>623</v>
      </c>
    </row>
    <row r="99" spans="1:9" ht="33" x14ac:dyDescent="0.15">
      <c r="A99" s="29" t="s">
        <v>692</v>
      </c>
      <c r="B99" s="20" t="s">
        <v>455</v>
      </c>
      <c r="C99" s="20" t="s">
        <v>260</v>
      </c>
      <c r="D99" s="82" t="s">
        <v>688</v>
      </c>
      <c r="E99" s="91">
        <v>30000</v>
      </c>
      <c r="F99" s="59" t="s">
        <v>622</v>
      </c>
      <c r="G99" s="44"/>
      <c r="H99" s="59" t="s">
        <v>623</v>
      </c>
      <c r="I99" s="45"/>
    </row>
    <row r="100" spans="1:9" ht="33" x14ac:dyDescent="0.15">
      <c r="A100" s="29" t="s">
        <v>692</v>
      </c>
      <c r="B100" s="20" t="s">
        <v>413</v>
      </c>
      <c r="C100" s="20" t="s">
        <v>179</v>
      </c>
      <c r="D100" s="82" t="s">
        <v>688</v>
      </c>
      <c r="E100" s="91">
        <v>20000</v>
      </c>
      <c r="F100" s="59" t="s">
        <v>622</v>
      </c>
      <c r="G100" s="44"/>
      <c r="H100" s="45"/>
      <c r="I100" s="59" t="s">
        <v>623</v>
      </c>
    </row>
    <row r="101" spans="1:9" ht="33" x14ac:dyDescent="0.15">
      <c r="A101" s="29" t="s">
        <v>692</v>
      </c>
      <c r="B101" s="20" t="s">
        <v>389</v>
      </c>
      <c r="C101" s="20" t="s">
        <v>175</v>
      </c>
      <c r="D101" s="82" t="s">
        <v>688</v>
      </c>
      <c r="E101" s="91">
        <v>20000</v>
      </c>
      <c r="F101" s="59" t="s">
        <v>622</v>
      </c>
      <c r="G101" s="44"/>
      <c r="H101" s="45"/>
      <c r="I101" s="59" t="s">
        <v>623</v>
      </c>
    </row>
    <row r="102" spans="1:9" ht="33" x14ac:dyDescent="0.15">
      <c r="A102" s="29" t="s">
        <v>692</v>
      </c>
      <c r="B102" s="20" t="s">
        <v>450</v>
      </c>
      <c r="C102" s="20" t="s">
        <v>84</v>
      </c>
      <c r="D102" s="82" t="s">
        <v>688</v>
      </c>
      <c r="E102" s="91">
        <v>10000</v>
      </c>
      <c r="F102" s="59" t="s">
        <v>622</v>
      </c>
      <c r="G102" s="44"/>
      <c r="H102" s="45"/>
      <c r="I102" s="59" t="s">
        <v>623</v>
      </c>
    </row>
    <row r="103" spans="1:9" ht="33" x14ac:dyDescent="0.15">
      <c r="A103" s="29" t="s">
        <v>692</v>
      </c>
      <c r="B103" s="20" t="s">
        <v>421</v>
      </c>
      <c r="C103" s="20" t="s">
        <v>237</v>
      </c>
      <c r="D103" s="82" t="s">
        <v>688</v>
      </c>
      <c r="E103" s="91">
        <v>20000</v>
      </c>
      <c r="F103" s="59" t="s">
        <v>622</v>
      </c>
      <c r="G103" s="44"/>
      <c r="H103" s="45"/>
      <c r="I103" s="59" t="s">
        <v>623</v>
      </c>
    </row>
    <row r="104" spans="1:9" ht="33" x14ac:dyDescent="0.15">
      <c r="A104" s="29" t="s">
        <v>692</v>
      </c>
      <c r="B104" s="20" t="s">
        <v>386</v>
      </c>
      <c r="C104" s="20" t="s">
        <v>352</v>
      </c>
      <c r="D104" s="82" t="s">
        <v>688</v>
      </c>
      <c r="E104" s="91">
        <v>20000</v>
      </c>
      <c r="F104" s="59" t="s">
        <v>622</v>
      </c>
      <c r="G104" s="44"/>
      <c r="H104" s="45"/>
      <c r="I104" s="59" t="s">
        <v>623</v>
      </c>
    </row>
    <row r="105" spans="1:9" ht="33" x14ac:dyDescent="0.15">
      <c r="A105" s="29" t="s">
        <v>692</v>
      </c>
      <c r="B105" s="20" t="s">
        <v>416</v>
      </c>
      <c r="C105" s="20" t="s">
        <v>234</v>
      </c>
      <c r="D105" s="82" t="s">
        <v>688</v>
      </c>
      <c r="E105" s="91">
        <v>20000</v>
      </c>
      <c r="F105" s="59" t="s">
        <v>622</v>
      </c>
      <c r="G105" s="44"/>
      <c r="H105" s="45"/>
      <c r="I105" s="59" t="s">
        <v>623</v>
      </c>
    </row>
    <row r="106" spans="1:9" ht="33" x14ac:dyDescent="0.15">
      <c r="A106" s="29" t="s">
        <v>692</v>
      </c>
      <c r="B106" s="20" t="s">
        <v>197</v>
      </c>
      <c r="C106" s="20" t="s">
        <v>198</v>
      </c>
      <c r="D106" s="82" t="s">
        <v>688</v>
      </c>
      <c r="E106" s="91">
        <v>10000</v>
      </c>
      <c r="F106" s="59" t="s">
        <v>622</v>
      </c>
      <c r="G106" s="44"/>
      <c r="H106" s="45"/>
      <c r="I106" s="59" t="s">
        <v>623</v>
      </c>
    </row>
    <row r="107" spans="1:9" ht="33" x14ac:dyDescent="0.15">
      <c r="A107" s="29" t="s">
        <v>692</v>
      </c>
      <c r="B107" s="20" t="s">
        <v>441</v>
      </c>
      <c r="C107" s="20" t="s">
        <v>40</v>
      </c>
      <c r="D107" s="82" t="s">
        <v>688</v>
      </c>
      <c r="E107" s="91">
        <v>20000</v>
      </c>
      <c r="F107" s="59" t="s">
        <v>622</v>
      </c>
      <c r="G107" s="44"/>
      <c r="H107" s="45"/>
      <c r="I107" s="59" t="s">
        <v>623</v>
      </c>
    </row>
    <row r="108" spans="1:9" ht="33" x14ac:dyDescent="0.15">
      <c r="A108" s="29" t="s">
        <v>692</v>
      </c>
      <c r="B108" s="20" t="s">
        <v>402</v>
      </c>
      <c r="C108" s="20" t="s">
        <v>345</v>
      </c>
      <c r="D108" s="82" t="s">
        <v>688</v>
      </c>
      <c r="E108" s="91">
        <v>20000</v>
      </c>
      <c r="F108" s="59" t="s">
        <v>622</v>
      </c>
      <c r="G108" s="44"/>
      <c r="H108" s="45"/>
      <c r="I108" s="59" t="s">
        <v>623</v>
      </c>
    </row>
    <row r="109" spans="1:9" ht="33" x14ac:dyDescent="0.15">
      <c r="A109" s="29" t="s">
        <v>692</v>
      </c>
      <c r="B109" s="20" t="s">
        <v>425</v>
      </c>
      <c r="C109" s="20" t="s">
        <v>341</v>
      </c>
      <c r="D109" s="82" t="s">
        <v>688</v>
      </c>
      <c r="E109" s="91">
        <v>20000</v>
      </c>
      <c r="F109" s="59" t="s">
        <v>622</v>
      </c>
      <c r="G109" s="44"/>
      <c r="H109" s="45"/>
      <c r="I109" s="59" t="s">
        <v>623</v>
      </c>
    </row>
    <row r="110" spans="1:9" ht="33" x14ac:dyDescent="0.15">
      <c r="A110" s="29" t="s">
        <v>692</v>
      </c>
      <c r="B110" s="20" t="s">
        <v>403</v>
      </c>
      <c r="C110" s="20" t="s">
        <v>358</v>
      </c>
      <c r="D110" s="82" t="s">
        <v>688</v>
      </c>
      <c r="E110" s="91">
        <v>20000</v>
      </c>
      <c r="F110" s="59" t="s">
        <v>622</v>
      </c>
      <c r="G110" s="44"/>
      <c r="H110" s="45"/>
      <c r="I110" s="59" t="s">
        <v>623</v>
      </c>
    </row>
    <row r="111" spans="1:9" ht="33" x14ac:dyDescent="0.15">
      <c r="A111" s="29" t="s">
        <v>692</v>
      </c>
      <c r="B111" s="20" t="s">
        <v>442</v>
      </c>
      <c r="C111" s="20" t="s">
        <v>54</v>
      </c>
      <c r="D111" s="82" t="s">
        <v>688</v>
      </c>
      <c r="E111" s="91">
        <v>12000</v>
      </c>
      <c r="F111" s="59" t="s">
        <v>622</v>
      </c>
      <c r="G111" s="44"/>
      <c r="H111" s="45"/>
      <c r="I111" s="59" t="s">
        <v>623</v>
      </c>
    </row>
    <row r="112" spans="1:9" ht="33" x14ac:dyDescent="0.15">
      <c r="A112" s="29" t="s">
        <v>692</v>
      </c>
      <c r="B112" s="20" t="s">
        <v>375</v>
      </c>
      <c r="C112" s="20" t="s">
        <v>208</v>
      </c>
      <c r="D112" s="82" t="s">
        <v>688</v>
      </c>
      <c r="E112" s="91">
        <v>10000</v>
      </c>
      <c r="F112" s="59" t="s">
        <v>622</v>
      </c>
      <c r="G112" s="44"/>
      <c r="H112" s="45"/>
      <c r="I112" s="59" t="s">
        <v>623</v>
      </c>
    </row>
    <row r="113" spans="1:9" ht="33" x14ac:dyDescent="0.15">
      <c r="A113" s="29" t="s">
        <v>692</v>
      </c>
      <c r="B113" s="20" t="s">
        <v>437</v>
      </c>
      <c r="C113" s="20" t="s">
        <v>247</v>
      </c>
      <c r="D113" s="82" t="s">
        <v>688</v>
      </c>
      <c r="E113" s="91">
        <v>20000</v>
      </c>
      <c r="F113" s="59" t="s">
        <v>622</v>
      </c>
      <c r="G113" s="44"/>
      <c r="H113" s="45"/>
      <c r="I113" s="59" t="s">
        <v>623</v>
      </c>
    </row>
    <row r="114" spans="1:9" ht="33" x14ac:dyDescent="0.15">
      <c r="A114" s="29" t="s">
        <v>692</v>
      </c>
      <c r="B114" s="20" t="s">
        <v>453</v>
      </c>
      <c r="C114" s="20" t="s">
        <v>258</v>
      </c>
      <c r="D114" s="82" t="s">
        <v>688</v>
      </c>
      <c r="E114" s="91">
        <v>20000</v>
      </c>
      <c r="F114" s="59" t="s">
        <v>622</v>
      </c>
      <c r="G114" s="44"/>
      <c r="H114" s="45"/>
      <c r="I114" s="59" t="s">
        <v>623</v>
      </c>
    </row>
    <row r="115" spans="1:9" ht="33" x14ac:dyDescent="0.15">
      <c r="A115" s="29" t="s">
        <v>692</v>
      </c>
      <c r="B115" s="20" t="s">
        <v>391</v>
      </c>
      <c r="C115" s="20" t="s">
        <v>349</v>
      </c>
      <c r="D115" s="82" t="s">
        <v>688</v>
      </c>
      <c r="E115" s="91">
        <v>18800</v>
      </c>
      <c r="F115" s="59" t="s">
        <v>622</v>
      </c>
      <c r="G115" s="44"/>
      <c r="H115" s="45"/>
      <c r="I115" s="59" t="s">
        <v>623</v>
      </c>
    </row>
    <row r="116" spans="1:9" ht="33" x14ac:dyDescent="0.15">
      <c r="A116" s="29" t="s">
        <v>692</v>
      </c>
      <c r="B116" s="20" t="s">
        <v>380</v>
      </c>
      <c r="C116" s="20" t="s">
        <v>212</v>
      </c>
      <c r="D116" s="82" t="s">
        <v>688</v>
      </c>
      <c r="E116" s="91">
        <v>20000</v>
      </c>
      <c r="F116" s="59" t="s">
        <v>622</v>
      </c>
      <c r="G116" s="44"/>
      <c r="H116" s="45"/>
      <c r="I116" s="59" t="s">
        <v>623</v>
      </c>
    </row>
    <row r="117" spans="1:9" ht="33" x14ac:dyDescent="0.15">
      <c r="A117" s="29" t="s">
        <v>692</v>
      </c>
      <c r="B117" s="20" t="s">
        <v>432</v>
      </c>
      <c r="C117" s="20" t="s">
        <v>244</v>
      </c>
      <c r="D117" s="82" t="s">
        <v>688</v>
      </c>
      <c r="E117" s="91">
        <v>19000</v>
      </c>
      <c r="F117" s="59" t="s">
        <v>622</v>
      </c>
      <c r="G117" s="44"/>
      <c r="H117" s="45"/>
      <c r="I117" s="59" t="s">
        <v>623</v>
      </c>
    </row>
    <row r="118" spans="1:9" ht="33" x14ac:dyDescent="0.15">
      <c r="A118" s="29" t="s">
        <v>692</v>
      </c>
      <c r="B118" s="20" t="s">
        <v>367</v>
      </c>
      <c r="C118" s="20" t="s">
        <v>202</v>
      </c>
      <c r="D118" s="82" t="s">
        <v>688</v>
      </c>
      <c r="E118" s="91">
        <v>20000</v>
      </c>
      <c r="F118" s="59" t="s">
        <v>622</v>
      </c>
      <c r="G118" s="44"/>
      <c r="H118" s="45"/>
      <c r="I118" s="59" t="s">
        <v>623</v>
      </c>
    </row>
    <row r="119" spans="1:9" ht="33" x14ac:dyDescent="0.15">
      <c r="A119" s="29" t="s">
        <v>692</v>
      </c>
      <c r="B119" s="20" t="s">
        <v>457</v>
      </c>
      <c r="C119" s="20" t="s">
        <v>262</v>
      </c>
      <c r="D119" s="82" t="s">
        <v>688</v>
      </c>
      <c r="E119" s="91">
        <v>15000</v>
      </c>
      <c r="F119" s="59" t="s">
        <v>622</v>
      </c>
      <c r="G119" s="44"/>
      <c r="H119" s="45"/>
      <c r="I119" s="59" t="s">
        <v>623</v>
      </c>
    </row>
    <row r="120" spans="1:9" ht="33" x14ac:dyDescent="0.15">
      <c r="A120" s="29" t="s">
        <v>692</v>
      </c>
      <c r="B120" s="20" t="s">
        <v>409</v>
      </c>
      <c r="C120" s="20" t="s">
        <v>228</v>
      </c>
      <c r="D120" s="82" t="s">
        <v>688</v>
      </c>
      <c r="E120" s="91">
        <v>10000</v>
      </c>
      <c r="F120" s="59" t="s">
        <v>622</v>
      </c>
      <c r="G120" s="44"/>
      <c r="H120" s="45"/>
      <c r="I120" s="59" t="s">
        <v>623</v>
      </c>
    </row>
    <row r="121" spans="1:9" ht="33" x14ac:dyDescent="0.15">
      <c r="A121" s="29" t="s">
        <v>692</v>
      </c>
      <c r="B121" s="47" t="s">
        <v>365</v>
      </c>
      <c r="C121" s="20" t="s">
        <v>356</v>
      </c>
      <c r="D121" s="82" t="s">
        <v>688</v>
      </c>
      <c r="E121" s="91">
        <v>20000</v>
      </c>
      <c r="F121" s="59" t="s">
        <v>622</v>
      </c>
      <c r="G121" s="44"/>
      <c r="H121" s="45"/>
      <c r="I121" s="59" t="s">
        <v>623</v>
      </c>
    </row>
    <row r="122" spans="1:9" ht="33" x14ac:dyDescent="0.15">
      <c r="A122" s="29" t="s">
        <v>692</v>
      </c>
      <c r="B122" s="20" t="s">
        <v>406</v>
      </c>
      <c r="C122" s="20" t="s">
        <v>225</v>
      </c>
      <c r="D122" s="82" t="s">
        <v>688</v>
      </c>
      <c r="E122" s="91">
        <v>20000</v>
      </c>
      <c r="F122" s="59" t="s">
        <v>622</v>
      </c>
      <c r="G122" s="44"/>
      <c r="H122" s="45"/>
      <c r="I122" s="59" t="s">
        <v>623</v>
      </c>
    </row>
    <row r="123" spans="1:9" ht="33" x14ac:dyDescent="0.15">
      <c r="A123" s="29" t="s">
        <v>692</v>
      </c>
      <c r="B123" s="20" t="s">
        <v>398</v>
      </c>
      <c r="C123" s="20" t="s">
        <v>219</v>
      </c>
      <c r="D123" s="82" t="s">
        <v>688</v>
      </c>
      <c r="E123" s="91">
        <v>20000</v>
      </c>
      <c r="F123" s="59" t="s">
        <v>622</v>
      </c>
      <c r="G123" s="44"/>
      <c r="H123" s="45"/>
      <c r="I123" s="59" t="s">
        <v>623</v>
      </c>
    </row>
    <row r="124" spans="1:9" ht="33" x14ac:dyDescent="0.15">
      <c r="A124" s="29" t="s">
        <v>692</v>
      </c>
      <c r="B124" s="20" t="s">
        <v>417</v>
      </c>
      <c r="C124" s="20" t="s">
        <v>344</v>
      </c>
      <c r="D124" s="82" t="s">
        <v>688</v>
      </c>
      <c r="E124" s="91">
        <v>20000</v>
      </c>
      <c r="F124" s="59" t="s">
        <v>622</v>
      </c>
      <c r="G124" s="44"/>
      <c r="H124" s="45"/>
      <c r="I124" s="59" t="s">
        <v>623</v>
      </c>
    </row>
    <row r="125" spans="1:9" ht="33" x14ac:dyDescent="0.15">
      <c r="A125" s="29" t="s">
        <v>692</v>
      </c>
      <c r="B125" s="20" t="s">
        <v>374</v>
      </c>
      <c r="C125" s="20" t="s">
        <v>355</v>
      </c>
      <c r="D125" s="82" t="s">
        <v>688</v>
      </c>
      <c r="E125" s="91">
        <v>20000</v>
      </c>
      <c r="F125" s="59" t="s">
        <v>622</v>
      </c>
      <c r="G125" s="44"/>
      <c r="H125" s="45"/>
      <c r="I125" s="59" t="s">
        <v>623</v>
      </c>
    </row>
    <row r="126" spans="1:9" ht="33" x14ac:dyDescent="0.15">
      <c r="A126" s="29" t="s">
        <v>692</v>
      </c>
      <c r="B126" s="20" t="s">
        <v>420</v>
      </c>
      <c r="C126" s="20" t="s">
        <v>343</v>
      </c>
      <c r="D126" s="82" t="s">
        <v>688</v>
      </c>
      <c r="E126" s="91">
        <v>20000</v>
      </c>
      <c r="F126" s="59" t="s">
        <v>622</v>
      </c>
      <c r="G126" s="44"/>
      <c r="H126" s="45"/>
      <c r="I126" s="59" t="s">
        <v>623</v>
      </c>
    </row>
    <row r="127" spans="1:9" ht="33" x14ac:dyDescent="0.15">
      <c r="A127" s="29" t="s">
        <v>692</v>
      </c>
      <c r="B127" s="20" t="s">
        <v>370</v>
      </c>
      <c r="C127" s="20" t="s">
        <v>204</v>
      </c>
      <c r="D127" s="82" t="s">
        <v>688</v>
      </c>
      <c r="E127" s="91">
        <v>20000</v>
      </c>
      <c r="F127" s="59" t="s">
        <v>622</v>
      </c>
      <c r="G127" s="44"/>
      <c r="H127" s="45"/>
      <c r="I127" s="59" t="s">
        <v>623</v>
      </c>
    </row>
    <row r="128" spans="1:9" ht="33" x14ac:dyDescent="0.15">
      <c r="A128" s="29" t="s">
        <v>692</v>
      </c>
      <c r="B128" s="20" t="s">
        <v>423</v>
      </c>
      <c r="C128" s="20" t="s">
        <v>238</v>
      </c>
      <c r="D128" s="82" t="s">
        <v>688</v>
      </c>
      <c r="E128" s="91">
        <v>20000</v>
      </c>
      <c r="F128" s="59" t="s">
        <v>622</v>
      </c>
      <c r="G128" s="44"/>
      <c r="H128" s="45"/>
      <c r="I128" s="59" t="s">
        <v>623</v>
      </c>
    </row>
    <row r="129" spans="1:9" ht="33" x14ac:dyDescent="0.15">
      <c r="A129" s="29" t="s">
        <v>692</v>
      </c>
      <c r="B129" s="20" t="s">
        <v>431</v>
      </c>
      <c r="C129" s="20" t="s">
        <v>243</v>
      </c>
      <c r="D129" s="82" t="s">
        <v>688</v>
      </c>
      <c r="E129" s="91">
        <v>20000</v>
      </c>
      <c r="F129" s="59" t="s">
        <v>622</v>
      </c>
      <c r="G129" s="44"/>
      <c r="H129" s="45"/>
      <c r="I129" s="59" t="s">
        <v>623</v>
      </c>
    </row>
    <row r="130" spans="1:9" ht="33" x14ac:dyDescent="0.15">
      <c r="A130" s="29" t="s">
        <v>692</v>
      </c>
      <c r="B130" s="20" t="s">
        <v>418</v>
      </c>
      <c r="C130" s="20" t="s">
        <v>235</v>
      </c>
      <c r="D130" s="82" t="s">
        <v>688</v>
      </c>
      <c r="E130" s="91">
        <v>10000</v>
      </c>
      <c r="F130" s="59" t="s">
        <v>622</v>
      </c>
      <c r="G130" s="44"/>
      <c r="H130" s="45"/>
      <c r="I130" s="59" t="s">
        <v>623</v>
      </c>
    </row>
    <row r="131" spans="1:9" ht="33" x14ac:dyDescent="0.15">
      <c r="A131" s="29" t="s">
        <v>692</v>
      </c>
      <c r="B131" s="20" t="s">
        <v>378</v>
      </c>
      <c r="C131" s="20" t="s">
        <v>210</v>
      </c>
      <c r="D131" s="82" t="s">
        <v>688</v>
      </c>
      <c r="E131" s="91">
        <v>20000</v>
      </c>
      <c r="F131" s="59" t="s">
        <v>622</v>
      </c>
      <c r="G131" s="44"/>
      <c r="H131" s="45"/>
      <c r="I131" s="59" t="s">
        <v>623</v>
      </c>
    </row>
    <row r="132" spans="1:9" ht="33" x14ac:dyDescent="0.15">
      <c r="A132" s="29" t="s">
        <v>693</v>
      </c>
      <c r="B132" s="20" t="s">
        <v>462</v>
      </c>
      <c r="C132" s="20" t="s">
        <v>289</v>
      </c>
      <c r="D132" s="82" t="s">
        <v>688</v>
      </c>
      <c r="E132" s="91">
        <v>16416</v>
      </c>
      <c r="F132" s="59" t="s">
        <v>622</v>
      </c>
      <c r="G132" s="44"/>
      <c r="H132" s="45"/>
      <c r="I132" s="59" t="s">
        <v>623</v>
      </c>
    </row>
    <row r="133" spans="1:9" ht="33" x14ac:dyDescent="0.15">
      <c r="A133" s="29" t="s">
        <v>693</v>
      </c>
      <c r="B133" s="20" t="s">
        <v>463</v>
      </c>
      <c r="C133" s="20" t="s">
        <v>328</v>
      </c>
      <c r="D133" s="82" t="s">
        <v>688</v>
      </c>
      <c r="E133" s="91">
        <v>81590</v>
      </c>
      <c r="F133" s="59" t="s">
        <v>622</v>
      </c>
      <c r="G133" s="44"/>
      <c r="H133" s="59" t="s">
        <v>623</v>
      </c>
      <c r="I133" s="45"/>
    </row>
    <row r="134" spans="1:9" ht="33" x14ac:dyDescent="0.15">
      <c r="A134" s="29" t="s">
        <v>693</v>
      </c>
      <c r="B134" s="20" t="s">
        <v>464</v>
      </c>
      <c r="C134" s="20" t="s">
        <v>290</v>
      </c>
      <c r="D134" s="82" t="s">
        <v>688</v>
      </c>
      <c r="E134" s="91">
        <v>242703</v>
      </c>
      <c r="F134" s="59" t="s">
        <v>622</v>
      </c>
      <c r="G134" s="44"/>
      <c r="H134" s="59" t="s">
        <v>623</v>
      </c>
      <c r="I134" s="45"/>
    </row>
    <row r="135" spans="1:9" ht="49.5" x14ac:dyDescent="0.15">
      <c r="A135" s="29" t="s">
        <v>694</v>
      </c>
      <c r="B135" s="20" t="s">
        <v>461</v>
      </c>
      <c r="C135" s="20" t="s">
        <v>263</v>
      </c>
      <c r="D135" s="82" t="s">
        <v>688</v>
      </c>
      <c r="E135" s="91">
        <v>30000</v>
      </c>
      <c r="F135" s="59" t="s">
        <v>622</v>
      </c>
      <c r="G135" s="44"/>
      <c r="H135" s="59" t="s">
        <v>623</v>
      </c>
      <c r="I135" s="45"/>
    </row>
    <row r="136" spans="1:9" ht="49.5" x14ac:dyDescent="0.15">
      <c r="A136" s="29" t="s">
        <v>694</v>
      </c>
      <c r="B136" s="20" t="s">
        <v>460</v>
      </c>
      <c r="C136" s="20" t="s">
        <v>263</v>
      </c>
      <c r="D136" s="82" t="s">
        <v>688</v>
      </c>
      <c r="E136" s="91">
        <v>30000</v>
      </c>
      <c r="F136" s="59" t="s">
        <v>622</v>
      </c>
      <c r="G136" s="44"/>
      <c r="H136" s="59" t="s">
        <v>623</v>
      </c>
      <c r="I136" s="45"/>
    </row>
    <row r="137" spans="1:9" ht="33" x14ac:dyDescent="0.15">
      <c r="A137" s="29" t="s">
        <v>695</v>
      </c>
      <c r="B137" s="20" t="s">
        <v>467</v>
      </c>
      <c r="C137" s="20" t="s">
        <v>95</v>
      </c>
      <c r="D137" s="82" t="s">
        <v>688</v>
      </c>
      <c r="E137" s="91">
        <v>77216</v>
      </c>
      <c r="F137" s="59" t="s">
        <v>622</v>
      </c>
      <c r="G137" s="44"/>
      <c r="H137" s="59" t="s">
        <v>623</v>
      </c>
      <c r="I137" s="45"/>
    </row>
    <row r="138" spans="1:9" ht="33" x14ac:dyDescent="0.15">
      <c r="A138" s="29" t="s">
        <v>695</v>
      </c>
      <c r="B138" s="20" t="s">
        <v>472</v>
      </c>
      <c r="C138" s="20" t="s">
        <v>316</v>
      </c>
      <c r="D138" s="82" t="s">
        <v>688</v>
      </c>
      <c r="E138" s="91">
        <f>28560+28560</f>
        <v>57120</v>
      </c>
      <c r="F138" s="59" t="s">
        <v>622</v>
      </c>
      <c r="G138" s="44"/>
      <c r="H138" s="59" t="s">
        <v>623</v>
      </c>
      <c r="I138" s="45"/>
    </row>
    <row r="139" spans="1:9" ht="33" x14ac:dyDescent="0.15">
      <c r="A139" s="29" t="s">
        <v>695</v>
      </c>
      <c r="B139" s="20" t="s">
        <v>467</v>
      </c>
      <c r="C139" s="20" t="s">
        <v>78</v>
      </c>
      <c r="D139" s="82" t="s">
        <v>688</v>
      </c>
      <c r="E139" s="91">
        <f>22115+32456</f>
        <v>54571</v>
      </c>
      <c r="F139" s="59" t="s">
        <v>622</v>
      </c>
      <c r="G139" s="44"/>
      <c r="H139" s="59" t="s">
        <v>623</v>
      </c>
      <c r="I139" s="45"/>
    </row>
    <row r="140" spans="1:9" ht="33" x14ac:dyDescent="0.15">
      <c r="A140" s="29" t="s">
        <v>695</v>
      </c>
      <c r="B140" s="20" t="s">
        <v>472</v>
      </c>
      <c r="C140" s="20" t="s">
        <v>321</v>
      </c>
      <c r="D140" s="82" t="s">
        <v>688</v>
      </c>
      <c r="E140" s="91">
        <f>832045+840840</f>
        <v>1672885</v>
      </c>
      <c r="F140" s="59" t="s">
        <v>622</v>
      </c>
      <c r="G140" s="44"/>
      <c r="H140" s="59" t="s">
        <v>623</v>
      </c>
      <c r="I140" s="45"/>
    </row>
    <row r="141" spans="1:9" ht="33" x14ac:dyDescent="0.15">
      <c r="A141" s="29" t="s">
        <v>695</v>
      </c>
      <c r="B141" s="20" t="s">
        <v>510</v>
      </c>
      <c r="C141" s="20" t="s">
        <v>104</v>
      </c>
      <c r="D141" s="82" t="s">
        <v>688</v>
      </c>
      <c r="E141" s="91">
        <v>27755</v>
      </c>
      <c r="F141" s="59" t="s">
        <v>622</v>
      </c>
      <c r="G141" s="44"/>
      <c r="H141" s="59" t="s">
        <v>623</v>
      </c>
      <c r="I141" s="45"/>
    </row>
    <row r="142" spans="1:9" ht="33" x14ac:dyDescent="0.15">
      <c r="A142" s="29" t="s">
        <v>695</v>
      </c>
      <c r="B142" s="20" t="s">
        <v>467</v>
      </c>
      <c r="C142" s="20" t="s">
        <v>104</v>
      </c>
      <c r="D142" s="82" t="s">
        <v>688</v>
      </c>
      <c r="E142" s="91">
        <v>30193</v>
      </c>
      <c r="F142" s="59" t="s">
        <v>622</v>
      </c>
      <c r="G142" s="44"/>
      <c r="H142" s="59" t="s">
        <v>623</v>
      </c>
      <c r="I142" s="45"/>
    </row>
    <row r="143" spans="1:9" ht="33" x14ac:dyDescent="0.15">
      <c r="A143" s="29" t="s">
        <v>695</v>
      </c>
      <c r="B143" s="20" t="s">
        <v>472</v>
      </c>
      <c r="C143" s="20" t="s">
        <v>128</v>
      </c>
      <c r="D143" s="82" t="s">
        <v>688</v>
      </c>
      <c r="E143" s="91">
        <v>231000</v>
      </c>
      <c r="F143" s="59" t="s">
        <v>622</v>
      </c>
      <c r="G143" s="44"/>
      <c r="H143" s="59" t="s">
        <v>623</v>
      </c>
      <c r="I143" s="45"/>
    </row>
    <row r="144" spans="1:9" ht="33" x14ac:dyDescent="0.15">
      <c r="A144" s="29" t="s">
        <v>695</v>
      </c>
      <c r="B144" s="20" t="s">
        <v>472</v>
      </c>
      <c r="C144" s="20" t="s">
        <v>313</v>
      </c>
      <c r="D144" s="82" t="s">
        <v>688</v>
      </c>
      <c r="E144" s="91">
        <f>28560+28560</f>
        <v>57120</v>
      </c>
      <c r="F144" s="59" t="s">
        <v>622</v>
      </c>
      <c r="G144" s="44"/>
      <c r="H144" s="59" t="s">
        <v>623</v>
      </c>
      <c r="I144" s="45"/>
    </row>
    <row r="145" spans="1:9" ht="33" x14ac:dyDescent="0.15">
      <c r="A145" s="29" t="s">
        <v>695</v>
      </c>
      <c r="B145" s="20" t="s">
        <v>472</v>
      </c>
      <c r="C145" s="20" t="s">
        <v>333</v>
      </c>
      <c r="D145" s="82" t="s">
        <v>688</v>
      </c>
      <c r="E145" s="91">
        <f>222740+1481654+199779+1431706</f>
        <v>3335879</v>
      </c>
      <c r="F145" s="59" t="s">
        <v>622</v>
      </c>
      <c r="G145" s="44"/>
      <c r="H145" s="59" t="s">
        <v>623</v>
      </c>
      <c r="I145" s="45"/>
    </row>
    <row r="146" spans="1:9" ht="33" x14ac:dyDescent="0.15">
      <c r="A146" s="29" t="s">
        <v>695</v>
      </c>
      <c r="B146" s="20" t="s">
        <v>467</v>
      </c>
      <c r="C146" s="20" t="s">
        <v>195</v>
      </c>
      <c r="D146" s="82" t="s">
        <v>688</v>
      </c>
      <c r="E146" s="91">
        <v>31495</v>
      </c>
      <c r="F146" s="59" t="s">
        <v>622</v>
      </c>
      <c r="G146" s="44"/>
      <c r="H146" s="59" t="s">
        <v>623</v>
      </c>
      <c r="I146" s="45"/>
    </row>
    <row r="147" spans="1:9" ht="33" x14ac:dyDescent="0.15">
      <c r="A147" s="29" t="s">
        <v>695</v>
      </c>
      <c r="B147" s="20" t="s">
        <v>472</v>
      </c>
      <c r="C147" s="20" t="s">
        <v>317</v>
      </c>
      <c r="D147" s="82" t="s">
        <v>688</v>
      </c>
      <c r="E147" s="91">
        <f>233576+2014273+223580+2067187</f>
        <v>4538616</v>
      </c>
      <c r="F147" s="59" t="s">
        <v>622</v>
      </c>
      <c r="G147" s="44"/>
      <c r="H147" s="59" t="s">
        <v>623</v>
      </c>
      <c r="I147" s="45"/>
    </row>
    <row r="148" spans="1:9" x14ac:dyDescent="0.15">
      <c r="A148" s="29" t="s">
        <v>695</v>
      </c>
      <c r="B148" s="20" t="s">
        <v>508</v>
      </c>
      <c r="C148" s="20" t="s">
        <v>297</v>
      </c>
      <c r="D148" s="82" t="s">
        <v>688</v>
      </c>
      <c r="E148" s="91">
        <v>364500</v>
      </c>
      <c r="F148" s="59" t="s">
        <v>622</v>
      </c>
      <c r="G148" s="44"/>
      <c r="H148" s="59" t="s">
        <v>623</v>
      </c>
      <c r="I148" s="45"/>
    </row>
    <row r="149" spans="1:9" ht="33" x14ac:dyDescent="0.15">
      <c r="A149" s="29" t="s">
        <v>695</v>
      </c>
      <c r="B149" s="20" t="s">
        <v>466</v>
      </c>
      <c r="C149" s="20" t="s">
        <v>297</v>
      </c>
      <c r="D149" s="82" t="s">
        <v>688</v>
      </c>
      <c r="E149" s="91">
        <v>595880</v>
      </c>
      <c r="F149" s="59" t="s">
        <v>622</v>
      </c>
      <c r="G149" s="44"/>
      <c r="H149" s="59" t="s">
        <v>623</v>
      </c>
      <c r="I149" s="45"/>
    </row>
    <row r="150" spans="1:9" ht="33" x14ac:dyDescent="0.15">
      <c r="A150" s="29" t="s">
        <v>695</v>
      </c>
      <c r="B150" s="20" t="s">
        <v>472</v>
      </c>
      <c r="C150" s="20" t="s">
        <v>332</v>
      </c>
      <c r="D150" s="82" t="s">
        <v>688</v>
      </c>
      <c r="E150" s="91">
        <f>96600+239220+96600+250049</f>
        <v>682469</v>
      </c>
      <c r="F150" s="59" t="s">
        <v>622</v>
      </c>
      <c r="G150" s="44"/>
      <c r="H150" s="59" t="s">
        <v>623</v>
      </c>
      <c r="I150" s="45"/>
    </row>
    <row r="151" spans="1:9" x14ac:dyDescent="0.15">
      <c r="A151" s="29" t="s">
        <v>695</v>
      </c>
      <c r="B151" s="20" t="s">
        <v>502</v>
      </c>
      <c r="C151" s="20" t="s">
        <v>153</v>
      </c>
      <c r="D151" s="82" t="s">
        <v>688</v>
      </c>
      <c r="E151" s="91">
        <v>27527</v>
      </c>
      <c r="F151" s="59" t="s">
        <v>622</v>
      </c>
      <c r="G151" s="44"/>
      <c r="H151" s="59" t="s">
        <v>623</v>
      </c>
      <c r="I151" s="45"/>
    </row>
    <row r="152" spans="1:9" ht="33" x14ac:dyDescent="0.15">
      <c r="A152" s="29" t="s">
        <v>695</v>
      </c>
      <c r="B152" s="20" t="s">
        <v>467</v>
      </c>
      <c r="C152" s="20" t="s">
        <v>153</v>
      </c>
      <c r="D152" s="82" t="s">
        <v>688</v>
      </c>
      <c r="E152" s="91">
        <v>31690</v>
      </c>
      <c r="F152" s="59" t="s">
        <v>622</v>
      </c>
      <c r="G152" s="44"/>
      <c r="H152" s="59" t="s">
        <v>623</v>
      </c>
      <c r="I152" s="45"/>
    </row>
    <row r="153" spans="1:9" ht="33" x14ac:dyDescent="0.15">
      <c r="A153" s="29" t="s">
        <v>695</v>
      </c>
      <c r="B153" s="20" t="s">
        <v>466</v>
      </c>
      <c r="C153" s="20" t="s">
        <v>23</v>
      </c>
      <c r="D153" s="82" t="s">
        <v>688</v>
      </c>
      <c r="E153" s="91">
        <v>30000</v>
      </c>
      <c r="F153" s="59" t="s">
        <v>622</v>
      </c>
      <c r="G153" s="44"/>
      <c r="H153" s="59" t="s">
        <v>623</v>
      </c>
      <c r="I153" s="45"/>
    </row>
    <row r="154" spans="1:9" x14ac:dyDescent="0.15">
      <c r="A154" s="29" t="s">
        <v>695</v>
      </c>
      <c r="B154" s="20" t="s">
        <v>479</v>
      </c>
      <c r="C154" s="20" t="s">
        <v>23</v>
      </c>
      <c r="D154" s="82" t="s">
        <v>688</v>
      </c>
      <c r="E154" s="91">
        <v>29938</v>
      </c>
      <c r="F154" s="59" t="s">
        <v>622</v>
      </c>
      <c r="G154" s="44"/>
      <c r="H154" s="59" t="s">
        <v>623</v>
      </c>
      <c r="I154" s="45"/>
    </row>
    <row r="155" spans="1:9" ht="33" x14ac:dyDescent="0.15">
      <c r="A155" s="29" t="s">
        <v>695</v>
      </c>
      <c r="B155" s="20" t="s">
        <v>467</v>
      </c>
      <c r="C155" s="20" t="s">
        <v>23</v>
      </c>
      <c r="D155" s="82" t="s">
        <v>688</v>
      </c>
      <c r="E155" s="91">
        <v>274640</v>
      </c>
      <c r="F155" s="59" t="s">
        <v>622</v>
      </c>
      <c r="G155" s="44"/>
      <c r="H155" s="59" t="s">
        <v>623</v>
      </c>
      <c r="I155" s="45"/>
    </row>
    <row r="156" spans="1:9" ht="33" x14ac:dyDescent="0.15">
      <c r="A156" s="29" t="s">
        <v>695</v>
      </c>
      <c r="B156" s="20" t="s">
        <v>472</v>
      </c>
      <c r="C156" s="20" t="s">
        <v>186</v>
      </c>
      <c r="D156" s="82" t="s">
        <v>688</v>
      </c>
      <c r="E156" s="91">
        <f>2086301+765296+765296+2026834</f>
        <v>5643727</v>
      </c>
      <c r="F156" s="59" t="s">
        <v>622</v>
      </c>
      <c r="G156" s="44"/>
      <c r="H156" s="59" t="s">
        <v>623</v>
      </c>
      <c r="I156" s="45"/>
    </row>
    <row r="157" spans="1:9" ht="33" x14ac:dyDescent="0.15">
      <c r="A157" s="29" t="s">
        <v>695</v>
      </c>
      <c r="B157" s="20" t="s">
        <v>472</v>
      </c>
      <c r="C157" s="20" t="s">
        <v>187</v>
      </c>
      <c r="D157" s="82" t="s">
        <v>688</v>
      </c>
      <c r="E157" s="91">
        <f>1386238+824110+827960+1318266</f>
        <v>4356574</v>
      </c>
      <c r="F157" s="59" t="s">
        <v>622</v>
      </c>
      <c r="G157" s="44"/>
      <c r="H157" s="59" t="s">
        <v>623</v>
      </c>
      <c r="I157" s="45"/>
    </row>
    <row r="158" spans="1:9" ht="33" x14ac:dyDescent="0.15">
      <c r="A158" s="29" t="s">
        <v>695</v>
      </c>
      <c r="B158" s="20" t="s">
        <v>472</v>
      </c>
      <c r="C158" s="20" t="s">
        <v>319</v>
      </c>
      <c r="D158" s="82" t="s">
        <v>688</v>
      </c>
      <c r="E158" s="91">
        <f>940000+983682</f>
        <v>1923682</v>
      </c>
      <c r="F158" s="59" t="s">
        <v>622</v>
      </c>
      <c r="G158" s="44"/>
      <c r="H158" s="59" t="s">
        <v>623</v>
      </c>
      <c r="I158" s="45"/>
    </row>
    <row r="159" spans="1:9" ht="33" x14ac:dyDescent="0.15">
      <c r="A159" s="29" t="s">
        <v>695</v>
      </c>
      <c r="B159" s="20" t="s">
        <v>472</v>
      </c>
      <c r="C159" s="20" t="s">
        <v>143</v>
      </c>
      <c r="D159" s="82" t="s">
        <v>688</v>
      </c>
      <c r="E159" s="91">
        <f>273000+747218+729949+257600</f>
        <v>2007767</v>
      </c>
      <c r="F159" s="59" t="s">
        <v>622</v>
      </c>
      <c r="G159" s="44"/>
      <c r="H159" s="59" t="s">
        <v>623</v>
      </c>
      <c r="I159" s="45"/>
    </row>
    <row r="160" spans="1:9" ht="33" x14ac:dyDescent="0.15">
      <c r="A160" s="29" t="s">
        <v>695</v>
      </c>
      <c r="B160" s="20" t="s">
        <v>467</v>
      </c>
      <c r="C160" s="20" t="s">
        <v>88</v>
      </c>
      <c r="D160" s="82" t="s">
        <v>688</v>
      </c>
      <c r="E160" s="91">
        <v>30908</v>
      </c>
      <c r="F160" s="59" t="s">
        <v>622</v>
      </c>
      <c r="G160" s="44"/>
      <c r="H160" s="59" t="s">
        <v>623</v>
      </c>
      <c r="I160" s="45"/>
    </row>
    <row r="161" spans="1:9" ht="33" x14ac:dyDescent="0.15">
      <c r="A161" s="29" t="s">
        <v>695</v>
      </c>
      <c r="B161" s="20" t="s">
        <v>466</v>
      </c>
      <c r="C161" s="20" t="s">
        <v>88</v>
      </c>
      <c r="D161" s="82" t="s">
        <v>688</v>
      </c>
      <c r="E161" s="91">
        <f>199202+259603</f>
        <v>458805</v>
      </c>
      <c r="F161" s="59" t="s">
        <v>622</v>
      </c>
      <c r="G161" s="44"/>
      <c r="H161" s="59" t="s">
        <v>623</v>
      </c>
      <c r="I161" s="45"/>
    </row>
    <row r="162" spans="1:9" ht="33" x14ac:dyDescent="0.15">
      <c r="A162" s="29" t="s">
        <v>695</v>
      </c>
      <c r="B162" s="20" t="s">
        <v>472</v>
      </c>
      <c r="C162" s="20" t="s">
        <v>335</v>
      </c>
      <c r="D162" s="82" t="s">
        <v>688</v>
      </c>
      <c r="E162" s="91">
        <f>197400+261555</f>
        <v>458955</v>
      </c>
      <c r="F162" s="59" t="s">
        <v>622</v>
      </c>
      <c r="G162" s="44"/>
      <c r="H162" s="59" t="s">
        <v>623</v>
      </c>
      <c r="I162" s="45"/>
    </row>
    <row r="163" spans="1:9" ht="33" x14ac:dyDescent="0.15">
      <c r="A163" s="29" t="s">
        <v>695</v>
      </c>
      <c r="B163" s="20" t="s">
        <v>466</v>
      </c>
      <c r="C163" s="20" t="s">
        <v>307</v>
      </c>
      <c r="D163" s="82" t="s">
        <v>688</v>
      </c>
      <c r="E163" s="91">
        <v>489135</v>
      </c>
      <c r="F163" s="59" t="s">
        <v>622</v>
      </c>
      <c r="G163" s="44"/>
      <c r="H163" s="59" t="s">
        <v>623</v>
      </c>
      <c r="I163" s="45"/>
    </row>
    <row r="164" spans="1:9" ht="49.5" x14ac:dyDescent="0.15">
      <c r="A164" s="29" t="s">
        <v>695</v>
      </c>
      <c r="B164" s="20" t="s">
        <v>514</v>
      </c>
      <c r="C164" s="20" t="s">
        <v>530</v>
      </c>
      <c r="D164" s="82" t="s">
        <v>688</v>
      </c>
      <c r="E164" s="91">
        <v>111600</v>
      </c>
      <c r="F164" s="59" t="s">
        <v>622</v>
      </c>
      <c r="G164" s="44"/>
      <c r="H164" s="59" t="s">
        <v>623</v>
      </c>
      <c r="I164" s="45"/>
    </row>
    <row r="165" spans="1:9" ht="33" x14ac:dyDescent="0.15">
      <c r="A165" s="29" t="s">
        <v>695</v>
      </c>
      <c r="B165" s="20" t="s">
        <v>472</v>
      </c>
      <c r="C165" s="20" t="s">
        <v>190</v>
      </c>
      <c r="D165" s="82" t="s">
        <v>688</v>
      </c>
      <c r="E165" s="91">
        <f>712640+804485</f>
        <v>1517125</v>
      </c>
      <c r="F165" s="59" t="s">
        <v>622</v>
      </c>
      <c r="G165" s="44"/>
      <c r="H165" s="59" t="s">
        <v>623</v>
      </c>
      <c r="I165" s="45"/>
    </row>
    <row r="166" spans="1:9" ht="33" x14ac:dyDescent="0.15">
      <c r="A166" s="29" t="s">
        <v>695</v>
      </c>
      <c r="B166" s="20" t="s">
        <v>472</v>
      </c>
      <c r="C166" s="20" t="s">
        <v>531</v>
      </c>
      <c r="D166" s="82" t="s">
        <v>688</v>
      </c>
      <c r="E166" s="91">
        <v>117600</v>
      </c>
      <c r="F166" s="59" t="s">
        <v>622</v>
      </c>
      <c r="G166" s="44"/>
      <c r="H166" s="59" t="s">
        <v>623</v>
      </c>
      <c r="I166" s="45"/>
    </row>
    <row r="167" spans="1:9" ht="49.5" x14ac:dyDescent="0.15">
      <c r="A167" s="29" t="s">
        <v>695</v>
      </c>
      <c r="B167" s="20" t="s">
        <v>467</v>
      </c>
      <c r="C167" s="20" t="s">
        <v>73</v>
      </c>
      <c r="D167" s="82" t="s">
        <v>688</v>
      </c>
      <c r="E167" s="91">
        <v>23099</v>
      </c>
      <c r="F167" s="59" t="s">
        <v>622</v>
      </c>
      <c r="G167" s="44"/>
      <c r="H167" s="59" t="s">
        <v>623</v>
      </c>
      <c r="I167" s="45"/>
    </row>
    <row r="168" spans="1:9" ht="49.5" x14ac:dyDescent="0.15">
      <c r="A168" s="29" t="s">
        <v>695</v>
      </c>
      <c r="B168" s="20" t="s">
        <v>466</v>
      </c>
      <c r="C168" s="20" t="s">
        <v>73</v>
      </c>
      <c r="D168" s="82" t="s">
        <v>688</v>
      </c>
      <c r="E168" s="91">
        <v>31268</v>
      </c>
      <c r="F168" s="59" t="s">
        <v>622</v>
      </c>
      <c r="G168" s="44"/>
      <c r="H168" s="59" t="s">
        <v>623</v>
      </c>
      <c r="I168" s="45"/>
    </row>
    <row r="169" spans="1:9" ht="82.5" x14ac:dyDescent="0.15">
      <c r="A169" s="29" t="s">
        <v>695</v>
      </c>
      <c r="B169" s="20" t="s">
        <v>466</v>
      </c>
      <c r="C169" s="20" t="s">
        <v>12</v>
      </c>
      <c r="D169" s="82" t="s">
        <v>688</v>
      </c>
      <c r="E169" s="91">
        <f>474729+308128</f>
        <v>782857</v>
      </c>
      <c r="F169" s="59" t="s">
        <v>622</v>
      </c>
      <c r="G169" s="44"/>
      <c r="H169" s="59" t="s">
        <v>623</v>
      </c>
      <c r="I169" s="45"/>
    </row>
    <row r="170" spans="1:9" ht="82.5" x14ac:dyDescent="0.15">
      <c r="A170" s="29" t="s">
        <v>695</v>
      </c>
      <c r="B170" s="20" t="s">
        <v>508</v>
      </c>
      <c r="C170" s="20" t="s">
        <v>12</v>
      </c>
      <c r="D170" s="82" t="s">
        <v>688</v>
      </c>
      <c r="E170" s="91">
        <v>389100</v>
      </c>
      <c r="F170" s="59" t="s">
        <v>622</v>
      </c>
      <c r="G170" s="44"/>
      <c r="H170" s="59" t="s">
        <v>623</v>
      </c>
      <c r="I170" s="45"/>
    </row>
    <row r="171" spans="1:9" ht="33" x14ac:dyDescent="0.15">
      <c r="A171" s="29" t="s">
        <v>695</v>
      </c>
      <c r="B171" s="20" t="s">
        <v>466</v>
      </c>
      <c r="C171" s="20" t="s">
        <v>303</v>
      </c>
      <c r="D171" s="82" t="s">
        <v>688</v>
      </c>
      <c r="E171" s="91">
        <v>27200</v>
      </c>
      <c r="F171" s="59" t="s">
        <v>622</v>
      </c>
      <c r="G171" s="44"/>
      <c r="H171" s="59" t="s">
        <v>623</v>
      </c>
      <c r="I171" s="45"/>
    </row>
    <row r="172" spans="1:9" ht="33" x14ac:dyDescent="0.15">
      <c r="A172" s="29" t="s">
        <v>695</v>
      </c>
      <c r="B172" s="20" t="s">
        <v>467</v>
      </c>
      <c r="C172" s="20" t="s">
        <v>306</v>
      </c>
      <c r="D172" s="82" t="s">
        <v>688</v>
      </c>
      <c r="E172" s="91">
        <f>95678+31499</f>
        <v>127177</v>
      </c>
      <c r="F172" s="59" t="s">
        <v>622</v>
      </c>
      <c r="G172" s="44"/>
      <c r="H172" s="59" t="s">
        <v>623</v>
      </c>
      <c r="I172" s="45"/>
    </row>
    <row r="173" spans="1:9" ht="33" x14ac:dyDescent="0.15">
      <c r="A173" s="29" t="s">
        <v>695</v>
      </c>
      <c r="B173" s="20" t="s">
        <v>467</v>
      </c>
      <c r="C173" s="20" t="s">
        <v>81</v>
      </c>
      <c r="D173" s="82" t="s">
        <v>688</v>
      </c>
      <c r="E173" s="91">
        <f>65352+26338</f>
        <v>91690</v>
      </c>
      <c r="F173" s="59" t="s">
        <v>622</v>
      </c>
      <c r="G173" s="44"/>
      <c r="H173" s="59" t="s">
        <v>623</v>
      </c>
      <c r="I173" s="45"/>
    </row>
    <row r="174" spans="1:9" ht="33" x14ac:dyDescent="0.15">
      <c r="A174" s="29" t="s">
        <v>695</v>
      </c>
      <c r="B174" s="20" t="s">
        <v>466</v>
      </c>
      <c r="C174" s="20" t="s">
        <v>59</v>
      </c>
      <c r="D174" s="82" t="s">
        <v>688</v>
      </c>
      <c r="E174" s="91">
        <v>60000</v>
      </c>
      <c r="F174" s="59" t="s">
        <v>622</v>
      </c>
      <c r="G174" s="44"/>
      <c r="H174" s="59" t="s">
        <v>623</v>
      </c>
      <c r="I174" s="45"/>
    </row>
    <row r="175" spans="1:9" ht="33" x14ac:dyDescent="0.15">
      <c r="A175" s="29" t="s">
        <v>695</v>
      </c>
      <c r="B175" s="20" t="s">
        <v>467</v>
      </c>
      <c r="C175" s="20" t="s">
        <v>59</v>
      </c>
      <c r="D175" s="82" t="s">
        <v>688</v>
      </c>
      <c r="E175" s="91">
        <v>25287</v>
      </c>
      <c r="F175" s="59" t="s">
        <v>622</v>
      </c>
      <c r="G175" s="44"/>
      <c r="H175" s="59" t="s">
        <v>623</v>
      </c>
      <c r="I175" s="45"/>
    </row>
    <row r="176" spans="1:9" ht="33" x14ac:dyDescent="0.15">
      <c r="A176" s="29" t="s">
        <v>695</v>
      </c>
      <c r="B176" s="20" t="s">
        <v>467</v>
      </c>
      <c r="C176" s="20" t="s">
        <v>82</v>
      </c>
      <c r="D176" s="82" t="s">
        <v>688</v>
      </c>
      <c r="E176" s="91">
        <v>29555</v>
      </c>
      <c r="F176" s="59" t="s">
        <v>622</v>
      </c>
      <c r="G176" s="44"/>
      <c r="H176" s="59" t="s">
        <v>623</v>
      </c>
      <c r="I176" s="45"/>
    </row>
    <row r="177" spans="1:9" ht="33" x14ac:dyDescent="0.15">
      <c r="A177" s="29" t="s">
        <v>695</v>
      </c>
      <c r="B177" s="20" t="s">
        <v>466</v>
      </c>
      <c r="C177" s="20" t="s">
        <v>82</v>
      </c>
      <c r="D177" s="82" t="s">
        <v>688</v>
      </c>
      <c r="E177" s="91">
        <v>29553</v>
      </c>
      <c r="F177" s="59" t="s">
        <v>622</v>
      </c>
      <c r="G177" s="44"/>
      <c r="H177" s="59" t="s">
        <v>623</v>
      </c>
      <c r="I177" s="45"/>
    </row>
    <row r="178" spans="1:9" ht="33" x14ac:dyDescent="0.15">
      <c r="A178" s="29" t="s">
        <v>695</v>
      </c>
      <c r="B178" s="20" t="s">
        <v>500</v>
      </c>
      <c r="C178" s="20" t="s">
        <v>155</v>
      </c>
      <c r="D178" s="82" t="s">
        <v>688</v>
      </c>
      <c r="E178" s="91">
        <v>30540</v>
      </c>
      <c r="F178" s="59" t="s">
        <v>622</v>
      </c>
      <c r="G178" s="44"/>
      <c r="H178" s="59" t="s">
        <v>623</v>
      </c>
      <c r="I178" s="45"/>
    </row>
    <row r="179" spans="1:9" ht="33" x14ac:dyDescent="0.15">
      <c r="A179" s="29" t="s">
        <v>695</v>
      </c>
      <c r="B179" s="20" t="s">
        <v>467</v>
      </c>
      <c r="C179" s="20" t="s">
        <v>155</v>
      </c>
      <c r="D179" s="82" t="s">
        <v>688</v>
      </c>
      <c r="E179" s="91">
        <v>31500</v>
      </c>
      <c r="F179" s="59" t="s">
        <v>622</v>
      </c>
      <c r="G179" s="44"/>
      <c r="H179" s="59" t="s">
        <v>623</v>
      </c>
      <c r="I179" s="45"/>
    </row>
    <row r="180" spans="1:9" ht="33" x14ac:dyDescent="0.15">
      <c r="A180" s="29" t="s">
        <v>695</v>
      </c>
      <c r="B180" s="20" t="s">
        <v>466</v>
      </c>
      <c r="C180" s="20" t="s">
        <v>196</v>
      </c>
      <c r="D180" s="82" t="s">
        <v>688</v>
      </c>
      <c r="E180" s="91">
        <v>296634</v>
      </c>
      <c r="F180" s="59" t="s">
        <v>622</v>
      </c>
      <c r="G180" s="44"/>
      <c r="H180" s="59" t="s">
        <v>623</v>
      </c>
      <c r="I180" s="45"/>
    </row>
    <row r="181" spans="1:9" ht="33" x14ac:dyDescent="0.15">
      <c r="A181" s="29" t="s">
        <v>695</v>
      </c>
      <c r="B181" s="20" t="s">
        <v>467</v>
      </c>
      <c r="C181" s="20" t="s">
        <v>94</v>
      </c>
      <c r="D181" s="82" t="s">
        <v>688</v>
      </c>
      <c r="E181" s="91">
        <f>28103+28101</f>
        <v>56204</v>
      </c>
      <c r="F181" s="59" t="s">
        <v>622</v>
      </c>
      <c r="G181" s="44"/>
      <c r="H181" s="59" t="s">
        <v>623</v>
      </c>
      <c r="I181" s="45"/>
    </row>
    <row r="182" spans="1:9" ht="33" x14ac:dyDescent="0.15">
      <c r="A182" s="29" t="s">
        <v>695</v>
      </c>
      <c r="B182" s="20" t="s">
        <v>467</v>
      </c>
      <c r="C182" s="20" t="s">
        <v>70</v>
      </c>
      <c r="D182" s="82" t="s">
        <v>688</v>
      </c>
      <c r="E182" s="91">
        <v>23840</v>
      </c>
      <c r="F182" s="59" t="s">
        <v>622</v>
      </c>
      <c r="G182" s="44"/>
      <c r="H182" s="59" t="s">
        <v>623</v>
      </c>
      <c r="I182" s="45"/>
    </row>
    <row r="183" spans="1:9" ht="33" x14ac:dyDescent="0.15">
      <c r="A183" s="29" t="s">
        <v>695</v>
      </c>
      <c r="B183" s="20" t="s">
        <v>466</v>
      </c>
      <c r="C183" s="20" t="s">
        <v>10</v>
      </c>
      <c r="D183" s="82" t="s">
        <v>688</v>
      </c>
      <c r="E183" s="91">
        <f>263889+103172+89024</f>
        <v>456085</v>
      </c>
      <c r="F183" s="59" t="s">
        <v>622</v>
      </c>
      <c r="G183" s="44"/>
      <c r="H183" s="59" t="s">
        <v>623</v>
      </c>
      <c r="I183" s="45"/>
    </row>
    <row r="184" spans="1:9" ht="33" x14ac:dyDescent="0.15">
      <c r="A184" s="29" t="s">
        <v>695</v>
      </c>
      <c r="B184" s="20" t="s">
        <v>467</v>
      </c>
      <c r="C184" s="20" t="s">
        <v>10</v>
      </c>
      <c r="D184" s="82" t="s">
        <v>688</v>
      </c>
      <c r="E184" s="91">
        <f>220211+261313</f>
        <v>481524</v>
      </c>
      <c r="F184" s="59" t="s">
        <v>622</v>
      </c>
      <c r="G184" s="44"/>
      <c r="H184" s="59" t="s">
        <v>623</v>
      </c>
      <c r="I184" s="45"/>
    </row>
    <row r="185" spans="1:9" ht="33" x14ac:dyDescent="0.15">
      <c r="A185" s="29" t="s">
        <v>695</v>
      </c>
      <c r="B185" s="20" t="s">
        <v>466</v>
      </c>
      <c r="C185" s="20" t="s">
        <v>10</v>
      </c>
      <c r="D185" s="82" t="s">
        <v>688</v>
      </c>
      <c r="E185" s="91">
        <v>261375</v>
      </c>
      <c r="F185" s="59" t="s">
        <v>622</v>
      </c>
      <c r="G185" s="44"/>
      <c r="H185" s="59" t="s">
        <v>623</v>
      </c>
      <c r="I185" s="45"/>
    </row>
    <row r="186" spans="1:9" ht="33" x14ac:dyDescent="0.15">
      <c r="A186" s="29" t="s">
        <v>695</v>
      </c>
      <c r="B186" s="20" t="s">
        <v>466</v>
      </c>
      <c r="C186" s="20" t="s">
        <v>22</v>
      </c>
      <c r="D186" s="82" t="s">
        <v>688</v>
      </c>
      <c r="E186" s="91">
        <f>478078+353830</f>
        <v>831908</v>
      </c>
      <c r="F186" s="59" t="s">
        <v>622</v>
      </c>
      <c r="G186" s="44"/>
      <c r="H186" s="59" t="s">
        <v>623</v>
      </c>
      <c r="I186" s="45"/>
    </row>
    <row r="187" spans="1:9" ht="33" x14ac:dyDescent="0.15">
      <c r="A187" s="29" t="s">
        <v>695</v>
      </c>
      <c r="B187" s="20" t="s">
        <v>509</v>
      </c>
      <c r="C187" s="20" t="s">
        <v>22</v>
      </c>
      <c r="D187" s="82" t="s">
        <v>688</v>
      </c>
      <c r="E187" s="91">
        <v>234600</v>
      </c>
      <c r="F187" s="59" t="s">
        <v>622</v>
      </c>
      <c r="G187" s="44"/>
      <c r="H187" s="59" t="s">
        <v>623</v>
      </c>
      <c r="I187" s="45"/>
    </row>
    <row r="188" spans="1:9" ht="49.5" x14ac:dyDescent="0.15">
      <c r="A188" s="29" t="s">
        <v>695</v>
      </c>
      <c r="B188" s="20" t="s">
        <v>467</v>
      </c>
      <c r="C188" s="20" t="s">
        <v>79</v>
      </c>
      <c r="D188" s="82" t="s">
        <v>688</v>
      </c>
      <c r="E188" s="91">
        <v>26091</v>
      </c>
      <c r="F188" s="59" t="s">
        <v>622</v>
      </c>
      <c r="G188" s="44"/>
      <c r="H188" s="59" t="s">
        <v>623</v>
      </c>
      <c r="I188" s="45"/>
    </row>
    <row r="189" spans="1:9" ht="49.5" x14ac:dyDescent="0.15">
      <c r="A189" s="29" t="s">
        <v>695</v>
      </c>
      <c r="B189" s="20" t="s">
        <v>465</v>
      </c>
      <c r="C189" s="20" t="s">
        <v>79</v>
      </c>
      <c r="D189" s="82" t="s">
        <v>688</v>
      </c>
      <c r="E189" s="91">
        <v>32547</v>
      </c>
      <c r="F189" s="59" t="s">
        <v>622</v>
      </c>
      <c r="G189" s="44"/>
      <c r="H189" s="59" t="s">
        <v>623</v>
      </c>
      <c r="I189" s="45"/>
    </row>
    <row r="190" spans="1:9" ht="33" x14ac:dyDescent="0.15">
      <c r="A190" s="29" t="s">
        <v>695</v>
      </c>
      <c r="B190" s="20" t="s">
        <v>507</v>
      </c>
      <c r="C190" s="20" t="s">
        <v>115</v>
      </c>
      <c r="D190" s="82" t="s">
        <v>688</v>
      </c>
      <c r="E190" s="91">
        <v>423300</v>
      </c>
      <c r="F190" s="59" t="s">
        <v>622</v>
      </c>
      <c r="G190" s="44"/>
      <c r="H190" s="59" t="s">
        <v>623</v>
      </c>
      <c r="I190" s="45"/>
    </row>
    <row r="191" spans="1:9" ht="66" x14ac:dyDescent="0.15">
      <c r="A191" s="29" t="s">
        <v>695</v>
      </c>
      <c r="B191" s="20" t="s">
        <v>466</v>
      </c>
      <c r="C191" s="20" t="s">
        <v>58</v>
      </c>
      <c r="D191" s="82" t="s">
        <v>688</v>
      </c>
      <c r="E191" s="91">
        <f>318569+308303</f>
        <v>626872</v>
      </c>
      <c r="F191" s="59" t="s">
        <v>622</v>
      </c>
      <c r="G191" s="44"/>
      <c r="H191" s="59" t="s">
        <v>623</v>
      </c>
      <c r="I191" s="45"/>
    </row>
    <row r="192" spans="1:9" ht="66" x14ac:dyDescent="0.15">
      <c r="A192" s="29" t="s">
        <v>695</v>
      </c>
      <c r="B192" s="20" t="s">
        <v>532</v>
      </c>
      <c r="C192" s="20" t="s">
        <v>58</v>
      </c>
      <c r="D192" s="82" t="s">
        <v>688</v>
      </c>
      <c r="E192" s="91">
        <v>120600</v>
      </c>
      <c r="F192" s="59" t="s">
        <v>622</v>
      </c>
      <c r="G192" s="44"/>
      <c r="H192" s="59" t="s">
        <v>623</v>
      </c>
      <c r="I192" s="45"/>
    </row>
    <row r="193" spans="1:9" ht="33" x14ac:dyDescent="0.15">
      <c r="A193" s="29" t="s">
        <v>695</v>
      </c>
      <c r="B193" s="20" t="s">
        <v>467</v>
      </c>
      <c r="C193" s="20" t="s">
        <v>76</v>
      </c>
      <c r="D193" s="82" t="s">
        <v>688</v>
      </c>
      <c r="E193" s="91">
        <v>28680</v>
      </c>
      <c r="F193" s="59" t="s">
        <v>622</v>
      </c>
      <c r="G193" s="44"/>
      <c r="H193" s="59" t="s">
        <v>623</v>
      </c>
      <c r="I193" s="45"/>
    </row>
    <row r="194" spans="1:9" ht="33" x14ac:dyDescent="0.15">
      <c r="A194" s="29" t="s">
        <v>695</v>
      </c>
      <c r="B194" s="20" t="s">
        <v>466</v>
      </c>
      <c r="C194" s="20" t="s">
        <v>76</v>
      </c>
      <c r="D194" s="82" t="s">
        <v>688</v>
      </c>
      <c r="E194" s="91">
        <v>29552</v>
      </c>
      <c r="F194" s="59" t="s">
        <v>622</v>
      </c>
      <c r="G194" s="44"/>
      <c r="H194" s="59" t="s">
        <v>623</v>
      </c>
      <c r="I194" s="45"/>
    </row>
    <row r="195" spans="1:9" ht="33" x14ac:dyDescent="0.15">
      <c r="A195" s="29" t="s">
        <v>695</v>
      </c>
      <c r="B195" s="20" t="s">
        <v>466</v>
      </c>
      <c r="C195" s="20" t="s">
        <v>14</v>
      </c>
      <c r="D195" s="82" t="s">
        <v>688</v>
      </c>
      <c r="E195" s="91">
        <v>341158</v>
      </c>
      <c r="F195" s="59" t="s">
        <v>622</v>
      </c>
      <c r="G195" s="44"/>
      <c r="H195" s="59" t="s">
        <v>623</v>
      </c>
      <c r="I195" s="45"/>
    </row>
    <row r="196" spans="1:9" ht="66" x14ac:dyDescent="0.15">
      <c r="A196" s="29" t="s">
        <v>695</v>
      </c>
      <c r="B196" s="20" t="s">
        <v>508</v>
      </c>
      <c r="C196" s="20" t="s">
        <v>100</v>
      </c>
      <c r="D196" s="82" t="s">
        <v>688</v>
      </c>
      <c r="E196" s="91">
        <v>105900</v>
      </c>
      <c r="F196" s="59" t="s">
        <v>622</v>
      </c>
      <c r="G196" s="44"/>
      <c r="H196" s="59" t="s">
        <v>623</v>
      </c>
      <c r="I196" s="45"/>
    </row>
    <row r="197" spans="1:9" ht="33" x14ac:dyDescent="0.15">
      <c r="A197" s="29" t="s">
        <v>695</v>
      </c>
      <c r="B197" s="20" t="s">
        <v>467</v>
      </c>
      <c r="C197" s="20" t="s">
        <v>106</v>
      </c>
      <c r="D197" s="82" t="s">
        <v>688</v>
      </c>
      <c r="E197" s="91">
        <v>27824</v>
      </c>
      <c r="F197" s="59" t="s">
        <v>622</v>
      </c>
      <c r="G197" s="44"/>
      <c r="H197" s="59" t="s">
        <v>623</v>
      </c>
      <c r="I197" s="45"/>
    </row>
    <row r="198" spans="1:9" ht="33" x14ac:dyDescent="0.15">
      <c r="A198" s="29" t="s">
        <v>695</v>
      </c>
      <c r="B198" s="20" t="s">
        <v>506</v>
      </c>
      <c r="C198" s="20" t="s">
        <v>116</v>
      </c>
      <c r="D198" s="82" t="s">
        <v>688</v>
      </c>
      <c r="E198" s="91">
        <v>662030</v>
      </c>
      <c r="F198" s="59" t="s">
        <v>622</v>
      </c>
      <c r="G198" s="44"/>
      <c r="H198" s="59" t="s">
        <v>623</v>
      </c>
      <c r="I198" s="45"/>
    </row>
    <row r="199" spans="1:9" ht="33" x14ac:dyDescent="0.15">
      <c r="A199" s="29" t="s">
        <v>695</v>
      </c>
      <c r="B199" s="20" t="s">
        <v>472</v>
      </c>
      <c r="C199" s="20" t="s">
        <v>315</v>
      </c>
      <c r="D199" s="82" t="s">
        <v>688</v>
      </c>
      <c r="E199" s="91">
        <f>311220+259840</f>
        <v>571060</v>
      </c>
      <c r="F199" s="59" t="s">
        <v>622</v>
      </c>
      <c r="G199" s="44"/>
      <c r="H199" s="59" t="s">
        <v>623</v>
      </c>
      <c r="I199" s="45"/>
    </row>
    <row r="200" spans="1:9" ht="33" x14ac:dyDescent="0.15">
      <c r="A200" s="29" t="s">
        <v>695</v>
      </c>
      <c r="B200" s="20" t="s">
        <v>472</v>
      </c>
      <c r="C200" s="20" t="s">
        <v>362</v>
      </c>
      <c r="D200" s="82" t="s">
        <v>688</v>
      </c>
      <c r="E200" s="91">
        <f>1927856+1914360</f>
        <v>3842216</v>
      </c>
      <c r="F200" s="59" t="s">
        <v>622</v>
      </c>
      <c r="G200" s="44"/>
      <c r="H200" s="59" t="s">
        <v>623</v>
      </c>
      <c r="I200" s="45"/>
    </row>
    <row r="201" spans="1:9" ht="33" x14ac:dyDescent="0.15">
      <c r="A201" s="29" t="s">
        <v>695</v>
      </c>
      <c r="B201" s="20" t="s">
        <v>467</v>
      </c>
      <c r="C201" s="20" t="s">
        <v>89</v>
      </c>
      <c r="D201" s="82" t="s">
        <v>688</v>
      </c>
      <c r="E201" s="91">
        <v>28463</v>
      </c>
      <c r="F201" s="59" t="s">
        <v>622</v>
      </c>
      <c r="G201" s="44"/>
      <c r="H201" s="59" t="s">
        <v>623</v>
      </c>
      <c r="I201" s="45"/>
    </row>
    <row r="202" spans="1:9" ht="33" x14ac:dyDescent="0.15">
      <c r="A202" s="29" t="s">
        <v>695</v>
      </c>
      <c r="B202" s="20" t="s">
        <v>466</v>
      </c>
      <c r="C202" s="20" t="s">
        <v>89</v>
      </c>
      <c r="D202" s="82" t="s">
        <v>688</v>
      </c>
      <c r="E202" s="91">
        <v>28533</v>
      </c>
      <c r="F202" s="59" t="s">
        <v>622</v>
      </c>
      <c r="G202" s="44"/>
      <c r="H202" s="59" t="s">
        <v>623</v>
      </c>
      <c r="I202" s="45"/>
    </row>
    <row r="203" spans="1:9" ht="33" x14ac:dyDescent="0.15">
      <c r="A203" s="29" t="s">
        <v>695</v>
      </c>
      <c r="B203" s="20" t="s">
        <v>467</v>
      </c>
      <c r="C203" s="20" t="s">
        <v>90</v>
      </c>
      <c r="D203" s="82" t="s">
        <v>688</v>
      </c>
      <c r="E203" s="91">
        <v>24477</v>
      </c>
      <c r="F203" s="59" t="s">
        <v>622</v>
      </c>
      <c r="G203" s="44"/>
      <c r="H203" s="59" t="s">
        <v>623</v>
      </c>
      <c r="I203" s="45"/>
    </row>
    <row r="204" spans="1:9" ht="33" x14ac:dyDescent="0.15">
      <c r="A204" s="29" t="s">
        <v>695</v>
      </c>
      <c r="B204" s="20" t="s">
        <v>467</v>
      </c>
      <c r="C204" s="20" t="s">
        <v>357</v>
      </c>
      <c r="D204" s="82" t="s">
        <v>688</v>
      </c>
      <c r="E204" s="91">
        <f>31500+73962</f>
        <v>105462</v>
      </c>
      <c r="F204" s="59" t="s">
        <v>622</v>
      </c>
      <c r="G204" s="44"/>
      <c r="H204" s="59" t="s">
        <v>623</v>
      </c>
      <c r="I204" s="45"/>
    </row>
    <row r="205" spans="1:9" ht="33" x14ac:dyDescent="0.15">
      <c r="A205" s="29" t="s">
        <v>695</v>
      </c>
      <c r="B205" s="20" t="s">
        <v>467</v>
      </c>
      <c r="C205" s="20" t="s">
        <v>36</v>
      </c>
      <c r="D205" s="82" t="s">
        <v>688</v>
      </c>
      <c r="E205" s="91">
        <v>26293</v>
      </c>
      <c r="F205" s="59" t="s">
        <v>622</v>
      </c>
      <c r="G205" s="44"/>
      <c r="H205" s="59" t="s">
        <v>623</v>
      </c>
      <c r="I205" s="45"/>
    </row>
    <row r="206" spans="1:9" ht="33" x14ac:dyDescent="0.15">
      <c r="A206" s="29" t="s">
        <v>695</v>
      </c>
      <c r="B206" s="20" t="s">
        <v>466</v>
      </c>
      <c r="C206" s="20" t="s">
        <v>36</v>
      </c>
      <c r="D206" s="82" t="s">
        <v>688</v>
      </c>
      <c r="E206" s="91">
        <v>31369</v>
      </c>
      <c r="F206" s="59" t="s">
        <v>622</v>
      </c>
      <c r="G206" s="44"/>
      <c r="H206" s="59" t="s">
        <v>623</v>
      </c>
      <c r="I206" s="45"/>
    </row>
    <row r="207" spans="1:9" ht="33" x14ac:dyDescent="0.15">
      <c r="A207" s="29" t="s">
        <v>695</v>
      </c>
      <c r="B207" s="20" t="s">
        <v>467</v>
      </c>
      <c r="C207" s="20" t="s">
        <v>121</v>
      </c>
      <c r="D207" s="82" t="s">
        <v>688</v>
      </c>
      <c r="E207" s="91">
        <v>23158</v>
      </c>
      <c r="F207" s="59" t="s">
        <v>622</v>
      </c>
      <c r="G207" s="44"/>
      <c r="H207" s="59" t="s">
        <v>623</v>
      </c>
      <c r="I207" s="45"/>
    </row>
    <row r="208" spans="1:9" ht="33" x14ac:dyDescent="0.15">
      <c r="A208" s="29" t="s">
        <v>695</v>
      </c>
      <c r="B208" s="20" t="s">
        <v>472</v>
      </c>
      <c r="C208" s="20" t="s">
        <v>163</v>
      </c>
      <c r="D208" s="82" t="s">
        <v>688</v>
      </c>
      <c r="E208" s="91">
        <f>608808+991816+592057+967003</f>
        <v>3159684</v>
      </c>
      <c r="F208" s="59" t="s">
        <v>622</v>
      </c>
      <c r="G208" s="44"/>
      <c r="H208" s="59" t="s">
        <v>623</v>
      </c>
      <c r="I208" s="45"/>
    </row>
    <row r="209" spans="1:9" ht="33" x14ac:dyDescent="0.15">
      <c r="A209" s="29" t="s">
        <v>695</v>
      </c>
      <c r="B209" s="20" t="s">
        <v>466</v>
      </c>
      <c r="C209" s="20" t="s">
        <v>67</v>
      </c>
      <c r="D209" s="82" t="s">
        <v>688</v>
      </c>
      <c r="E209" s="91">
        <v>29275</v>
      </c>
      <c r="F209" s="59" t="s">
        <v>622</v>
      </c>
      <c r="G209" s="44"/>
      <c r="H209" s="59" t="s">
        <v>623</v>
      </c>
      <c r="I209" s="45"/>
    </row>
    <row r="210" spans="1:9" ht="33" x14ac:dyDescent="0.15">
      <c r="A210" s="29" t="s">
        <v>695</v>
      </c>
      <c r="B210" s="20" t="s">
        <v>510</v>
      </c>
      <c r="C210" s="20" t="s">
        <v>67</v>
      </c>
      <c r="D210" s="82" t="s">
        <v>688</v>
      </c>
      <c r="E210" s="91">
        <v>25876</v>
      </c>
      <c r="F210" s="59" t="s">
        <v>622</v>
      </c>
      <c r="G210" s="44"/>
      <c r="H210" s="59" t="s">
        <v>623</v>
      </c>
      <c r="I210" s="45"/>
    </row>
    <row r="211" spans="1:9" ht="33" x14ac:dyDescent="0.15">
      <c r="A211" s="29" t="s">
        <v>695</v>
      </c>
      <c r="B211" s="20" t="s">
        <v>467</v>
      </c>
      <c r="C211" s="20" t="s">
        <v>67</v>
      </c>
      <c r="D211" s="82" t="s">
        <v>688</v>
      </c>
      <c r="E211" s="91">
        <v>61500</v>
      </c>
      <c r="F211" s="59" t="s">
        <v>622</v>
      </c>
      <c r="G211" s="44"/>
      <c r="H211" s="59" t="s">
        <v>623</v>
      </c>
      <c r="I211" s="45"/>
    </row>
    <row r="212" spans="1:9" ht="33" x14ac:dyDescent="0.15">
      <c r="A212" s="29" t="s">
        <v>695</v>
      </c>
      <c r="B212" s="20" t="s">
        <v>510</v>
      </c>
      <c r="C212" s="20" t="s">
        <v>304</v>
      </c>
      <c r="D212" s="82" t="s">
        <v>688</v>
      </c>
      <c r="E212" s="91">
        <v>26040</v>
      </c>
      <c r="F212" s="59" t="s">
        <v>622</v>
      </c>
      <c r="G212" s="44"/>
      <c r="H212" s="59" t="s">
        <v>623</v>
      </c>
      <c r="I212" s="45"/>
    </row>
    <row r="213" spans="1:9" ht="33" x14ac:dyDescent="0.15">
      <c r="A213" s="29" t="s">
        <v>695</v>
      </c>
      <c r="B213" s="20" t="s">
        <v>467</v>
      </c>
      <c r="C213" s="20" t="s">
        <v>360</v>
      </c>
      <c r="D213" s="82" t="s">
        <v>688</v>
      </c>
      <c r="E213" s="91">
        <v>31500</v>
      </c>
      <c r="F213" s="59" t="s">
        <v>622</v>
      </c>
      <c r="G213" s="44"/>
      <c r="H213" s="59" t="s">
        <v>623</v>
      </c>
      <c r="I213" s="45"/>
    </row>
    <row r="214" spans="1:9" ht="33" x14ac:dyDescent="0.15">
      <c r="A214" s="29" t="s">
        <v>695</v>
      </c>
      <c r="B214" s="20" t="s">
        <v>466</v>
      </c>
      <c r="C214" s="20" t="s">
        <v>39</v>
      </c>
      <c r="D214" s="82" t="s">
        <v>688</v>
      </c>
      <c r="E214" s="91">
        <v>26789</v>
      </c>
      <c r="F214" s="59" t="s">
        <v>622</v>
      </c>
      <c r="G214" s="44"/>
      <c r="H214" s="59" t="s">
        <v>623</v>
      </c>
      <c r="I214" s="45"/>
    </row>
    <row r="215" spans="1:9" ht="33" x14ac:dyDescent="0.15">
      <c r="A215" s="29" t="s">
        <v>695</v>
      </c>
      <c r="B215" s="20" t="s">
        <v>510</v>
      </c>
      <c r="C215" s="20" t="s">
        <v>39</v>
      </c>
      <c r="D215" s="82" t="s">
        <v>688</v>
      </c>
      <c r="E215" s="91">
        <v>27697</v>
      </c>
      <c r="F215" s="59" t="s">
        <v>622</v>
      </c>
      <c r="G215" s="44"/>
      <c r="H215" s="59" t="s">
        <v>623</v>
      </c>
      <c r="I215" s="45"/>
    </row>
    <row r="216" spans="1:9" ht="33" x14ac:dyDescent="0.15">
      <c r="A216" s="29" t="s">
        <v>695</v>
      </c>
      <c r="B216" s="20" t="s">
        <v>467</v>
      </c>
      <c r="C216" s="20" t="s">
        <v>39</v>
      </c>
      <c r="D216" s="82" t="s">
        <v>688</v>
      </c>
      <c r="E216" s="91">
        <v>55145</v>
      </c>
      <c r="F216" s="59" t="s">
        <v>622</v>
      </c>
      <c r="G216" s="44"/>
      <c r="H216" s="59" t="s">
        <v>623</v>
      </c>
      <c r="I216" s="45"/>
    </row>
    <row r="217" spans="1:9" ht="33" x14ac:dyDescent="0.15">
      <c r="A217" s="29" t="s">
        <v>695</v>
      </c>
      <c r="B217" s="20" t="s">
        <v>466</v>
      </c>
      <c r="C217" s="20" t="s">
        <v>57</v>
      </c>
      <c r="D217" s="82" t="s">
        <v>688</v>
      </c>
      <c r="E217" s="91">
        <f>540486+453325+272739</f>
        <v>1266550</v>
      </c>
      <c r="F217" s="59" t="s">
        <v>622</v>
      </c>
      <c r="G217" s="44"/>
      <c r="H217" s="59" t="s">
        <v>623</v>
      </c>
      <c r="I217" s="45"/>
    </row>
    <row r="218" spans="1:9" x14ac:dyDescent="0.15">
      <c r="A218" s="29" t="s">
        <v>695</v>
      </c>
      <c r="B218" s="20" t="s">
        <v>512</v>
      </c>
      <c r="C218" s="20" t="s">
        <v>57</v>
      </c>
      <c r="D218" s="82" t="s">
        <v>688</v>
      </c>
      <c r="E218" s="91">
        <v>212872</v>
      </c>
      <c r="F218" s="59" t="s">
        <v>622</v>
      </c>
      <c r="G218" s="44"/>
      <c r="H218" s="59" t="s">
        <v>623</v>
      </c>
      <c r="I218" s="45"/>
    </row>
    <row r="219" spans="1:9" x14ac:dyDescent="0.15">
      <c r="A219" s="29" t="s">
        <v>695</v>
      </c>
      <c r="B219" s="20" t="s">
        <v>486</v>
      </c>
      <c r="C219" s="20" t="s">
        <v>57</v>
      </c>
      <c r="D219" s="82" t="s">
        <v>688</v>
      </c>
      <c r="E219" s="91">
        <v>92220</v>
      </c>
      <c r="F219" s="59" t="s">
        <v>622</v>
      </c>
      <c r="G219" s="44"/>
      <c r="H219" s="59" t="s">
        <v>623</v>
      </c>
      <c r="I219" s="45"/>
    </row>
    <row r="220" spans="1:9" ht="33" x14ac:dyDescent="0.15">
      <c r="A220" s="29" t="s">
        <v>695</v>
      </c>
      <c r="B220" s="20" t="s">
        <v>472</v>
      </c>
      <c r="C220" s="20" t="s">
        <v>142</v>
      </c>
      <c r="D220" s="82" t="s">
        <v>688</v>
      </c>
      <c r="E220" s="91">
        <v>53352</v>
      </c>
      <c r="F220" s="59" t="s">
        <v>622</v>
      </c>
      <c r="G220" s="44"/>
      <c r="H220" s="59" t="s">
        <v>623</v>
      </c>
      <c r="I220" s="45"/>
    </row>
    <row r="221" spans="1:9" ht="33" x14ac:dyDescent="0.15">
      <c r="A221" s="29" t="s">
        <v>695</v>
      </c>
      <c r="B221" s="20" t="s">
        <v>471</v>
      </c>
      <c r="C221" s="20" t="s">
        <v>142</v>
      </c>
      <c r="D221" s="82" t="s">
        <v>688</v>
      </c>
      <c r="E221" s="91">
        <v>16268</v>
      </c>
      <c r="F221" s="59" t="s">
        <v>622</v>
      </c>
      <c r="G221" s="44"/>
      <c r="H221" s="59" t="s">
        <v>623</v>
      </c>
      <c r="I221" s="45"/>
    </row>
    <row r="222" spans="1:9" ht="33" x14ac:dyDescent="0.15">
      <c r="A222" s="29" t="s">
        <v>695</v>
      </c>
      <c r="B222" s="20" t="s">
        <v>467</v>
      </c>
      <c r="C222" s="20" t="s">
        <v>87</v>
      </c>
      <c r="D222" s="82" t="s">
        <v>688</v>
      </c>
      <c r="E222" s="91">
        <f>27474+29464</f>
        <v>56938</v>
      </c>
      <c r="F222" s="59" t="s">
        <v>622</v>
      </c>
      <c r="G222" s="44"/>
      <c r="H222" s="59" t="s">
        <v>623</v>
      </c>
      <c r="I222" s="45"/>
    </row>
    <row r="223" spans="1:9" ht="33" x14ac:dyDescent="0.15">
      <c r="A223" s="29" t="s">
        <v>695</v>
      </c>
      <c r="B223" s="20" t="s">
        <v>467</v>
      </c>
      <c r="C223" s="20" t="s">
        <v>98</v>
      </c>
      <c r="D223" s="82" t="s">
        <v>688</v>
      </c>
      <c r="E223" s="91">
        <f>27863+30285</f>
        <v>58148</v>
      </c>
      <c r="F223" s="59" t="s">
        <v>622</v>
      </c>
      <c r="G223" s="44"/>
      <c r="H223" s="59" t="s">
        <v>623</v>
      </c>
      <c r="I223" s="45"/>
    </row>
    <row r="224" spans="1:9" ht="33" x14ac:dyDescent="0.15">
      <c r="A224" s="29" t="s">
        <v>695</v>
      </c>
      <c r="B224" s="20" t="s">
        <v>467</v>
      </c>
      <c r="C224" s="20" t="s">
        <v>65</v>
      </c>
      <c r="D224" s="82" t="s">
        <v>688</v>
      </c>
      <c r="E224" s="91">
        <f>28361+31500</f>
        <v>59861</v>
      </c>
      <c r="F224" s="59" t="s">
        <v>622</v>
      </c>
      <c r="G224" s="44"/>
      <c r="H224" s="59" t="s">
        <v>623</v>
      </c>
      <c r="I224" s="45"/>
    </row>
    <row r="225" spans="1:9" ht="33" x14ac:dyDescent="0.15">
      <c r="A225" s="29" t="s">
        <v>695</v>
      </c>
      <c r="B225" s="20" t="s">
        <v>467</v>
      </c>
      <c r="C225" s="20" t="s">
        <v>120</v>
      </c>
      <c r="D225" s="82" t="s">
        <v>688</v>
      </c>
      <c r="E225" s="91">
        <f>34282+32125</f>
        <v>66407</v>
      </c>
      <c r="F225" s="59" t="s">
        <v>622</v>
      </c>
      <c r="G225" s="44"/>
      <c r="H225" s="59" t="s">
        <v>623</v>
      </c>
      <c r="I225" s="45"/>
    </row>
    <row r="226" spans="1:9" ht="33" x14ac:dyDescent="0.15">
      <c r="A226" s="29" t="s">
        <v>695</v>
      </c>
      <c r="B226" s="20" t="s">
        <v>501</v>
      </c>
      <c r="C226" s="20" t="s">
        <v>154</v>
      </c>
      <c r="D226" s="82" t="s">
        <v>688</v>
      </c>
      <c r="E226" s="91">
        <v>28027</v>
      </c>
      <c r="F226" s="59" t="s">
        <v>622</v>
      </c>
      <c r="G226" s="44"/>
      <c r="H226" s="59" t="s">
        <v>623</v>
      </c>
      <c r="I226" s="45"/>
    </row>
    <row r="227" spans="1:9" ht="33" x14ac:dyDescent="0.15">
      <c r="A227" s="29" t="s">
        <v>695</v>
      </c>
      <c r="B227" s="20" t="s">
        <v>467</v>
      </c>
      <c r="C227" s="20" t="s">
        <v>154</v>
      </c>
      <c r="D227" s="82" t="s">
        <v>688</v>
      </c>
      <c r="E227" s="91">
        <v>30560</v>
      </c>
      <c r="F227" s="59" t="s">
        <v>622</v>
      </c>
      <c r="G227" s="44"/>
      <c r="H227" s="59" t="s">
        <v>623</v>
      </c>
      <c r="I227" s="45"/>
    </row>
    <row r="228" spans="1:9" ht="33" x14ac:dyDescent="0.15">
      <c r="A228" s="29" t="s">
        <v>695</v>
      </c>
      <c r="B228" s="20" t="s">
        <v>485</v>
      </c>
      <c r="C228" s="20" t="s">
        <v>177</v>
      </c>
      <c r="D228" s="82" t="s">
        <v>688</v>
      </c>
      <c r="E228" s="91">
        <v>29443</v>
      </c>
      <c r="F228" s="59" t="s">
        <v>622</v>
      </c>
      <c r="G228" s="44"/>
      <c r="H228" s="59" t="s">
        <v>623</v>
      </c>
      <c r="I228" s="45"/>
    </row>
    <row r="229" spans="1:9" ht="33" x14ac:dyDescent="0.15">
      <c r="A229" s="29" t="s">
        <v>695</v>
      </c>
      <c r="B229" s="20" t="s">
        <v>473</v>
      </c>
      <c r="C229" s="20" t="s">
        <v>177</v>
      </c>
      <c r="D229" s="82" t="s">
        <v>688</v>
      </c>
      <c r="E229" s="91">
        <v>30131</v>
      </c>
      <c r="F229" s="59" t="s">
        <v>622</v>
      </c>
      <c r="G229" s="44"/>
      <c r="H229" s="59" t="s">
        <v>623</v>
      </c>
      <c r="I229" s="45"/>
    </row>
    <row r="230" spans="1:9" ht="33" x14ac:dyDescent="0.15">
      <c r="A230" s="29" t="s">
        <v>695</v>
      </c>
      <c r="B230" s="20" t="s">
        <v>489</v>
      </c>
      <c r="C230" s="20" t="s">
        <v>161</v>
      </c>
      <c r="D230" s="82" t="s">
        <v>688</v>
      </c>
      <c r="E230" s="91">
        <v>19294</v>
      </c>
      <c r="F230" s="59" t="s">
        <v>622</v>
      </c>
      <c r="G230" s="44"/>
      <c r="H230" s="45"/>
      <c r="I230" s="59" t="s">
        <v>623</v>
      </c>
    </row>
    <row r="231" spans="1:9" ht="33" x14ac:dyDescent="0.15">
      <c r="A231" s="29" t="s">
        <v>695</v>
      </c>
      <c r="B231" s="20" t="s">
        <v>495</v>
      </c>
      <c r="C231" s="20" t="s">
        <v>159</v>
      </c>
      <c r="D231" s="82" t="s">
        <v>688</v>
      </c>
      <c r="E231" s="91">
        <v>29553</v>
      </c>
      <c r="F231" s="59" t="s">
        <v>622</v>
      </c>
      <c r="G231" s="44"/>
      <c r="H231" s="59" t="s">
        <v>623</v>
      </c>
      <c r="I231" s="45"/>
    </row>
    <row r="232" spans="1:9" ht="33" x14ac:dyDescent="0.15">
      <c r="A232" s="29" t="s">
        <v>695</v>
      </c>
      <c r="B232" s="20" t="s">
        <v>467</v>
      </c>
      <c r="C232" s="20" t="s">
        <v>159</v>
      </c>
      <c r="D232" s="82" t="s">
        <v>688</v>
      </c>
      <c r="E232" s="91">
        <v>29553</v>
      </c>
      <c r="F232" s="59" t="s">
        <v>622</v>
      </c>
      <c r="G232" s="44"/>
      <c r="H232" s="59" t="s">
        <v>623</v>
      </c>
      <c r="I232" s="45"/>
    </row>
    <row r="233" spans="1:9" ht="33" x14ac:dyDescent="0.15">
      <c r="A233" s="29" t="s">
        <v>695</v>
      </c>
      <c r="B233" s="20" t="s">
        <v>497</v>
      </c>
      <c r="C233" s="20" t="s">
        <v>157</v>
      </c>
      <c r="D233" s="82" t="s">
        <v>688</v>
      </c>
      <c r="E233" s="91">
        <v>30600</v>
      </c>
      <c r="F233" s="59" t="s">
        <v>622</v>
      </c>
      <c r="G233" s="44"/>
      <c r="H233" s="59" t="s">
        <v>623</v>
      </c>
      <c r="I233" s="45"/>
    </row>
    <row r="234" spans="1:9" ht="33" x14ac:dyDescent="0.15">
      <c r="A234" s="29" t="s">
        <v>695</v>
      </c>
      <c r="B234" s="20" t="s">
        <v>467</v>
      </c>
      <c r="C234" s="20" t="s">
        <v>157</v>
      </c>
      <c r="D234" s="82" t="s">
        <v>688</v>
      </c>
      <c r="E234" s="91">
        <v>28827</v>
      </c>
      <c r="F234" s="59" t="s">
        <v>622</v>
      </c>
      <c r="G234" s="44"/>
      <c r="H234" s="59" t="s">
        <v>623</v>
      </c>
      <c r="I234" s="45"/>
    </row>
    <row r="235" spans="1:9" ht="33" x14ac:dyDescent="0.15">
      <c r="A235" s="29" t="s">
        <v>695</v>
      </c>
      <c r="B235" s="20" t="s">
        <v>494</v>
      </c>
      <c r="C235" s="20" t="s">
        <v>160</v>
      </c>
      <c r="D235" s="82" t="s">
        <v>688</v>
      </c>
      <c r="E235" s="91">
        <v>31636</v>
      </c>
      <c r="F235" s="59" t="s">
        <v>622</v>
      </c>
      <c r="G235" s="44"/>
      <c r="H235" s="59" t="s">
        <v>623</v>
      </c>
      <c r="I235" s="45"/>
    </row>
    <row r="236" spans="1:9" ht="33" x14ac:dyDescent="0.15">
      <c r="A236" s="29" t="s">
        <v>695</v>
      </c>
      <c r="B236" s="20" t="s">
        <v>467</v>
      </c>
      <c r="C236" s="20" t="s">
        <v>160</v>
      </c>
      <c r="D236" s="82" t="s">
        <v>688</v>
      </c>
      <c r="E236" s="91">
        <v>29390</v>
      </c>
      <c r="F236" s="59" t="s">
        <v>622</v>
      </c>
      <c r="G236" s="44"/>
      <c r="H236" s="59" t="s">
        <v>623</v>
      </c>
      <c r="I236" s="45"/>
    </row>
    <row r="237" spans="1:9" ht="33" x14ac:dyDescent="0.15">
      <c r="A237" s="29" t="s">
        <v>695</v>
      </c>
      <c r="B237" s="20" t="s">
        <v>493</v>
      </c>
      <c r="C237" s="20" t="s">
        <v>34</v>
      </c>
      <c r="D237" s="82" t="s">
        <v>688</v>
      </c>
      <c r="E237" s="91">
        <v>29061</v>
      </c>
      <c r="F237" s="59" t="s">
        <v>622</v>
      </c>
      <c r="G237" s="44"/>
      <c r="H237" s="59" t="s">
        <v>623</v>
      </c>
      <c r="I237" s="45"/>
    </row>
    <row r="238" spans="1:9" ht="33" x14ac:dyDescent="0.15">
      <c r="A238" s="29" t="s">
        <v>695</v>
      </c>
      <c r="B238" s="20" t="s">
        <v>466</v>
      </c>
      <c r="C238" s="20" t="s">
        <v>34</v>
      </c>
      <c r="D238" s="82" t="s">
        <v>688</v>
      </c>
      <c r="E238" s="91">
        <v>42097</v>
      </c>
      <c r="F238" s="59" t="s">
        <v>622</v>
      </c>
      <c r="G238" s="44"/>
      <c r="H238" s="59" t="s">
        <v>623</v>
      </c>
      <c r="I238" s="45"/>
    </row>
    <row r="239" spans="1:9" ht="33" x14ac:dyDescent="0.15">
      <c r="A239" s="29" t="s">
        <v>695</v>
      </c>
      <c r="B239" s="20" t="s">
        <v>487</v>
      </c>
      <c r="C239" s="20" t="s">
        <v>174</v>
      </c>
      <c r="D239" s="82" t="s">
        <v>688</v>
      </c>
      <c r="E239" s="91">
        <v>14000</v>
      </c>
      <c r="F239" s="59" t="s">
        <v>622</v>
      </c>
      <c r="G239" s="44"/>
      <c r="H239" s="59" t="s">
        <v>623</v>
      </c>
      <c r="I239" s="45"/>
    </row>
    <row r="240" spans="1:9" ht="33" x14ac:dyDescent="0.15">
      <c r="A240" s="29" t="s">
        <v>695</v>
      </c>
      <c r="B240" s="20" t="s">
        <v>477</v>
      </c>
      <c r="C240" s="20" t="s">
        <v>184</v>
      </c>
      <c r="D240" s="82" t="s">
        <v>688</v>
      </c>
      <c r="E240" s="91">
        <v>31627</v>
      </c>
      <c r="F240" s="59" t="s">
        <v>622</v>
      </c>
      <c r="G240" s="44"/>
      <c r="H240" s="59" t="s">
        <v>623</v>
      </c>
      <c r="I240" s="45"/>
    </row>
    <row r="241" spans="1:9" ht="33" x14ac:dyDescent="0.15">
      <c r="A241" s="29" t="s">
        <v>695</v>
      </c>
      <c r="B241" s="20" t="s">
        <v>466</v>
      </c>
      <c r="C241" s="20" t="s">
        <v>55</v>
      </c>
      <c r="D241" s="82" t="s">
        <v>688</v>
      </c>
      <c r="E241" s="91">
        <v>30000</v>
      </c>
      <c r="F241" s="59" t="s">
        <v>622</v>
      </c>
      <c r="G241" s="44"/>
      <c r="H241" s="59" t="s">
        <v>623</v>
      </c>
      <c r="I241" s="45"/>
    </row>
    <row r="242" spans="1:9" ht="33" x14ac:dyDescent="0.15">
      <c r="A242" s="29" t="s">
        <v>695</v>
      </c>
      <c r="B242" s="20" t="s">
        <v>492</v>
      </c>
      <c r="C242" s="20" t="s">
        <v>55</v>
      </c>
      <c r="D242" s="82" t="s">
        <v>688</v>
      </c>
      <c r="E242" s="91">
        <v>29553</v>
      </c>
      <c r="F242" s="59" t="s">
        <v>622</v>
      </c>
      <c r="G242" s="44"/>
      <c r="H242" s="59" t="s">
        <v>623</v>
      </c>
      <c r="I242" s="45"/>
    </row>
    <row r="243" spans="1:9" ht="33" x14ac:dyDescent="0.15">
      <c r="A243" s="29" t="s">
        <v>695</v>
      </c>
      <c r="B243" s="20" t="s">
        <v>466</v>
      </c>
      <c r="C243" s="20" t="s">
        <v>55</v>
      </c>
      <c r="D243" s="82" t="s">
        <v>688</v>
      </c>
      <c r="E243" s="91">
        <v>63585</v>
      </c>
      <c r="F243" s="59" t="s">
        <v>622</v>
      </c>
      <c r="G243" s="44"/>
      <c r="H243" s="59" t="s">
        <v>623</v>
      </c>
      <c r="I243" s="45"/>
    </row>
    <row r="244" spans="1:9" ht="33" x14ac:dyDescent="0.15">
      <c r="A244" s="29" t="s">
        <v>695</v>
      </c>
      <c r="B244" s="20" t="s">
        <v>466</v>
      </c>
      <c r="C244" s="20" t="s">
        <v>32</v>
      </c>
      <c r="D244" s="82" t="s">
        <v>688</v>
      </c>
      <c r="E244" s="91">
        <v>90000</v>
      </c>
      <c r="F244" s="59" t="s">
        <v>622</v>
      </c>
      <c r="G244" s="44"/>
      <c r="H244" s="59" t="s">
        <v>623</v>
      </c>
      <c r="I244" s="45"/>
    </row>
    <row r="245" spans="1:9" ht="33" x14ac:dyDescent="0.15">
      <c r="A245" s="29" t="s">
        <v>695</v>
      </c>
      <c r="B245" s="20" t="s">
        <v>484</v>
      </c>
      <c r="C245" s="20" t="s">
        <v>32</v>
      </c>
      <c r="D245" s="82" t="s">
        <v>688</v>
      </c>
      <c r="E245" s="91">
        <v>91500</v>
      </c>
      <c r="F245" s="59" t="s">
        <v>622</v>
      </c>
      <c r="G245" s="44"/>
      <c r="H245" s="59" t="s">
        <v>623</v>
      </c>
      <c r="I245" s="45"/>
    </row>
    <row r="246" spans="1:9" ht="33" x14ac:dyDescent="0.15">
      <c r="A246" s="29" t="s">
        <v>695</v>
      </c>
      <c r="B246" s="20" t="s">
        <v>496</v>
      </c>
      <c r="C246" s="20" t="s">
        <v>158</v>
      </c>
      <c r="D246" s="82" t="s">
        <v>688</v>
      </c>
      <c r="E246" s="91">
        <v>18120</v>
      </c>
      <c r="F246" s="59" t="s">
        <v>622</v>
      </c>
      <c r="G246" s="44"/>
      <c r="H246" s="59" t="s">
        <v>623</v>
      </c>
      <c r="I246" s="45"/>
    </row>
    <row r="247" spans="1:9" ht="33" x14ac:dyDescent="0.15">
      <c r="A247" s="29" t="s">
        <v>695</v>
      </c>
      <c r="B247" s="20" t="s">
        <v>467</v>
      </c>
      <c r="C247" s="20" t="s">
        <v>158</v>
      </c>
      <c r="D247" s="82" t="s">
        <v>688</v>
      </c>
      <c r="E247" s="91">
        <v>32178</v>
      </c>
      <c r="F247" s="59" t="s">
        <v>622</v>
      </c>
      <c r="G247" s="44"/>
      <c r="H247" s="59" t="s">
        <v>623</v>
      </c>
      <c r="I247" s="45"/>
    </row>
    <row r="248" spans="1:9" ht="33" x14ac:dyDescent="0.15">
      <c r="A248" s="29" t="s">
        <v>695</v>
      </c>
      <c r="B248" s="20" t="s">
        <v>467</v>
      </c>
      <c r="C248" s="20" t="s">
        <v>21</v>
      </c>
      <c r="D248" s="82" t="s">
        <v>688</v>
      </c>
      <c r="E248" s="91">
        <v>37613</v>
      </c>
      <c r="F248" s="59" t="s">
        <v>622</v>
      </c>
      <c r="G248" s="44"/>
      <c r="H248" s="59" t="s">
        <v>623</v>
      </c>
      <c r="I248" s="45"/>
    </row>
    <row r="249" spans="1:9" ht="49.5" x14ac:dyDescent="0.15">
      <c r="A249" s="29" t="s">
        <v>695</v>
      </c>
      <c r="B249" s="20" t="s">
        <v>472</v>
      </c>
      <c r="C249" s="20" t="s">
        <v>320</v>
      </c>
      <c r="D249" s="82" t="s">
        <v>688</v>
      </c>
      <c r="E249" s="91">
        <f>273238+264460</f>
        <v>537698</v>
      </c>
      <c r="F249" s="59" t="s">
        <v>622</v>
      </c>
      <c r="G249" s="44"/>
      <c r="H249" s="59" t="s">
        <v>623</v>
      </c>
      <c r="I249" s="45"/>
    </row>
    <row r="250" spans="1:9" ht="49.5" x14ac:dyDescent="0.15">
      <c r="A250" s="29" t="s">
        <v>695</v>
      </c>
      <c r="B250" s="20" t="s">
        <v>472</v>
      </c>
      <c r="C250" s="20" t="s">
        <v>169</v>
      </c>
      <c r="D250" s="82" t="s">
        <v>688</v>
      </c>
      <c r="E250" s="91">
        <f>78464+90720</f>
        <v>169184</v>
      </c>
      <c r="F250" s="59" t="s">
        <v>622</v>
      </c>
      <c r="G250" s="44"/>
      <c r="H250" s="59" t="s">
        <v>623</v>
      </c>
      <c r="I250" s="45"/>
    </row>
    <row r="251" spans="1:9" ht="33" x14ac:dyDescent="0.15">
      <c r="A251" s="29" t="s">
        <v>695</v>
      </c>
      <c r="B251" s="20" t="s">
        <v>472</v>
      </c>
      <c r="C251" s="20" t="s">
        <v>165</v>
      </c>
      <c r="D251" s="82" t="s">
        <v>688</v>
      </c>
      <c r="E251" s="91">
        <f>335827+359925</f>
        <v>695752</v>
      </c>
      <c r="F251" s="59" t="s">
        <v>622</v>
      </c>
      <c r="G251" s="44"/>
      <c r="H251" s="59" t="s">
        <v>623</v>
      </c>
      <c r="I251" s="45"/>
    </row>
    <row r="252" spans="1:9" ht="33" x14ac:dyDescent="0.15">
      <c r="A252" s="29" t="s">
        <v>695</v>
      </c>
      <c r="B252" s="20" t="s">
        <v>472</v>
      </c>
      <c r="C252" s="20" t="s">
        <v>147</v>
      </c>
      <c r="D252" s="82" t="s">
        <v>688</v>
      </c>
      <c r="E252" s="91">
        <f>316715+431109</f>
        <v>747824</v>
      </c>
      <c r="F252" s="59" t="s">
        <v>622</v>
      </c>
      <c r="G252" s="44"/>
      <c r="H252" s="59" t="s">
        <v>623</v>
      </c>
      <c r="I252" s="45"/>
    </row>
    <row r="253" spans="1:9" ht="33" x14ac:dyDescent="0.15">
      <c r="A253" s="29" t="s">
        <v>695</v>
      </c>
      <c r="B253" s="20" t="s">
        <v>472</v>
      </c>
      <c r="C253" s="20" t="s">
        <v>318</v>
      </c>
      <c r="D253" s="82" t="s">
        <v>688</v>
      </c>
      <c r="E253" s="91">
        <f>419314+442400</f>
        <v>861714</v>
      </c>
      <c r="F253" s="59" t="s">
        <v>622</v>
      </c>
      <c r="G253" s="44"/>
      <c r="H253" s="59" t="s">
        <v>623</v>
      </c>
      <c r="I253" s="45"/>
    </row>
    <row r="254" spans="1:9" ht="33" x14ac:dyDescent="0.15">
      <c r="A254" s="29" t="s">
        <v>695</v>
      </c>
      <c r="B254" s="20" t="s">
        <v>472</v>
      </c>
      <c r="C254" s="20" t="s">
        <v>334</v>
      </c>
      <c r="D254" s="82" t="s">
        <v>688</v>
      </c>
      <c r="E254" s="91">
        <f>695035+775948</f>
        <v>1470983</v>
      </c>
      <c r="F254" s="59" t="s">
        <v>622</v>
      </c>
      <c r="G254" s="44"/>
      <c r="H254" s="59" t="s">
        <v>623</v>
      </c>
      <c r="I254" s="45"/>
    </row>
    <row r="255" spans="1:9" ht="33" x14ac:dyDescent="0.15">
      <c r="A255" s="29" t="s">
        <v>695</v>
      </c>
      <c r="B255" s="20" t="s">
        <v>472</v>
      </c>
      <c r="C255" s="20" t="s">
        <v>126</v>
      </c>
      <c r="D255" s="82" t="s">
        <v>688</v>
      </c>
      <c r="E255" s="91">
        <f>463275+463358</f>
        <v>926633</v>
      </c>
      <c r="F255" s="59" t="s">
        <v>622</v>
      </c>
      <c r="G255" s="44"/>
      <c r="H255" s="59" t="s">
        <v>623</v>
      </c>
      <c r="I255" s="45"/>
    </row>
    <row r="256" spans="1:9" ht="33" x14ac:dyDescent="0.15">
      <c r="A256" s="29" t="s">
        <v>695</v>
      </c>
      <c r="B256" s="20" t="s">
        <v>472</v>
      </c>
      <c r="C256" s="20" t="s">
        <v>311</v>
      </c>
      <c r="D256" s="82" t="s">
        <v>688</v>
      </c>
      <c r="E256" s="91">
        <f>269920+253978</f>
        <v>523898</v>
      </c>
      <c r="F256" s="59" t="s">
        <v>622</v>
      </c>
      <c r="G256" s="44"/>
      <c r="H256" s="59" t="s">
        <v>623</v>
      </c>
      <c r="I256" s="45"/>
    </row>
    <row r="257" spans="1:9" ht="33" x14ac:dyDescent="0.15">
      <c r="A257" s="29" t="s">
        <v>695</v>
      </c>
      <c r="B257" s="20" t="s">
        <v>472</v>
      </c>
      <c r="C257" s="20" t="s">
        <v>170</v>
      </c>
      <c r="D257" s="82" t="s">
        <v>688</v>
      </c>
      <c r="E257" s="91">
        <f>483267+526965</f>
        <v>1010232</v>
      </c>
      <c r="F257" s="59" t="s">
        <v>622</v>
      </c>
      <c r="G257" s="44"/>
      <c r="H257" s="59" t="s">
        <v>623</v>
      </c>
      <c r="I257" s="45"/>
    </row>
    <row r="258" spans="1:9" ht="33" x14ac:dyDescent="0.15">
      <c r="A258" s="29" t="s">
        <v>695</v>
      </c>
      <c r="B258" s="20" t="s">
        <v>472</v>
      </c>
      <c r="C258" s="20" t="s">
        <v>181</v>
      </c>
      <c r="D258" s="82" t="s">
        <v>688</v>
      </c>
      <c r="E258" s="91">
        <f>139580+652067+139580+678671</f>
        <v>1609898</v>
      </c>
      <c r="F258" s="59" t="s">
        <v>622</v>
      </c>
      <c r="G258" s="44"/>
      <c r="H258" s="59" t="s">
        <v>623</v>
      </c>
      <c r="I258" s="45"/>
    </row>
    <row r="259" spans="1:9" ht="49.5" x14ac:dyDescent="0.15">
      <c r="A259" s="29" t="s">
        <v>695</v>
      </c>
      <c r="B259" s="20" t="s">
        <v>472</v>
      </c>
      <c r="C259" s="20" t="s">
        <v>183</v>
      </c>
      <c r="D259" s="82" t="s">
        <v>688</v>
      </c>
      <c r="E259" s="91">
        <f>519572+533205</f>
        <v>1052777</v>
      </c>
      <c r="F259" s="59" t="s">
        <v>622</v>
      </c>
      <c r="G259" s="44"/>
      <c r="H259" s="59" t="s">
        <v>623</v>
      </c>
      <c r="I259" s="45"/>
    </row>
    <row r="260" spans="1:9" ht="33" x14ac:dyDescent="0.15">
      <c r="A260" s="29" t="s">
        <v>695</v>
      </c>
      <c r="B260" s="20" t="s">
        <v>472</v>
      </c>
      <c r="C260" s="20" t="s">
        <v>166</v>
      </c>
      <c r="D260" s="82" t="s">
        <v>688</v>
      </c>
      <c r="E260" s="91">
        <f>154896+182504</f>
        <v>337400</v>
      </c>
      <c r="F260" s="59" t="s">
        <v>622</v>
      </c>
      <c r="G260" s="44"/>
      <c r="H260" s="59" t="s">
        <v>623</v>
      </c>
      <c r="I260" s="45"/>
    </row>
    <row r="261" spans="1:9" ht="33" x14ac:dyDescent="0.15">
      <c r="A261" s="29" t="s">
        <v>695</v>
      </c>
      <c r="B261" s="20" t="s">
        <v>472</v>
      </c>
      <c r="C261" s="20" t="s">
        <v>144</v>
      </c>
      <c r="D261" s="82" t="s">
        <v>688</v>
      </c>
      <c r="E261" s="91">
        <f>35700+568325+35700+543382</f>
        <v>1183107</v>
      </c>
      <c r="F261" s="59" t="s">
        <v>622</v>
      </c>
      <c r="G261" s="44"/>
      <c r="H261" s="59" t="s">
        <v>623</v>
      </c>
      <c r="I261" s="45"/>
    </row>
    <row r="262" spans="1:9" ht="33" x14ac:dyDescent="0.15">
      <c r="A262" s="29" t="s">
        <v>695</v>
      </c>
      <c r="B262" s="20" t="s">
        <v>510</v>
      </c>
      <c r="C262" s="20" t="s">
        <v>111</v>
      </c>
      <c r="D262" s="82" t="s">
        <v>688</v>
      </c>
      <c r="E262" s="91">
        <v>25200</v>
      </c>
      <c r="F262" s="59" t="s">
        <v>622</v>
      </c>
      <c r="G262" s="44"/>
      <c r="H262" s="59" t="s">
        <v>623</v>
      </c>
      <c r="I262" s="45"/>
    </row>
    <row r="263" spans="1:9" ht="33" x14ac:dyDescent="0.15">
      <c r="A263" s="29" t="s">
        <v>695</v>
      </c>
      <c r="B263" s="20" t="s">
        <v>466</v>
      </c>
      <c r="C263" s="20" t="s">
        <v>60</v>
      </c>
      <c r="D263" s="82" t="s">
        <v>688</v>
      </c>
      <c r="E263" s="91">
        <v>90000</v>
      </c>
      <c r="F263" s="59" t="s">
        <v>622</v>
      </c>
      <c r="G263" s="44"/>
      <c r="H263" s="59" t="s">
        <v>623</v>
      </c>
      <c r="I263" s="45"/>
    </row>
    <row r="264" spans="1:9" ht="33" x14ac:dyDescent="0.15">
      <c r="A264" s="29" t="s">
        <v>695</v>
      </c>
      <c r="B264" s="20" t="s">
        <v>504</v>
      </c>
      <c r="C264" s="20" t="s">
        <v>119</v>
      </c>
      <c r="D264" s="82" t="s">
        <v>688</v>
      </c>
      <c r="E264" s="91">
        <v>131750</v>
      </c>
      <c r="F264" s="59" t="s">
        <v>622</v>
      </c>
      <c r="G264" s="44"/>
      <c r="H264" s="59" t="s">
        <v>623</v>
      </c>
      <c r="I264" s="45"/>
    </row>
    <row r="265" spans="1:9" ht="33" x14ac:dyDescent="0.15">
      <c r="A265" s="29" t="s">
        <v>695</v>
      </c>
      <c r="B265" s="20" t="s">
        <v>503</v>
      </c>
      <c r="C265" s="20" t="s">
        <v>119</v>
      </c>
      <c r="D265" s="82" t="s">
        <v>688</v>
      </c>
      <c r="E265" s="91">
        <v>90653</v>
      </c>
      <c r="F265" s="59" t="s">
        <v>622</v>
      </c>
      <c r="G265" s="44"/>
      <c r="H265" s="59" t="s">
        <v>623</v>
      </c>
      <c r="I265" s="45"/>
    </row>
    <row r="266" spans="1:9" ht="33" x14ac:dyDescent="0.15">
      <c r="A266" s="29" t="s">
        <v>695</v>
      </c>
      <c r="B266" s="20" t="s">
        <v>467</v>
      </c>
      <c r="C266" s="20" t="s">
        <v>66</v>
      </c>
      <c r="D266" s="82" t="s">
        <v>688</v>
      </c>
      <c r="E266" s="91">
        <f>93285+28101</f>
        <v>121386</v>
      </c>
      <c r="F266" s="59" t="s">
        <v>622</v>
      </c>
      <c r="G266" s="44"/>
      <c r="H266" s="59" t="s">
        <v>623</v>
      </c>
      <c r="I266" s="45"/>
    </row>
    <row r="267" spans="1:9" ht="33" x14ac:dyDescent="0.15">
      <c r="A267" s="29" t="s">
        <v>695</v>
      </c>
      <c r="B267" s="20" t="s">
        <v>467</v>
      </c>
      <c r="C267" s="20" t="s">
        <v>80</v>
      </c>
      <c r="D267" s="82" t="s">
        <v>688</v>
      </c>
      <c r="E267" s="91">
        <f>20981+25515</f>
        <v>46496</v>
      </c>
      <c r="F267" s="59" t="s">
        <v>622</v>
      </c>
      <c r="G267" s="44"/>
      <c r="H267" s="59" t="s">
        <v>623</v>
      </c>
      <c r="I267" s="45"/>
    </row>
    <row r="268" spans="1:9" ht="33" x14ac:dyDescent="0.15">
      <c r="A268" s="29" t="s">
        <v>695</v>
      </c>
      <c r="B268" s="20" t="s">
        <v>466</v>
      </c>
      <c r="C268" s="20" t="s">
        <v>93</v>
      </c>
      <c r="D268" s="82" t="s">
        <v>688</v>
      </c>
      <c r="E268" s="91">
        <v>30972</v>
      </c>
      <c r="F268" s="59" t="s">
        <v>622</v>
      </c>
      <c r="G268" s="44"/>
      <c r="H268" s="59" t="s">
        <v>623</v>
      </c>
      <c r="I268" s="45"/>
    </row>
    <row r="269" spans="1:9" ht="33" x14ac:dyDescent="0.15">
      <c r="A269" s="29" t="s">
        <v>695</v>
      </c>
      <c r="B269" s="20" t="s">
        <v>467</v>
      </c>
      <c r="C269" s="20" t="s">
        <v>74</v>
      </c>
      <c r="D269" s="82" t="s">
        <v>688</v>
      </c>
      <c r="E269" s="91">
        <v>28103</v>
      </c>
      <c r="F269" s="59" t="s">
        <v>622</v>
      </c>
      <c r="G269" s="44"/>
      <c r="H269" s="59" t="s">
        <v>623</v>
      </c>
      <c r="I269" s="45"/>
    </row>
    <row r="270" spans="1:9" ht="33" x14ac:dyDescent="0.15">
      <c r="A270" s="29" t="s">
        <v>695</v>
      </c>
      <c r="B270" s="20" t="s">
        <v>466</v>
      </c>
      <c r="C270" s="20" t="s">
        <v>74</v>
      </c>
      <c r="D270" s="82" t="s">
        <v>688</v>
      </c>
      <c r="E270" s="91">
        <v>28101</v>
      </c>
      <c r="F270" s="59" t="s">
        <v>622</v>
      </c>
      <c r="G270" s="44"/>
      <c r="H270" s="59" t="s">
        <v>623</v>
      </c>
      <c r="I270" s="45"/>
    </row>
    <row r="271" spans="1:9" ht="33" x14ac:dyDescent="0.15">
      <c r="A271" s="29" t="s">
        <v>695</v>
      </c>
      <c r="B271" s="20" t="s">
        <v>467</v>
      </c>
      <c r="C271" s="20" t="s">
        <v>92</v>
      </c>
      <c r="D271" s="82" t="s">
        <v>688</v>
      </c>
      <c r="E271" s="91">
        <v>55201</v>
      </c>
      <c r="F271" s="59" t="s">
        <v>622</v>
      </c>
      <c r="G271" s="44"/>
      <c r="H271" s="59" t="s">
        <v>623</v>
      </c>
      <c r="I271" s="45"/>
    </row>
    <row r="272" spans="1:9" ht="33" x14ac:dyDescent="0.15">
      <c r="A272" s="29" t="s">
        <v>695</v>
      </c>
      <c r="B272" s="20" t="s">
        <v>466</v>
      </c>
      <c r="C272" s="20" t="s">
        <v>92</v>
      </c>
      <c r="D272" s="82" t="s">
        <v>688</v>
      </c>
      <c r="E272" s="91">
        <v>121500</v>
      </c>
      <c r="F272" s="59" t="s">
        <v>622</v>
      </c>
      <c r="G272" s="44"/>
      <c r="H272" s="59" t="s">
        <v>623</v>
      </c>
      <c r="I272" s="45"/>
    </row>
    <row r="273" spans="1:9" ht="33" x14ac:dyDescent="0.15">
      <c r="A273" s="29" t="s">
        <v>695</v>
      </c>
      <c r="B273" s="20" t="s">
        <v>467</v>
      </c>
      <c r="C273" s="20" t="s">
        <v>61</v>
      </c>
      <c r="D273" s="82" t="s">
        <v>688</v>
      </c>
      <c r="E273" s="91">
        <v>54576</v>
      </c>
      <c r="F273" s="59" t="s">
        <v>622</v>
      </c>
      <c r="G273" s="44"/>
      <c r="H273" s="59" t="s">
        <v>623</v>
      </c>
      <c r="I273" s="45"/>
    </row>
    <row r="274" spans="1:9" ht="33" x14ac:dyDescent="0.15">
      <c r="A274" s="29" t="s">
        <v>695</v>
      </c>
      <c r="B274" s="20" t="s">
        <v>466</v>
      </c>
      <c r="C274" s="20" t="s">
        <v>30</v>
      </c>
      <c r="D274" s="82" t="s">
        <v>688</v>
      </c>
      <c r="E274" s="91">
        <v>55915</v>
      </c>
      <c r="F274" s="59" t="s">
        <v>622</v>
      </c>
      <c r="G274" s="44"/>
      <c r="H274" s="59" t="s">
        <v>623</v>
      </c>
      <c r="I274" s="45"/>
    </row>
    <row r="275" spans="1:9" ht="33" x14ac:dyDescent="0.15">
      <c r="A275" s="29" t="s">
        <v>695</v>
      </c>
      <c r="B275" s="20" t="s">
        <v>467</v>
      </c>
      <c r="C275" s="20" t="s">
        <v>30</v>
      </c>
      <c r="D275" s="82" t="s">
        <v>688</v>
      </c>
      <c r="E275" s="91">
        <v>58785</v>
      </c>
      <c r="F275" s="59" t="s">
        <v>622</v>
      </c>
      <c r="G275" s="44"/>
      <c r="H275" s="59" t="s">
        <v>623</v>
      </c>
      <c r="I275" s="45"/>
    </row>
    <row r="276" spans="1:9" ht="33" x14ac:dyDescent="0.15">
      <c r="A276" s="29" t="s">
        <v>695</v>
      </c>
      <c r="B276" s="20" t="s">
        <v>466</v>
      </c>
      <c r="C276" s="20" t="s">
        <v>30</v>
      </c>
      <c r="D276" s="82" t="s">
        <v>688</v>
      </c>
      <c r="E276" s="91">
        <v>187921</v>
      </c>
      <c r="F276" s="59" t="s">
        <v>622</v>
      </c>
      <c r="G276" s="44"/>
      <c r="H276" s="59" t="s">
        <v>623</v>
      </c>
      <c r="I276" s="45"/>
    </row>
    <row r="277" spans="1:9" ht="33" x14ac:dyDescent="0.15">
      <c r="A277" s="29" t="s">
        <v>695</v>
      </c>
      <c r="B277" s="20" t="s">
        <v>467</v>
      </c>
      <c r="C277" s="20" t="s">
        <v>68</v>
      </c>
      <c r="D277" s="82" t="s">
        <v>688</v>
      </c>
      <c r="E277" s="91">
        <f>25635+31499</f>
        <v>57134</v>
      </c>
      <c r="F277" s="59" t="s">
        <v>622</v>
      </c>
      <c r="G277" s="44"/>
      <c r="H277" s="59" t="s">
        <v>623</v>
      </c>
      <c r="I277" s="45"/>
    </row>
    <row r="278" spans="1:9" ht="33" x14ac:dyDescent="0.15">
      <c r="A278" s="29" t="s">
        <v>695</v>
      </c>
      <c r="B278" s="20" t="s">
        <v>467</v>
      </c>
      <c r="C278" s="20" t="s">
        <v>69</v>
      </c>
      <c r="D278" s="82" t="s">
        <v>688</v>
      </c>
      <c r="E278" s="91">
        <v>28103</v>
      </c>
      <c r="F278" s="59" t="s">
        <v>622</v>
      </c>
      <c r="G278" s="44"/>
      <c r="H278" s="59" t="s">
        <v>623</v>
      </c>
      <c r="I278" s="45"/>
    </row>
    <row r="279" spans="1:9" ht="33" x14ac:dyDescent="0.15">
      <c r="A279" s="29" t="s">
        <v>695</v>
      </c>
      <c r="B279" s="20" t="s">
        <v>466</v>
      </c>
      <c r="C279" s="20" t="s">
        <v>69</v>
      </c>
      <c r="D279" s="82" t="s">
        <v>688</v>
      </c>
      <c r="E279" s="91">
        <v>28101</v>
      </c>
      <c r="F279" s="59" t="s">
        <v>622</v>
      </c>
      <c r="G279" s="44"/>
      <c r="H279" s="59" t="s">
        <v>623</v>
      </c>
      <c r="I279" s="45"/>
    </row>
    <row r="280" spans="1:9" ht="33" x14ac:dyDescent="0.15">
      <c r="A280" s="29" t="s">
        <v>695</v>
      </c>
      <c r="B280" s="20" t="s">
        <v>467</v>
      </c>
      <c r="C280" s="20" t="s">
        <v>63</v>
      </c>
      <c r="D280" s="82" t="s">
        <v>688</v>
      </c>
      <c r="E280" s="91">
        <f>26604+30183</f>
        <v>56787</v>
      </c>
      <c r="F280" s="59" t="s">
        <v>622</v>
      </c>
      <c r="G280" s="44"/>
      <c r="H280" s="59" t="s">
        <v>623</v>
      </c>
      <c r="I280" s="45"/>
    </row>
    <row r="281" spans="1:9" ht="33" x14ac:dyDescent="0.15">
      <c r="A281" s="29" t="s">
        <v>695</v>
      </c>
      <c r="B281" s="20" t="s">
        <v>467</v>
      </c>
      <c r="C281" s="20" t="s">
        <v>71</v>
      </c>
      <c r="D281" s="82" t="s">
        <v>688</v>
      </c>
      <c r="E281" s="91">
        <v>28787</v>
      </c>
      <c r="F281" s="59" t="s">
        <v>622</v>
      </c>
      <c r="G281" s="44"/>
      <c r="H281" s="59" t="s">
        <v>623</v>
      </c>
      <c r="I281" s="45"/>
    </row>
    <row r="282" spans="1:9" ht="33" x14ac:dyDescent="0.15">
      <c r="A282" s="29" t="s">
        <v>695</v>
      </c>
      <c r="B282" s="20" t="s">
        <v>466</v>
      </c>
      <c r="C282" s="20" t="s">
        <v>71</v>
      </c>
      <c r="D282" s="82" t="s">
        <v>688</v>
      </c>
      <c r="E282" s="91">
        <v>126078</v>
      </c>
      <c r="F282" s="59" t="s">
        <v>622</v>
      </c>
      <c r="G282" s="44"/>
      <c r="H282" s="59" t="s">
        <v>623</v>
      </c>
      <c r="I282" s="45"/>
    </row>
    <row r="283" spans="1:9" ht="33" x14ac:dyDescent="0.15">
      <c r="A283" s="29" t="s">
        <v>695</v>
      </c>
      <c r="B283" s="20" t="s">
        <v>466</v>
      </c>
      <c r="C283" s="20" t="s">
        <v>96</v>
      </c>
      <c r="D283" s="82" t="s">
        <v>688</v>
      </c>
      <c r="E283" s="91">
        <v>90591</v>
      </c>
      <c r="F283" s="59" t="s">
        <v>622</v>
      </c>
      <c r="G283" s="44"/>
      <c r="H283" s="59" t="s">
        <v>623</v>
      </c>
      <c r="I283" s="45"/>
    </row>
    <row r="284" spans="1:9" ht="33" x14ac:dyDescent="0.15">
      <c r="A284" s="29" t="s">
        <v>695</v>
      </c>
      <c r="B284" s="20" t="s">
        <v>467</v>
      </c>
      <c r="C284" s="20" t="s">
        <v>123</v>
      </c>
      <c r="D284" s="82" t="s">
        <v>688</v>
      </c>
      <c r="E284" s="91">
        <v>38470</v>
      </c>
      <c r="F284" s="59" t="s">
        <v>622</v>
      </c>
      <c r="G284" s="44"/>
      <c r="H284" s="59" t="s">
        <v>623</v>
      </c>
      <c r="I284" s="45"/>
    </row>
    <row r="285" spans="1:9" ht="33" x14ac:dyDescent="0.15">
      <c r="A285" s="29" t="s">
        <v>695</v>
      </c>
      <c r="B285" s="20" t="s">
        <v>466</v>
      </c>
      <c r="C285" s="20" t="s">
        <v>123</v>
      </c>
      <c r="D285" s="82" t="s">
        <v>688</v>
      </c>
      <c r="E285" s="91">
        <v>56181</v>
      </c>
      <c r="F285" s="59" t="s">
        <v>622</v>
      </c>
      <c r="G285" s="44"/>
      <c r="H285" s="59" t="s">
        <v>623</v>
      </c>
      <c r="I285" s="45"/>
    </row>
    <row r="286" spans="1:9" ht="33" x14ac:dyDescent="0.15">
      <c r="A286" s="29" t="s">
        <v>695</v>
      </c>
      <c r="B286" s="20" t="s">
        <v>467</v>
      </c>
      <c r="C286" s="20" t="s">
        <v>72</v>
      </c>
      <c r="D286" s="82" t="s">
        <v>688</v>
      </c>
      <c r="E286" s="91">
        <v>24098</v>
      </c>
      <c r="F286" s="59" t="s">
        <v>622</v>
      </c>
      <c r="G286" s="44"/>
      <c r="H286" s="59" t="s">
        <v>623</v>
      </c>
      <c r="I286" s="45"/>
    </row>
    <row r="287" spans="1:9" ht="33" x14ac:dyDescent="0.15">
      <c r="A287" s="29" t="s">
        <v>695</v>
      </c>
      <c r="B287" s="20" t="s">
        <v>467</v>
      </c>
      <c r="C287" s="20" t="s">
        <v>62</v>
      </c>
      <c r="D287" s="82" t="s">
        <v>688</v>
      </c>
      <c r="E287" s="91">
        <f>24360+32096</f>
        <v>56456</v>
      </c>
      <c r="F287" s="59" t="s">
        <v>622</v>
      </c>
      <c r="G287" s="44"/>
      <c r="H287" s="59" t="s">
        <v>623</v>
      </c>
      <c r="I287" s="45"/>
    </row>
    <row r="288" spans="1:9" ht="33" x14ac:dyDescent="0.15">
      <c r="A288" s="29" t="s">
        <v>695</v>
      </c>
      <c r="B288" s="20" t="s">
        <v>467</v>
      </c>
      <c r="C288" s="20" t="s">
        <v>117</v>
      </c>
      <c r="D288" s="82" t="s">
        <v>688</v>
      </c>
      <c r="E288" s="91">
        <f>71370+33278</f>
        <v>104648</v>
      </c>
      <c r="F288" s="59" t="s">
        <v>622</v>
      </c>
      <c r="G288" s="44"/>
      <c r="H288" s="59" t="s">
        <v>623</v>
      </c>
      <c r="I288" s="45"/>
    </row>
    <row r="289" spans="1:9" ht="33" x14ac:dyDescent="0.15">
      <c r="A289" s="29" t="s">
        <v>695</v>
      </c>
      <c r="B289" s="20" t="s">
        <v>467</v>
      </c>
      <c r="C289" s="20" t="s">
        <v>308</v>
      </c>
      <c r="D289" s="82" t="s">
        <v>688</v>
      </c>
      <c r="E289" s="91">
        <f>20903+37079</f>
        <v>57982</v>
      </c>
      <c r="F289" s="59" t="s">
        <v>622</v>
      </c>
      <c r="G289" s="44"/>
      <c r="H289" s="59" t="s">
        <v>623</v>
      </c>
      <c r="I289" s="45"/>
    </row>
    <row r="290" spans="1:9" ht="33" x14ac:dyDescent="0.15">
      <c r="A290" s="29" t="s">
        <v>695</v>
      </c>
      <c r="B290" s="20" t="s">
        <v>467</v>
      </c>
      <c r="C290" s="20" t="s">
        <v>301</v>
      </c>
      <c r="D290" s="82" t="s">
        <v>688</v>
      </c>
      <c r="E290" s="91">
        <f>37500+32207</f>
        <v>69707</v>
      </c>
      <c r="F290" s="59" t="s">
        <v>622</v>
      </c>
      <c r="G290" s="44"/>
      <c r="H290" s="59" t="s">
        <v>623</v>
      </c>
      <c r="I290" s="45"/>
    </row>
    <row r="291" spans="1:9" ht="33" x14ac:dyDescent="0.15">
      <c r="A291" s="29" t="s">
        <v>695</v>
      </c>
      <c r="B291" s="20" t="s">
        <v>467</v>
      </c>
      <c r="C291" s="20" t="s">
        <v>113</v>
      </c>
      <c r="D291" s="82" t="s">
        <v>688</v>
      </c>
      <c r="E291" s="91">
        <v>25577</v>
      </c>
      <c r="F291" s="59" t="s">
        <v>622</v>
      </c>
      <c r="G291" s="44"/>
      <c r="H291" s="59" t="s">
        <v>623</v>
      </c>
      <c r="I291" s="45"/>
    </row>
    <row r="292" spans="1:9" ht="33" x14ac:dyDescent="0.15">
      <c r="A292" s="29" t="s">
        <v>695</v>
      </c>
      <c r="B292" s="20" t="s">
        <v>467</v>
      </c>
      <c r="C292" s="20" t="s">
        <v>97</v>
      </c>
      <c r="D292" s="82" t="s">
        <v>688</v>
      </c>
      <c r="E292" s="91">
        <f>16642+39849</f>
        <v>56491</v>
      </c>
      <c r="F292" s="59" t="s">
        <v>622</v>
      </c>
      <c r="G292" s="44"/>
      <c r="H292" s="59" t="s">
        <v>623</v>
      </c>
      <c r="I292" s="45"/>
    </row>
    <row r="293" spans="1:9" ht="33" x14ac:dyDescent="0.15">
      <c r="A293" s="29" t="s">
        <v>695</v>
      </c>
      <c r="B293" s="20" t="s">
        <v>467</v>
      </c>
      <c r="C293" s="20" t="s">
        <v>194</v>
      </c>
      <c r="D293" s="82" t="s">
        <v>688</v>
      </c>
      <c r="E293" s="91">
        <v>30836</v>
      </c>
      <c r="F293" s="59" t="s">
        <v>622</v>
      </c>
      <c r="G293" s="44"/>
      <c r="H293" s="59" t="s">
        <v>623</v>
      </c>
      <c r="I293" s="45"/>
    </row>
    <row r="294" spans="1:9" ht="33" x14ac:dyDescent="0.15">
      <c r="A294" s="29" t="s">
        <v>695</v>
      </c>
      <c r="B294" s="20" t="s">
        <v>467</v>
      </c>
      <c r="C294" s="20" t="s">
        <v>537</v>
      </c>
      <c r="D294" s="82" t="s">
        <v>688</v>
      </c>
      <c r="E294" s="91">
        <v>23997</v>
      </c>
      <c r="F294" s="59" t="s">
        <v>622</v>
      </c>
      <c r="G294" s="44"/>
      <c r="H294" s="59" t="s">
        <v>623</v>
      </c>
      <c r="I294" s="45"/>
    </row>
    <row r="295" spans="1:9" ht="33" x14ac:dyDescent="0.15">
      <c r="A295" s="29" t="s">
        <v>695</v>
      </c>
      <c r="B295" s="20" t="s">
        <v>467</v>
      </c>
      <c r="C295" s="20" t="s">
        <v>77</v>
      </c>
      <c r="D295" s="82" t="s">
        <v>688</v>
      </c>
      <c r="E295" s="91">
        <v>230623</v>
      </c>
      <c r="F295" s="59" t="s">
        <v>622</v>
      </c>
      <c r="G295" s="44"/>
      <c r="H295" s="59" t="s">
        <v>623</v>
      </c>
      <c r="I295" s="45"/>
    </row>
    <row r="296" spans="1:9" ht="33" x14ac:dyDescent="0.15">
      <c r="A296" s="29" t="s">
        <v>695</v>
      </c>
      <c r="B296" s="20" t="s">
        <v>466</v>
      </c>
      <c r="C296" s="20" t="s">
        <v>77</v>
      </c>
      <c r="D296" s="82" t="s">
        <v>688</v>
      </c>
      <c r="E296" s="91">
        <v>300603</v>
      </c>
      <c r="F296" s="59" t="s">
        <v>622</v>
      </c>
      <c r="G296" s="44"/>
      <c r="H296" s="59" t="s">
        <v>623</v>
      </c>
      <c r="I296" s="45"/>
    </row>
    <row r="297" spans="1:9" ht="33" x14ac:dyDescent="0.15">
      <c r="A297" s="29" t="s">
        <v>695</v>
      </c>
      <c r="B297" s="20" t="s">
        <v>467</v>
      </c>
      <c r="C297" s="20" t="s">
        <v>176</v>
      </c>
      <c r="D297" s="82" t="s">
        <v>688</v>
      </c>
      <c r="E297" s="91">
        <v>26573</v>
      </c>
      <c r="F297" s="59" t="s">
        <v>622</v>
      </c>
      <c r="G297" s="44"/>
      <c r="H297" s="59" t="s">
        <v>623</v>
      </c>
      <c r="I297" s="45"/>
    </row>
    <row r="298" spans="1:9" ht="33" x14ac:dyDescent="0.15">
      <c r="A298" s="29" t="s">
        <v>695</v>
      </c>
      <c r="B298" s="20" t="s">
        <v>466</v>
      </c>
      <c r="C298" s="20" t="s">
        <v>361</v>
      </c>
      <c r="D298" s="82" t="s">
        <v>688</v>
      </c>
      <c r="E298" s="91">
        <v>34290</v>
      </c>
      <c r="F298" s="59" t="s">
        <v>622</v>
      </c>
      <c r="G298" s="44"/>
      <c r="H298" s="59" t="s">
        <v>623</v>
      </c>
      <c r="I298" s="45"/>
    </row>
    <row r="299" spans="1:9" ht="33" x14ac:dyDescent="0.15">
      <c r="A299" s="29" t="s">
        <v>695</v>
      </c>
      <c r="B299" s="20" t="s">
        <v>467</v>
      </c>
      <c r="C299" s="20" t="s">
        <v>533</v>
      </c>
      <c r="D299" s="82" t="s">
        <v>688</v>
      </c>
      <c r="E299" s="91">
        <v>19384</v>
      </c>
      <c r="F299" s="59" t="s">
        <v>622</v>
      </c>
      <c r="G299" s="44"/>
      <c r="H299" s="45"/>
      <c r="I299" s="59" t="s">
        <v>623</v>
      </c>
    </row>
    <row r="300" spans="1:9" ht="33" x14ac:dyDescent="0.15">
      <c r="A300" s="29" t="s">
        <v>695</v>
      </c>
      <c r="B300" s="20" t="s">
        <v>467</v>
      </c>
      <c r="C300" s="20" t="s">
        <v>114</v>
      </c>
      <c r="D300" s="82" t="s">
        <v>688</v>
      </c>
      <c r="E300" s="91">
        <v>219994</v>
      </c>
      <c r="F300" s="59" t="s">
        <v>622</v>
      </c>
      <c r="G300" s="44"/>
      <c r="H300" s="59" t="s">
        <v>623</v>
      </c>
      <c r="I300" s="45"/>
    </row>
    <row r="301" spans="1:9" ht="33" x14ac:dyDescent="0.15">
      <c r="A301" s="29" t="s">
        <v>695</v>
      </c>
      <c r="B301" s="20" t="s">
        <v>466</v>
      </c>
      <c r="C301" s="20" t="s">
        <v>114</v>
      </c>
      <c r="D301" s="82" t="s">
        <v>688</v>
      </c>
      <c r="E301" s="91">
        <v>180000</v>
      </c>
      <c r="F301" s="59" t="s">
        <v>622</v>
      </c>
      <c r="G301" s="44"/>
      <c r="H301" s="59" t="s">
        <v>623</v>
      </c>
      <c r="I301" s="45"/>
    </row>
    <row r="302" spans="1:9" ht="33" x14ac:dyDescent="0.15">
      <c r="A302" s="29" t="s">
        <v>695</v>
      </c>
      <c r="B302" s="20" t="s">
        <v>467</v>
      </c>
      <c r="C302" s="20" t="s">
        <v>534</v>
      </c>
      <c r="D302" s="82" t="s">
        <v>688</v>
      </c>
      <c r="E302" s="91">
        <v>30001</v>
      </c>
      <c r="F302" s="59" t="s">
        <v>622</v>
      </c>
      <c r="G302" s="44"/>
      <c r="H302" s="59" t="s">
        <v>623</v>
      </c>
      <c r="I302" s="45"/>
    </row>
    <row r="303" spans="1:9" ht="33" x14ac:dyDescent="0.15">
      <c r="A303" s="29" t="s">
        <v>695</v>
      </c>
      <c r="B303" s="20" t="s">
        <v>467</v>
      </c>
      <c r="C303" s="20" t="s">
        <v>64</v>
      </c>
      <c r="D303" s="82" t="s">
        <v>688</v>
      </c>
      <c r="E303" s="91">
        <v>24018</v>
      </c>
      <c r="F303" s="59" t="s">
        <v>622</v>
      </c>
      <c r="G303" s="44"/>
      <c r="H303" s="59" t="s">
        <v>623</v>
      </c>
      <c r="I303" s="45"/>
    </row>
    <row r="304" spans="1:9" ht="33" x14ac:dyDescent="0.15">
      <c r="A304" s="29" t="s">
        <v>695</v>
      </c>
      <c r="B304" s="20" t="s">
        <v>467</v>
      </c>
      <c r="C304" s="20" t="s">
        <v>124</v>
      </c>
      <c r="D304" s="82" t="s">
        <v>688</v>
      </c>
      <c r="E304" s="91">
        <v>26774</v>
      </c>
      <c r="F304" s="59" t="s">
        <v>622</v>
      </c>
      <c r="G304" s="44"/>
      <c r="H304" s="59" t="s">
        <v>623</v>
      </c>
      <c r="I304" s="45"/>
    </row>
    <row r="305" spans="1:9" ht="33" x14ac:dyDescent="0.15">
      <c r="A305" s="29" t="s">
        <v>695</v>
      </c>
      <c r="B305" s="20" t="s">
        <v>510</v>
      </c>
      <c r="C305" s="20" t="s">
        <v>109</v>
      </c>
      <c r="D305" s="82" t="s">
        <v>688</v>
      </c>
      <c r="E305" s="91">
        <f>26954+31248</f>
        <v>58202</v>
      </c>
      <c r="F305" s="59" t="s">
        <v>622</v>
      </c>
      <c r="G305" s="44"/>
      <c r="H305" s="59" t="s">
        <v>623</v>
      </c>
      <c r="I305" s="45"/>
    </row>
    <row r="306" spans="1:9" ht="33" x14ac:dyDescent="0.15">
      <c r="A306" s="29" t="s">
        <v>695</v>
      </c>
      <c r="B306" s="20" t="s">
        <v>475</v>
      </c>
      <c r="C306" s="20" t="s">
        <v>188</v>
      </c>
      <c r="D306" s="82" t="s">
        <v>688</v>
      </c>
      <c r="E306" s="91">
        <v>25486</v>
      </c>
      <c r="F306" s="59" t="s">
        <v>622</v>
      </c>
      <c r="G306" s="44"/>
      <c r="H306" s="59" t="s">
        <v>623</v>
      </c>
      <c r="I306" s="45"/>
    </row>
    <row r="307" spans="1:9" ht="33" x14ac:dyDescent="0.15">
      <c r="A307" s="29" t="s">
        <v>695</v>
      </c>
      <c r="B307" s="20" t="s">
        <v>471</v>
      </c>
      <c r="C307" s="20" t="s">
        <v>188</v>
      </c>
      <c r="D307" s="82" t="s">
        <v>688</v>
      </c>
      <c r="E307" s="91">
        <v>17300</v>
      </c>
      <c r="F307" s="59" t="s">
        <v>622</v>
      </c>
      <c r="G307" s="44"/>
      <c r="H307" s="59" t="s">
        <v>623</v>
      </c>
      <c r="I307" s="45"/>
    </row>
    <row r="308" spans="1:9" ht="33" x14ac:dyDescent="0.15">
      <c r="A308" s="29" t="s">
        <v>695</v>
      </c>
      <c r="B308" s="20" t="s">
        <v>510</v>
      </c>
      <c r="C308" s="20" t="s">
        <v>107</v>
      </c>
      <c r="D308" s="82" t="s">
        <v>688</v>
      </c>
      <c r="E308" s="91">
        <v>25000</v>
      </c>
      <c r="F308" s="59" t="s">
        <v>622</v>
      </c>
      <c r="G308" s="44"/>
      <c r="H308" s="59" t="s">
        <v>623</v>
      </c>
      <c r="I308" s="45"/>
    </row>
    <row r="309" spans="1:9" ht="33" x14ac:dyDescent="0.15">
      <c r="A309" s="29" t="s">
        <v>695</v>
      </c>
      <c r="B309" s="20" t="s">
        <v>468</v>
      </c>
      <c r="C309" s="20" t="s">
        <v>185</v>
      </c>
      <c r="D309" s="82" t="s">
        <v>688</v>
      </c>
      <c r="E309" s="91">
        <v>23833</v>
      </c>
      <c r="F309" s="59" t="s">
        <v>622</v>
      </c>
      <c r="G309" s="44"/>
      <c r="H309" s="59" t="s">
        <v>623</v>
      </c>
      <c r="I309" s="45"/>
    </row>
    <row r="310" spans="1:9" ht="33" x14ac:dyDescent="0.15">
      <c r="A310" s="29" t="s">
        <v>695</v>
      </c>
      <c r="B310" s="20" t="s">
        <v>510</v>
      </c>
      <c r="C310" s="20" t="s">
        <v>110</v>
      </c>
      <c r="D310" s="82" t="s">
        <v>688</v>
      </c>
      <c r="E310" s="91">
        <v>56977</v>
      </c>
      <c r="F310" s="59" t="s">
        <v>622</v>
      </c>
      <c r="G310" s="44"/>
      <c r="H310" s="59" t="s">
        <v>623</v>
      </c>
      <c r="I310" s="45"/>
    </row>
    <row r="311" spans="1:9" ht="33" x14ac:dyDescent="0.15">
      <c r="A311" s="29" t="s">
        <v>695</v>
      </c>
      <c r="B311" s="20" t="s">
        <v>466</v>
      </c>
      <c r="C311" s="20" t="s">
        <v>110</v>
      </c>
      <c r="D311" s="82" t="s">
        <v>688</v>
      </c>
      <c r="E311" s="91">
        <v>213093</v>
      </c>
      <c r="F311" s="59" t="s">
        <v>622</v>
      </c>
      <c r="G311" s="44"/>
      <c r="H311" s="59" t="s">
        <v>623</v>
      </c>
      <c r="I311" s="45"/>
    </row>
    <row r="312" spans="1:9" ht="33" x14ac:dyDescent="0.15">
      <c r="A312" s="29" t="s">
        <v>695</v>
      </c>
      <c r="B312" s="20" t="s">
        <v>510</v>
      </c>
      <c r="C312" s="20" t="s">
        <v>86</v>
      </c>
      <c r="D312" s="82" t="s">
        <v>688</v>
      </c>
      <c r="E312" s="91">
        <v>26112</v>
      </c>
      <c r="F312" s="59" t="s">
        <v>622</v>
      </c>
      <c r="G312" s="44"/>
      <c r="H312" s="59" t="s">
        <v>623</v>
      </c>
      <c r="I312" s="45"/>
    </row>
    <row r="313" spans="1:9" ht="33" x14ac:dyDescent="0.15">
      <c r="A313" s="29" t="s">
        <v>695</v>
      </c>
      <c r="B313" s="20" t="s">
        <v>466</v>
      </c>
      <c r="C313" s="20" t="s">
        <v>37</v>
      </c>
      <c r="D313" s="82" t="s">
        <v>688</v>
      </c>
      <c r="E313" s="91">
        <f>29989+91883</f>
        <v>121872</v>
      </c>
      <c r="F313" s="59" t="s">
        <v>622</v>
      </c>
      <c r="G313" s="44"/>
      <c r="H313" s="59" t="s">
        <v>623</v>
      </c>
      <c r="I313" s="45"/>
    </row>
    <row r="314" spans="1:9" ht="33" x14ac:dyDescent="0.15">
      <c r="A314" s="29" t="s">
        <v>695</v>
      </c>
      <c r="B314" s="20" t="s">
        <v>510</v>
      </c>
      <c r="C314" s="20" t="s">
        <v>37</v>
      </c>
      <c r="D314" s="82" t="s">
        <v>688</v>
      </c>
      <c r="E314" s="91">
        <v>27695</v>
      </c>
      <c r="F314" s="59" t="s">
        <v>622</v>
      </c>
      <c r="G314" s="44"/>
      <c r="H314" s="59" t="s">
        <v>623</v>
      </c>
      <c r="I314" s="45"/>
    </row>
    <row r="315" spans="1:9" ht="33" x14ac:dyDescent="0.15">
      <c r="A315" s="29" t="s">
        <v>695</v>
      </c>
      <c r="B315" s="20" t="s">
        <v>510</v>
      </c>
      <c r="C315" s="20" t="s">
        <v>108</v>
      </c>
      <c r="D315" s="82" t="s">
        <v>688</v>
      </c>
      <c r="E315" s="91">
        <f>22931+26138</f>
        <v>49069</v>
      </c>
      <c r="F315" s="59" t="s">
        <v>622</v>
      </c>
      <c r="G315" s="44"/>
      <c r="H315" s="59" t="s">
        <v>623</v>
      </c>
      <c r="I315" s="45"/>
    </row>
    <row r="316" spans="1:9" ht="33" x14ac:dyDescent="0.15">
      <c r="A316" s="29" t="s">
        <v>695</v>
      </c>
      <c r="B316" s="20" t="s">
        <v>510</v>
      </c>
      <c r="C316" s="20" t="s">
        <v>112</v>
      </c>
      <c r="D316" s="82" t="s">
        <v>688</v>
      </c>
      <c r="E316" s="91">
        <v>27743</v>
      </c>
      <c r="F316" s="59" t="s">
        <v>622</v>
      </c>
      <c r="G316" s="44"/>
      <c r="H316" s="59" t="s">
        <v>623</v>
      </c>
      <c r="I316" s="45"/>
    </row>
    <row r="317" spans="1:9" ht="33" x14ac:dyDescent="0.15">
      <c r="A317" s="29" t="s">
        <v>695</v>
      </c>
      <c r="B317" s="20" t="s">
        <v>466</v>
      </c>
      <c r="C317" s="20" t="s">
        <v>85</v>
      </c>
      <c r="D317" s="82" t="s">
        <v>688</v>
      </c>
      <c r="E317" s="91">
        <v>203667</v>
      </c>
      <c r="F317" s="59" t="s">
        <v>622</v>
      </c>
      <c r="G317" s="44"/>
      <c r="H317" s="59" t="s">
        <v>623</v>
      </c>
      <c r="I317" s="45"/>
    </row>
    <row r="318" spans="1:9" ht="33" x14ac:dyDescent="0.15">
      <c r="A318" s="29" t="s">
        <v>695</v>
      </c>
      <c r="B318" s="20" t="s">
        <v>510</v>
      </c>
      <c r="C318" s="20" t="s">
        <v>85</v>
      </c>
      <c r="D318" s="82" t="s">
        <v>688</v>
      </c>
      <c r="E318" s="91">
        <v>88423</v>
      </c>
      <c r="F318" s="59" t="s">
        <v>622</v>
      </c>
      <c r="G318" s="44"/>
      <c r="H318" s="59" t="s">
        <v>623</v>
      </c>
      <c r="I318" s="45"/>
    </row>
    <row r="319" spans="1:9" ht="33" x14ac:dyDescent="0.15">
      <c r="A319" s="29" t="s">
        <v>695</v>
      </c>
      <c r="B319" s="20" t="s">
        <v>483</v>
      </c>
      <c r="C319" s="20" t="s">
        <v>38</v>
      </c>
      <c r="D319" s="82" t="s">
        <v>688</v>
      </c>
      <c r="E319" s="91">
        <v>67500</v>
      </c>
      <c r="F319" s="59" t="s">
        <v>622</v>
      </c>
      <c r="G319" s="44"/>
      <c r="H319" s="59" t="s">
        <v>623</v>
      </c>
      <c r="I319" s="45"/>
    </row>
    <row r="320" spans="1:9" ht="33" x14ac:dyDescent="0.15">
      <c r="A320" s="29" t="s">
        <v>695</v>
      </c>
      <c r="B320" s="20" t="s">
        <v>481</v>
      </c>
      <c r="C320" s="20" t="s">
        <v>38</v>
      </c>
      <c r="D320" s="82" t="s">
        <v>688</v>
      </c>
      <c r="E320" s="91">
        <v>89083</v>
      </c>
      <c r="F320" s="59" t="s">
        <v>622</v>
      </c>
      <c r="G320" s="44"/>
      <c r="H320" s="59" t="s">
        <v>623</v>
      </c>
      <c r="I320" s="45"/>
    </row>
    <row r="321" spans="1:9" ht="33" x14ac:dyDescent="0.15">
      <c r="A321" s="29" t="s">
        <v>695</v>
      </c>
      <c r="B321" s="20" t="s">
        <v>480</v>
      </c>
      <c r="C321" s="20" t="s">
        <v>179</v>
      </c>
      <c r="D321" s="82" t="s">
        <v>688</v>
      </c>
      <c r="E321" s="91">
        <v>26122</v>
      </c>
      <c r="F321" s="59" t="s">
        <v>622</v>
      </c>
      <c r="G321" s="44"/>
      <c r="H321" s="59" t="s">
        <v>623</v>
      </c>
      <c r="I321" s="45"/>
    </row>
    <row r="322" spans="1:9" ht="33" x14ac:dyDescent="0.15">
      <c r="A322" s="29" t="s">
        <v>695</v>
      </c>
      <c r="B322" s="20" t="s">
        <v>466</v>
      </c>
      <c r="C322" s="20" t="s">
        <v>179</v>
      </c>
      <c r="D322" s="82" t="s">
        <v>688</v>
      </c>
      <c r="E322" s="91">
        <v>30066</v>
      </c>
      <c r="F322" s="59" t="s">
        <v>622</v>
      </c>
      <c r="G322" s="44"/>
      <c r="H322" s="59" t="s">
        <v>623</v>
      </c>
      <c r="I322" s="45"/>
    </row>
    <row r="323" spans="1:9" ht="33" x14ac:dyDescent="0.15">
      <c r="A323" s="29" t="s">
        <v>695</v>
      </c>
      <c r="B323" s="20" t="s">
        <v>510</v>
      </c>
      <c r="C323" s="20" t="s">
        <v>103</v>
      </c>
      <c r="D323" s="82" t="s">
        <v>688</v>
      </c>
      <c r="E323" s="91">
        <v>27918</v>
      </c>
      <c r="F323" s="59" t="s">
        <v>622</v>
      </c>
      <c r="G323" s="44"/>
      <c r="H323" s="59" t="s">
        <v>623</v>
      </c>
      <c r="I323" s="45"/>
    </row>
    <row r="324" spans="1:9" ht="33" x14ac:dyDescent="0.15">
      <c r="A324" s="29" t="s">
        <v>695</v>
      </c>
      <c r="B324" s="20" t="s">
        <v>475</v>
      </c>
      <c r="C324" s="20" t="s">
        <v>175</v>
      </c>
      <c r="D324" s="82" t="s">
        <v>688</v>
      </c>
      <c r="E324" s="91">
        <v>28443</v>
      </c>
      <c r="F324" s="59" t="s">
        <v>622</v>
      </c>
      <c r="G324" s="44"/>
      <c r="H324" s="59" t="s">
        <v>623</v>
      </c>
      <c r="I324" s="45"/>
    </row>
    <row r="325" spans="1:9" ht="33" x14ac:dyDescent="0.15">
      <c r="A325" s="29" t="s">
        <v>695</v>
      </c>
      <c r="B325" s="20" t="s">
        <v>476</v>
      </c>
      <c r="C325" s="20" t="s">
        <v>175</v>
      </c>
      <c r="D325" s="82" t="s">
        <v>688</v>
      </c>
      <c r="E325" s="91">
        <v>76700</v>
      </c>
      <c r="F325" s="59" t="s">
        <v>622</v>
      </c>
      <c r="G325" s="44"/>
      <c r="H325" s="59" t="s">
        <v>623</v>
      </c>
      <c r="I325" s="45"/>
    </row>
    <row r="326" spans="1:9" ht="33" x14ac:dyDescent="0.15">
      <c r="A326" s="29" t="s">
        <v>695</v>
      </c>
      <c r="B326" s="20" t="s">
        <v>510</v>
      </c>
      <c r="C326" s="20" t="s">
        <v>105</v>
      </c>
      <c r="D326" s="82" t="s">
        <v>688</v>
      </c>
      <c r="E326" s="91">
        <v>29553</v>
      </c>
      <c r="F326" s="59" t="s">
        <v>622</v>
      </c>
      <c r="G326" s="44"/>
      <c r="H326" s="59" t="s">
        <v>623</v>
      </c>
      <c r="I326" s="45"/>
    </row>
    <row r="327" spans="1:9" ht="33" x14ac:dyDescent="0.15">
      <c r="A327" s="29" t="s">
        <v>695</v>
      </c>
      <c r="B327" s="20" t="s">
        <v>466</v>
      </c>
      <c r="C327" s="20" t="s">
        <v>105</v>
      </c>
      <c r="D327" s="82" t="s">
        <v>688</v>
      </c>
      <c r="E327" s="91">
        <v>60000</v>
      </c>
      <c r="F327" s="59" t="s">
        <v>622</v>
      </c>
      <c r="G327" s="44"/>
      <c r="H327" s="59" t="s">
        <v>623</v>
      </c>
      <c r="I327" s="45"/>
    </row>
    <row r="328" spans="1:9" ht="33" x14ac:dyDescent="0.15">
      <c r="A328" s="29" t="s">
        <v>695</v>
      </c>
      <c r="B328" s="20" t="s">
        <v>535</v>
      </c>
      <c r="C328" s="20" t="s">
        <v>122</v>
      </c>
      <c r="D328" s="82" t="s">
        <v>688</v>
      </c>
      <c r="E328" s="91">
        <v>32093</v>
      </c>
      <c r="F328" s="59" t="s">
        <v>622</v>
      </c>
      <c r="G328" s="44"/>
      <c r="H328" s="59" t="s">
        <v>623</v>
      </c>
      <c r="I328" s="45"/>
    </row>
    <row r="329" spans="1:9" ht="33" x14ac:dyDescent="0.15">
      <c r="A329" s="29" t="s">
        <v>695</v>
      </c>
      <c r="B329" s="20" t="s">
        <v>466</v>
      </c>
      <c r="C329" s="20" t="s">
        <v>84</v>
      </c>
      <c r="D329" s="82" t="s">
        <v>688</v>
      </c>
      <c r="E329" s="91">
        <v>28090</v>
      </c>
      <c r="F329" s="59" t="s">
        <v>622</v>
      </c>
      <c r="G329" s="44"/>
      <c r="H329" s="59" t="s">
        <v>623</v>
      </c>
      <c r="I329" s="45"/>
    </row>
    <row r="330" spans="1:9" ht="33" x14ac:dyDescent="0.15">
      <c r="A330" s="29" t="s">
        <v>695</v>
      </c>
      <c r="B330" s="20" t="s">
        <v>510</v>
      </c>
      <c r="C330" s="20" t="s">
        <v>84</v>
      </c>
      <c r="D330" s="82" t="s">
        <v>688</v>
      </c>
      <c r="E330" s="91">
        <v>28200</v>
      </c>
      <c r="F330" s="59" t="s">
        <v>622</v>
      </c>
      <c r="G330" s="44"/>
      <c r="H330" s="59" t="s">
        <v>623</v>
      </c>
      <c r="I330" s="45"/>
    </row>
    <row r="331" spans="1:9" ht="33" x14ac:dyDescent="0.15">
      <c r="A331" s="29" t="s">
        <v>695</v>
      </c>
      <c r="B331" s="20" t="s">
        <v>505</v>
      </c>
      <c r="C331" s="20" t="s">
        <v>118</v>
      </c>
      <c r="D331" s="82" t="s">
        <v>688</v>
      </c>
      <c r="E331" s="91">
        <v>86472</v>
      </c>
      <c r="F331" s="59" t="s">
        <v>622</v>
      </c>
      <c r="G331" s="44"/>
      <c r="H331" s="59" t="s">
        <v>623</v>
      </c>
      <c r="I331" s="45"/>
    </row>
    <row r="332" spans="1:9" ht="33" x14ac:dyDescent="0.15">
      <c r="A332" s="29" t="s">
        <v>695</v>
      </c>
      <c r="B332" s="20" t="s">
        <v>510</v>
      </c>
      <c r="C332" s="20" t="s">
        <v>31</v>
      </c>
      <c r="D332" s="82" t="s">
        <v>688</v>
      </c>
      <c r="E332" s="91">
        <v>28951</v>
      </c>
      <c r="F332" s="59" t="s">
        <v>622</v>
      </c>
      <c r="G332" s="44"/>
      <c r="H332" s="59" t="s">
        <v>623</v>
      </c>
      <c r="I332" s="45"/>
    </row>
    <row r="333" spans="1:9" ht="33" x14ac:dyDescent="0.15">
      <c r="A333" s="29" t="s">
        <v>695</v>
      </c>
      <c r="B333" s="20" t="s">
        <v>466</v>
      </c>
      <c r="C333" s="20" t="s">
        <v>99</v>
      </c>
      <c r="D333" s="82" t="s">
        <v>688</v>
      </c>
      <c r="E333" s="91">
        <v>269768</v>
      </c>
      <c r="F333" s="59" t="s">
        <v>622</v>
      </c>
      <c r="G333" s="44"/>
      <c r="H333" s="59" t="s">
        <v>623</v>
      </c>
      <c r="I333" s="45"/>
    </row>
    <row r="334" spans="1:9" ht="33" x14ac:dyDescent="0.15">
      <c r="A334" s="29" t="s">
        <v>695</v>
      </c>
      <c r="B334" s="20" t="s">
        <v>490</v>
      </c>
      <c r="C334" s="20" t="s">
        <v>99</v>
      </c>
      <c r="D334" s="82" t="s">
        <v>688</v>
      </c>
      <c r="E334" s="91">
        <v>91968</v>
      </c>
      <c r="F334" s="59" t="s">
        <v>622</v>
      </c>
      <c r="G334" s="44"/>
      <c r="H334" s="59" t="s">
        <v>623</v>
      </c>
      <c r="I334" s="45"/>
    </row>
    <row r="335" spans="1:9" ht="33" x14ac:dyDescent="0.15">
      <c r="A335" s="29" t="s">
        <v>695</v>
      </c>
      <c r="B335" s="20" t="s">
        <v>474</v>
      </c>
      <c r="C335" s="20" t="s">
        <v>192</v>
      </c>
      <c r="D335" s="82" t="s">
        <v>688</v>
      </c>
      <c r="E335" s="91">
        <v>59811</v>
      </c>
      <c r="F335" s="59" t="s">
        <v>622</v>
      </c>
      <c r="G335" s="44"/>
      <c r="H335" s="59" t="s">
        <v>623</v>
      </c>
      <c r="I335" s="45"/>
    </row>
    <row r="336" spans="1:9" ht="33" x14ac:dyDescent="0.15">
      <c r="A336" s="29" t="s">
        <v>695</v>
      </c>
      <c r="B336" s="20" t="s">
        <v>466</v>
      </c>
      <c r="C336" s="20" t="s">
        <v>192</v>
      </c>
      <c r="D336" s="82" t="s">
        <v>688</v>
      </c>
      <c r="E336" s="91">
        <v>82918</v>
      </c>
      <c r="F336" s="59" t="s">
        <v>622</v>
      </c>
      <c r="G336" s="44"/>
      <c r="H336" s="59" t="s">
        <v>623</v>
      </c>
      <c r="I336" s="45"/>
    </row>
    <row r="337" spans="1:9" ht="33" x14ac:dyDescent="0.15">
      <c r="A337" s="29" t="s">
        <v>695</v>
      </c>
      <c r="B337" s="20" t="s">
        <v>466</v>
      </c>
      <c r="C337" s="20" t="s">
        <v>15</v>
      </c>
      <c r="D337" s="82" t="s">
        <v>688</v>
      </c>
      <c r="E337" s="91">
        <v>228438</v>
      </c>
      <c r="F337" s="59" t="s">
        <v>622</v>
      </c>
      <c r="G337" s="44"/>
      <c r="H337" s="59" t="s">
        <v>623</v>
      </c>
      <c r="I337" s="45"/>
    </row>
    <row r="338" spans="1:9" ht="33" x14ac:dyDescent="0.15">
      <c r="A338" s="29" t="s">
        <v>695</v>
      </c>
      <c r="B338" s="20" t="s">
        <v>491</v>
      </c>
      <c r="C338" s="20" t="s">
        <v>15</v>
      </c>
      <c r="D338" s="82" t="s">
        <v>688</v>
      </c>
      <c r="E338" s="91">
        <v>90297</v>
      </c>
      <c r="F338" s="59" t="s">
        <v>622</v>
      </c>
      <c r="G338" s="44"/>
      <c r="H338" s="59" t="s">
        <v>623</v>
      </c>
      <c r="I338" s="45"/>
    </row>
    <row r="339" spans="1:9" ht="33" x14ac:dyDescent="0.15">
      <c r="A339" s="29" t="s">
        <v>695</v>
      </c>
      <c r="B339" s="20" t="s">
        <v>466</v>
      </c>
      <c r="C339" s="20" t="s">
        <v>15</v>
      </c>
      <c r="D339" s="82" t="s">
        <v>688</v>
      </c>
      <c r="E339" s="91">
        <v>265383</v>
      </c>
      <c r="F339" s="59" t="s">
        <v>622</v>
      </c>
      <c r="G339" s="44"/>
      <c r="H339" s="59" t="s">
        <v>623</v>
      </c>
      <c r="I339" s="45"/>
    </row>
    <row r="340" spans="1:9" ht="33" x14ac:dyDescent="0.15">
      <c r="A340" s="29" t="s">
        <v>695</v>
      </c>
      <c r="B340" s="20" t="s">
        <v>482</v>
      </c>
      <c r="C340" s="20" t="s">
        <v>178</v>
      </c>
      <c r="D340" s="82" t="s">
        <v>688</v>
      </c>
      <c r="E340" s="91">
        <v>36094</v>
      </c>
      <c r="F340" s="59" t="s">
        <v>622</v>
      </c>
      <c r="G340" s="44"/>
      <c r="H340" s="59" t="s">
        <v>623</v>
      </c>
      <c r="I340" s="45"/>
    </row>
    <row r="341" spans="1:9" ht="33" x14ac:dyDescent="0.15">
      <c r="A341" s="29" t="s">
        <v>695</v>
      </c>
      <c r="B341" s="20" t="s">
        <v>466</v>
      </c>
      <c r="C341" s="20" t="s">
        <v>178</v>
      </c>
      <c r="D341" s="82" t="s">
        <v>688</v>
      </c>
      <c r="E341" s="91">
        <v>32457</v>
      </c>
      <c r="F341" s="59" t="s">
        <v>622</v>
      </c>
      <c r="G341" s="44"/>
      <c r="H341" s="59" t="s">
        <v>623</v>
      </c>
      <c r="I341" s="45"/>
    </row>
    <row r="342" spans="1:9" ht="33" x14ac:dyDescent="0.15">
      <c r="A342" s="29" t="s">
        <v>695</v>
      </c>
      <c r="B342" s="20" t="s">
        <v>466</v>
      </c>
      <c r="C342" s="20" t="s">
        <v>16</v>
      </c>
      <c r="D342" s="82" t="s">
        <v>688</v>
      </c>
      <c r="E342" s="91">
        <v>211371</v>
      </c>
      <c r="F342" s="59" t="s">
        <v>622</v>
      </c>
      <c r="G342" s="44"/>
      <c r="H342" s="59" t="s">
        <v>623</v>
      </c>
      <c r="I342" s="45"/>
    </row>
    <row r="343" spans="1:9" ht="33" x14ac:dyDescent="0.15">
      <c r="A343" s="29" t="s">
        <v>695</v>
      </c>
      <c r="B343" s="20" t="s">
        <v>488</v>
      </c>
      <c r="C343" s="20" t="s">
        <v>16</v>
      </c>
      <c r="D343" s="82" t="s">
        <v>688</v>
      </c>
      <c r="E343" s="91">
        <v>196046</v>
      </c>
      <c r="F343" s="59" t="s">
        <v>622</v>
      </c>
      <c r="G343" s="44"/>
      <c r="H343" s="59" t="s">
        <v>623</v>
      </c>
      <c r="I343" s="45"/>
    </row>
    <row r="344" spans="1:9" ht="33" x14ac:dyDescent="0.15">
      <c r="A344" s="29" t="s">
        <v>695</v>
      </c>
      <c r="B344" s="20" t="s">
        <v>467</v>
      </c>
      <c r="C344" s="20" t="s">
        <v>16</v>
      </c>
      <c r="D344" s="82" t="s">
        <v>688</v>
      </c>
      <c r="E344" s="91">
        <v>273991</v>
      </c>
      <c r="F344" s="59" t="s">
        <v>622</v>
      </c>
      <c r="G344" s="44"/>
      <c r="H344" s="59" t="s">
        <v>623</v>
      </c>
      <c r="I344" s="45"/>
    </row>
    <row r="345" spans="1:9" ht="33" x14ac:dyDescent="0.15">
      <c r="A345" s="29" t="s">
        <v>695</v>
      </c>
      <c r="B345" s="20" t="s">
        <v>466</v>
      </c>
      <c r="C345" s="20" t="s">
        <v>17</v>
      </c>
      <c r="D345" s="82" t="s">
        <v>688</v>
      </c>
      <c r="E345" s="91">
        <v>236241</v>
      </c>
      <c r="F345" s="59" t="s">
        <v>622</v>
      </c>
      <c r="G345" s="44"/>
      <c r="H345" s="59" t="s">
        <v>623</v>
      </c>
      <c r="I345" s="45"/>
    </row>
    <row r="346" spans="1:9" ht="33" x14ac:dyDescent="0.15">
      <c r="A346" s="29" t="s">
        <v>695</v>
      </c>
      <c r="B346" s="20" t="s">
        <v>478</v>
      </c>
      <c r="C346" s="20" t="s">
        <v>17</v>
      </c>
      <c r="D346" s="82" t="s">
        <v>688</v>
      </c>
      <c r="E346" s="91">
        <v>92418</v>
      </c>
      <c r="F346" s="59" t="s">
        <v>622</v>
      </c>
      <c r="G346" s="44"/>
      <c r="H346" s="59" t="s">
        <v>623</v>
      </c>
      <c r="I346" s="45"/>
    </row>
    <row r="347" spans="1:9" ht="33" x14ac:dyDescent="0.15">
      <c r="A347" s="29" t="s">
        <v>695</v>
      </c>
      <c r="B347" s="20" t="s">
        <v>466</v>
      </c>
      <c r="C347" s="20" t="s">
        <v>17</v>
      </c>
      <c r="D347" s="82" t="s">
        <v>688</v>
      </c>
      <c r="E347" s="91">
        <v>188702</v>
      </c>
      <c r="F347" s="59" t="s">
        <v>622</v>
      </c>
      <c r="G347" s="44"/>
      <c r="H347" s="59" t="s">
        <v>623</v>
      </c>
      <c r="I347" s="45"/>
    </row>
    <row r="348" spans="1:9" ht="33" x14ac:dyDescent="0.15">
      <c r="A348" s="29" t="s">
        <v>695</v>
      </c>
      <c r="B348" s="20" t="s">
        <v>499</v>
      </c>
      <c r="C348" s="20" t="s">
        <v>156</v>
      </c>
      <c r="D348" s="82" t="s">
        <v>688</v>
      </c>
      <c r="E348" s="91">
        <v>29831</v>
      </c>
      <c r="F348" s="59" t="s">
        <v>622</v>
      </c>
      <c r="G348" s="44"/>
      <c r="H348" s="59" t="s">
        <v>623</v>
      </c>
      <c r="I348" s="45"/>
    </row>
    <row r="349" spans="1:9" ht="33" x14ac:dyDescent="0.15">
      <c r="A349" s="29" t="s">
        <v>695</v>
      </c>
      <c r="B349" s="20" t="s">
        <v>466</v>
      </c>
      <c r="C349" s="20" t="s">
        <v>156</v>
      </c>
      <c r="D349" s="82" t="s">
        <v>688</v>
      </c>
      <c r="E349" s="91">
        <v>41207</v>
      </c>
      <c r="F349" s="59" t="s">
        <v>622</v>
      </c>
      <c r="G349" s="44"/>
      <c r="H349" s="59" t="s">
        <v>623</v>
      </c>
      <c r="I349" s="45"/>
    </row>
    <row r="350" spans="1:9" ht="33" x14ac:dyDescent="0.15">
      <c r="A350" s="29" t="s">
        <v>695</v>
      </c>
      <c r="B350" s="20" t="s">
        <v>467</v>
      </c>
      <c r="C350" s="20" t="s">
        <v>54</v>
      </c>
      <c r="D350" s="82" t="s">
        <v>688</v>
      </c>
      <c r="E350" s="91">
        <v>37200</v>
      </c>
      <c r="F350" s="59" t="s">
        <v>622</v>
      </c>
      <c r="G350" s="44"/>
      <c r="H350" s="59" t="s">
        <v>623</v>
      </c>
      <c r="I350" s="45"/>
    </row>
    <row r="351" spans="1:9" ht="33" x14ac:dyDescent="0.15">
      <c r="A351" s="29" t="s">
        <v>695</v>
      </c>
      <c r="B351" s="20" t="s">
        <v>466</v>
      </c>
      <c r="C351" s="20" t="s">
        <v>54</v>
      </c>
      <c r="D351" s="82" t="s">
        <v>688</v>
      </c>
      <c r="E351" s="91">
        <v>28829</v>
      </c>
      <c r="F351" s="59" t="s">
        <v>622</v>
      </c>
      <c r="G351" s="44"/>
      <c r="H351" s="59" t="s">
        <v>623</v>
      </c>
      <c r="I351" s="45"/>
    </row>
    <row r="352" spans="1:9" ht="33" x14ac:dyDescent="0.15">
      <c r="A352" s="29" t="s">
        <v>695</v>
      </c>
      <c r="B352" s="20" t="s">
        <v>467</v>
      </c>
      <c r="C352" s="20" t="s">
        <v>83</v>
      </c>
      <c r="D352" s="82" t="s">
        <v>688</v>
      </c>
      <c r="E352" s="91">
        <v>36300</v>
      </c>
      <c r="F352" s="59" t="s">
        <v>622</v>
      </c>
      <c r="G352" s="44"/>
      <c r="H352" s="59" t="s">
        <v>623</v>
      </c>
      <c r="I352" s="45"/>
    </row>
    <row r="353" spans="1:9" ht="33" x14ac:dyDescent="0.15">
      <c r="A353" s="29" t="s">
        <v>695</v>
      </c>
      <c r="B353" s="20" t="s">
        <v>467</v>
      </c>
      <c r="C353" s="20" t="s">
        <v>33</v>
      </c>
      <c r="D353" s="82" t="s">
        <v>688</v>
      </c>
      <c r="E353" s="91">
        <f>28201+32547</f>
        <v>60748</v>
      </c>
      <c r="F353" s="59" t="s">
        <v>622</v>
      </c>
      <c r="G353" s="44"/>
      <c r="H353" s="59" t="s">
        <v>623</v>
      </c>
      <c r="I353" s="45"/>
    </row>
    <row r="354" spans="1:9" ht="33" x14ac:dyDescent="0.15">
      <c r="A354" s="29" t="s">
        <v>695</v>
      </c>
      <c r="B354" s="20" t="s">
        <v>466</v>
      </c>
      <c r="C354" s="20" t="s">
        <v>35</v>
      </c>
      <c r="D354" s="82" t="s">
        <v>688</v>
      </c>
      <c r="E354" s="91">
        <v>63610</v>
      </c>
      <c r="F354" s="59" t="s">
        <v>622</v>
      </c>
      <c r="G354" s="44"/>
      <c r="H354" s="59" t="s">
        <v>623</v>
      </c>
      <c r="I354" s="45"/>
    </row>
    <row r="355" spans="1:9" ht="33" x14ac:dyDescent="0.15">
      <c r="A355" s="29" t="s">
        <v>695</v>
      </c>
      <c r="B355" s="20" t="s">
        <v>498</v>
      </c>
      <c r="C355" s="20" t="s">
        <v>35</v>
      </c>
      <c r="D355" s="82" t="s">
        <v>688</v>
      </c>
      <c r="E355" s="91">
        <v>88487</v>
      </c>
      <c r="F355" s="59" t="s">
        <v>622</v>
      </c>
      <c r="G355" s="44"/>
      <c r="H355" s="59" t="s">
        <v>623</v>
      </c>
      <c r="I355" s="45"/>
    </row>
    <row r="356" spans="1:9" ht="33" x14ac:dyDescent="0.15">
      <c r="A356" s="29" t="s">
        <v>695</v>
      </c>
      <c r="B356" s="20" t="s">
        <v>467</v>
      </c>
      <c r="C356" s="20" t="s">
        <v>35</v>
      </c>
      <c r="D356" s="82" t="s">
        <v>688</v>
      </c>
      <c r="E356" s="91">
        <v>289278</v>
      </c>
      <c r="F356" s="59" t="s">
        <v>622</v>
      </c>
      <c r="G356" s="44"/>
      <c r="H356" s="59" t="s">
        <v>623</v>
      </c>
      <c r="I356" s="45"/>
    </row>
    <row r="357" spans="1:9" ht="33" x14ac:dyDescent="0.15">
      <c r="A357" s="29" t="s">
        <v>695</v>
      </c>
      <c r="B357" s="20" t="s">
        <v>472</v>
      </c>
      <c r="C357" s="20" t="s">
        <v>327</v>
      </c>
      <c r="D357" s="82" t="s">
        <v>688</v>
      </c>
      <c r="E357" s="91">
        <f>28308+390202+48300+429897</f>
        <v>896707</v>
      </c>
      <c r="F357" s="59" t="s">
        <v>622</v>
      </c>
      <c r="G357" s="44"/>
      <c r="H357" s="59" t="s">
        <v>623</v>
      </c>
      <c r="I357" s="45"/>
    </row>
    <row r="358" spans="1:9" ht="33" x14ac:dyDescent="0.15">
      <c r="A358" s="29" t="s">
        <v>695</v>
      </c>
      <c r="B358" s="20" t="s">
        <v>466</v>
      </c>
      <c r="C358" s="20" t="s">
        <v>302</v>
      </c>
      <c r="D358" s="82" t="s">
        <v>688</v>
      </c>
      <c r="E358" s="91">
        <f>166395+88376</f>
        <v>254771</v>
      </c>
      <c r="F358" s="59" t="s">
        <v>622</v>
      </c>
      <c r="G358" s="44"/>
      <c r="H358" s="59" t="s">
        <v>623</v>
      </c>
      <c r="I358" s="45"/>
    </row>
    <row r="359" spans="1:9" ht="33" x14ac:dyDescent="0.15">
      <c r="A359" s="29" t="s">
        <v>695</v>
      </c>
      <c r="B359" s="20" t="s">
        <v>472</v>
      </c>
      <c r="C359" s="20" t="s">
        <v>127</v>
      </c>
      <c r="D359" s="82" t="s">
        <v>688</v>
      </c>
      <c r="E359" s="91">
        <f>111020+111020</f>
        <v>222040</v>
      </c>
      <c r="F359" s="59" t="s">
        <v>622</v>
      </c>
      <c r="G359" s="44"/>
      <c r="H359" s="59" t="s">
        <v>623</v>
      </c>
      <c r="I359" s="45"/>
    </row>
    <row r="360" spans="1:9" ht="33" x14ac:dyDescent="0.15">
      <c r="A360" s="29" t="s">
        <v>695</v>
      </c>
      <c r="B360" s="20" t="s">
        <v>472</v>
      </c>
      <c r="C360" s="20" t="s">
        <v>329</v>
      </c>
      <c r="D360" s="82" t="s">
        <v>688</v>
      </c>
      <c r="E360" s="91">
        <f>965580+1128183+953820+970637</f>
        <v>4018220</v>
      </c>
      <c r="F360" s="59" t="s">
        <v>622</v>
      </c>
      <c r="G360" s="44"/>
      <c r="H360" s="59" t="s">
        <v>623</v>
      </c>
      <c r="I360" s="45"/>
    </row>
    <row r="361" spans="1:9" ht="33" x14ac:dyDescent="0.15">
      <c r="A361" s="29" t="s">
        <v>695</v>
      </c>
      <c r="B361" s="20" t="s">
        <v>472</v>
      </c>
      <c r="C361" s="20" t="s">
        <v>330</v>
      </c>
      <c r="D361" s="82" t="s">
        <v>688</v>
      </c>
      <c r="E361" s="91">
        <f>1575945+1052625+1044190+1572200</f>
        <v>5244960</v>
      </c>
      <c r="F361" s="59" t="s">
        <v>622</v>
      </c>
      <c r="G361" s="44"/>
      <c r="H361" s="59" t="s">
        <v>623</v>
      </c>
      <c r="I361" s="45"/>
    </row>
    <row r="362" spans="1:9" ht="33" x14ac:dyDescent="0.15">
      <c r="A362" s="29" t="s">
        <v>695</v>
      </c>
      <c r="B362" s="20" t="s">
        <v>472</v>
      </c>
      <c r="C362" s="20" t="s">
        <v>162</v>
      </c>
      <c r="D362" s="82" t="s">
        <v>688</v>
      </c>
      <c r="E362" s="91">
        <f>102900+773290+102900+803453</f>
        <v>1782543</v>
      </c>
      <c r="F362" s="59" t="s">
        <v>622</v>
      </c>
      <c r="G362" s="44"/>
      <c r="H362" s="59" t="s">
        <v>623</v>
      </c>
      <c r="I362" s="45"/>
    </row>
    <row r="363" spans="1:9" ht="33" x14ac:dyDescent="0.15">
      <c r="A363" s="29" t="s">
        <v>695</v>
      </c>
      <c r="B363" s="20" t="s">
        <v>469</v>
      </c>
      <c r="C363" s="20" t="s">
        <v>162</v>
      </c>
      <c r="D363" s="82" t="s">
        <v>688</v>
      </c>
      <c r="E363" s="91">
        <v>10780</v>
      </c>
      <c r="F363" s="59" t="s">
        <v>622</v>
      </c>
      <c r="G363" s="44"/>
      <c r="H363" s="59" t="s">
        <v>623</v>
      </c>
      <c r="I363" s="45"/>
    </row>
    <row r="364" spans="1:9" ht="33" x14ac:dyDescent="0.15">
      <c r="A364" s="29" t="s">
        <v>695</v>
      </c>
      <c r="B364" s="20" t="s">
        <v>466</v>
      </c>
      <c r="C364" s="20" t="s">
        <v>101</v>
      </c>
      <c r="D364" s="82" t="s">
        <v>688</v>
      </c>
      <c r="E364" s="91">
        <f>164200+447719</f>
        <v>611919</v>
      </c>
      <c r="F364" s="59" t="s">
        <v>622</v>
      </c>
      <c r="G364" s="44"/>
      <c r="H364" s="59" t="s">
        <v>623</v>
      </c>
      <c r="I364" s="45"/>
    </row>
    <row r="365" spans="1:9" ht="33" x14ac:dyDescent="0.15">
      <c r="A365" s="29" t="s">
        <v>695</v>
      </c>
      <c r="B365" s="20" t="s">
        <v>472</v>
      </c>
      <c r="C365" s="20" t="s">
        <v>336</v>
      </c>
      <c r="D365" s="82" t="s">
        <v>688</v>
      </c>
      <c r="E365" s="91">
        <v>50400</v>
      </c>
      <c r="F365" s="59" t="s">
        <v>622</v>
      </c>
      <c r="G365" s="44"/>
      <c r="H365" s="59" t="s">
        <v>623</v>
      </c>
      <c r="I365" s="45"/>
    </row>
    <row r="366" spans="1:9" ht="33" x14ac:dyDescent="0.15">
      <c r="A366" s="29" t="s">
        <v>695</v>
      </c>
      <c r="B366" s="20" t="s">
        <v>472</v>
      </c>
      <c r="C366" s="20" t="s">
        <v>328</v>
      </c>
      <c r="D366" s="82" t="s">
        <v>688</v>
      </c>
      <c r="E366" s="91">
        <f>1007440+1200066</f>
        <v>2207506</v>
      </c>
      <c r="F366" s="59" t="s">
        <v>622</v>
      </c>
      <c r="G366" s="44"/>
      <c r="H366" s="59" t="s">
        <v>623</v>
      </c>
      <c r="I366" s="45"/>
    </row>
    <row r="367" spans="1:9" ht="49.5" x14ac:dyDescent="0.15">
      <c r="A367" s="29" t="s">
        <v>695</v>
      </c>
      <c r="B367" s="20" t="s">
        <v>472</v>
      </c>
      <c r="C367" s="20" t="s">
        <v>131</v>
      </c>
      <c r="D367" s="82" t="s">
        <v>688</v>
      </c>
      <c r="E367" s="91">
        <f>28560+28560</f>
        <v>57120</v>
      </c>
      <c r="F367" s="59" t="s">
        <v>622</v>
      </c>
      <c r="G367" s="44"/>
      <c r="H367" s="59" t="s">
        <v>623</v>
      </c>
      <c r="I367" s="45"/>
    </row>
    <row r="368" spans="1:9" ht="49.5" x14ac:dyDescent="0.15">
      <c r="A368" s="29" t="s">
        <v>695</v>
      </c>
      <c r="B368" s="20" t="s">
        <v>472</v>
      </c>
      <c r="C368" s="20" t="s">
        <v>141</v>
      </c>
      <c r="D368" s="82" t="s">
        <v>688</v>
      </c>
      <c r="E368" s="91">
        <f>99960+99960</f>
        <v>199920</v>
      </c>
      <c r="F368" s="59" t="s">
        <v>622</v>
      </c>
      <c r="G368" s="44"/>
      <c r="H368" s="59" t="s">
        <v>623</v>
      </c>
      <c r="I368" s="45"/>
    </row>
    <row r="369" spans="1:9" ht="49.5" x14ac:dyDescent="0.15">
      <c r="A369" s="29" t="s">
        <v>695</v>
      </c>
      <c r="B369" s="20" t="s">
        <v>472</v>
      </c>
      <c r="C369" s="20" t="s">
        <v>172</v>
      </c>
      <c r="D369" s="82" t="s">
        <v>688</v>
      </c>
      <c r="E369" s="91">
        <f>92820+92820</f>
        <v>185640</v>
      </c>
      <c r="F369" s="59" t="s">
        <v>622</v>
      </c>
      <c r="G369" s="44"/>
      <c r="H369" s="59" t="s">
        <v>623</v>
      </c>
      <c r="I369" s="45"/>
    </row>
    <row r="370" spans="1:9" ht="49.5" x14ac:dyDescent="0.15">
      <c r="A370" s="29" t="s">
        <v>695</v>
      </c>
      <c r="B370" s="20" t="s">
        <v>472</v>
      </c>
      <c r="C370" s="20" t="s">
        <v>189</v>
      </c>
      <c r="D370" s="82" t="s">
        <v>688</v>
      </c>
      <c r="E370" s="91">
        <f>201096+223709</f>
        <v>424805</v>
      </c>
      <c r="F370" s="59" t="s">
        <v>622</v>
      </c>
      <c r="G370" s="44"/>
      <c r="H370" s="59" t="s">
        <v>623</v>
      </c>
      <c r="I370" s="45"/>
    </row>
    <row r="371" spans="1:9" ht="49.5" x14ac:dyDescent="0.15">
      <c r="A371" s="29" t="s">
        <v>695</v>
      </c>
      <c r="B371" s="20" t="s">
        <v>472</v>
      </c>
      <c r="C371" s="20" t="s">
        <v>167</v>
      </c>
      <c r="D371" s="82" t="s">
        <v>688</v>
      </c>
      <c r="E371" s="91">
        <v>180180</v>
      </c>
      <c r="F371" s="59" t="s">
        <v>622</v>
      </c>
      <c r="G371" s="44"/>
      <c r="H371" s="59" t="s">
        <v>623</v>
      </c>
      <c r="I371" s="45"/>
    </row>
    <row r="372" spans="1:9" ht="49.5" x14ac:dyDescent="0.15">
      <c r="A372" s="29" t="s">
        <v>695</v>
      </c>
      <c r="B372" s="20" t="s">
        <v>472</v>
      </c>
      <c r="C372" s="20" t="s">
        <v>167</v>
      </c>
      <c r="D372" s="82" t="s">
        <v>688</v>
      </c>
      <c r="E372" s="91">
        <f>177471+180180</f>
        <v>357651</v>
      </c>
      <c r="F372" s="59" t="s">
        <v>622</v>
      </c>
      <c r="G372" s="44"/>
      <c r="H372" s="59" t="s">
        <v>623</v>
      </c>
      <c r="I372" s="45"/>
    </row>
    <row r="373" spans="1:9" ht="49.5" x14ac:dyDescent="0.15">
      <c r="A373" s="29" t="s">
        <v>695</v>
      </c>
      <c r="B373" s="20" t="s">
        <v>472</v>
      </c>
      <c r="C373" s="20" t="s">
        <v>167</v>
      </c>
      <c r="D373" s="82" t="s">
        <v>688</v>
      </c>
      <c r="E373" s="91">
        <v>154476</v>
      </c>
      <c r="F373" s="59" t="s">
        <v>622</v>
      </c>
      <c r="G373" s="44"/>
      <c r="H373" s="59" t="s">
        <v>623</v>
      </c>
      <c r="I373" s="45"/>
    </row>
    <row r="374" spans="1:9" ht="49.5" x14ac:dyDescent="0.15">
      <c r="A374" s="29" t="s">
        <v>695</v>
      </c>
      <c r="B374" s="20" t="s">
        <v>472</v>
      </c>
      <c r="C374" s="20" t="s">
        <v>173</v>
      </c>
      <c r="D374" s="82" t="s">
        <v>688</v>
      </c>
      <c r="E374" s="91">
        <f>28035+18900</f>
        <v>46935</v>
      </c>
      <c r="F374" s="59" t="s">
        <v>622</v>
      </c>
      <c r="G374" s="44"/>
      <c r="H374" s="59" t="s">
        <v>623</v>
      </c>
      <c r="I374" s="45"/>
    </row>
    <row r="375" spans="1:9" ht="49.5" x14ac:dyDescent="0.15">
      <c r="A375" s="29" t="s">
        <v>695</v>
      </c>
      <c r="B375" s="20" t="s">
        <v>472</v>
      </c>
      <c r="C375" s="20" t="s">
        <v>139</v>
      </c>
      <c r="D375" s="82" t="s">
        <v>688</v>
      </c>
      <c r="E375" s="91">
        <v>102900</v>
      </c>
      <c r="F375" s="59" t="s">
        <v>622</v>
      </c>
      <c r="G375" s="44"/>
      <c r="H375" s="59" t="s">
        <v>623</v>
      </c>
      <c r="I375" s="45"/>
    </row>
    <row r="376" spans="1:9" ht="49.5" x14ac:dyDescent="0.15">
      <c r="A376" s="29" t="s">
        <v>695</v>
      </c>
      <c r="B376" s="20" t="s">
        <v>472</v>
      </c>
      <c r="C376" s="20" t="s">
        <v>139</v>
      </c>
      <c r="D376" s="82" t="s">
        <v>688</v>
      </c>
      <c r="E376" s="91">
        <f>102900+42000</f>
        <v>144900</v>
      </c>
      <c r="F376" s="59" t="s">
        <v>622</v>
      </c>
      <c r="G376" s="44"/>
      <c r="H376" s="59" t="s">
        <v>623</v>
      </c>
      <c r="I376" s="45"/>
    </row>
    <row r="377" spans="1:9" ht="49.5" x14ac:dyDescent="0.15">
      <c r="A377" s="29" t="s">
        <v>695</v>
      </c>
      <c r="B377" s="20" t="s">
        <v>472</v>
      </c>
      <c r="C377" s="20" t="s">
        <v>137</v>
      </c>
      <c r="D377" s="82" t="s">
        <v>688</v>
      </c>
      <c r="E377" s="91">
        <v>42000</v>
      </c>
      <c r="F377" s="59" t="s">
        <v>622</v>
      </c>
      <c r="G377" s="44"/>
      <c r="H377" s="59" t="s">
        <v>623</v>
      </c>
      <c r="I377" s="45"/>
    </row>
    <row r="378" spans="1:9" ht="49.5" x14ac:dyDescent="0.15">
      <c r="A378" s="29" t="s">
        <v>695</v>
      </c>
      <c r="B378" s="20" t="s">
        <v>472</v>
      </c>
      <c r="C378" s="20" t="s">
        <v>129</v>
      </c>
      <c r="D378" s="82" t="s">
        <v>688</v>
      </c>
      <c r="E378" s="91">
        <f>35700+35700</f>
        <v>71400</v>
      </c>
      <c r="F378" s="59" t="s">
        <v>622</v>
      </c>
      <c r="G378" s="44"/>
      <c r="H378" s="59" t="s">
        <v>623</v>
      </c>
      <c r="I378" s="45"/>
    </row>
    <row r="379" spans="1:9" ht="33" x14ac:dyDescent="0.15">
      <c r="A379" s="29" t="s">
        <v>695</v>
      </c>
      <c r="B379" s="20" t="s">
        <v>472</v>
      </c>
      <c r="C379" s="20" t="s">
        <v>138</v>
      </c>
      <c r="D379" s="82" t="s">
        <v>688</v>
      </c>
      <c r="E379" s="91">
        <f>119700+119700</f>
        <v>239400</v>
      </c>
      <c r="F379" s="59" t="s">
        <v>622</v>
      </c>
      <c r="G379" s="44"/>
      <c r="H379" s="59" t="s">
        <v>623</v>
      </c>
      <c r="I379" s="45"/>
    </row>
    <row r="380" spans="1:9" ht="33" x14ac:dyDescent="0.15">
      <c r="A380" s="29" t="s">
        <v>695</v>
      </c>
      <c r="B380" s="20" t="s">
        <v>472</v>
      </c>
      <c r="C380" s="20" t="s">
        <v>132</v>
      </c>
      <c r="D380" s="82" t="s">
        <v>688</v>
      </c>
      <c r="E380" s="91">
        <f>281400+281400</f>
        <v>562800</v>
      </c>
      <c r="F380" s="59" t="s">
        <v>622</v>
      </c>
      <c r="G380" s="44"/>
      <c r="H380" s="59" t="s">
        <v>623</v>
      </c>
      <c r="I380" s="45"/>
    </row>
    <row r="381" spans="1:9" ht="33" x14ac:dyDescent="0.15">
      <c r="A381" s="29" t="s">
        <v>695</v>
      </c>
      <c r="B381" s="20" t="s">
        <v>472</v>
      </c>
      <c r="C381" s="20" t="s">
        <v>145</v>
      </c>
      <c r="D381" s="82" t="s">
        <v>688</v>
      </c>
      <c r="E381" s="91">
        <f>236880+614045+230037+557414</f>
        <v>1638376</v>
      </c>
      <c r="F381" s="59" t="s">
        <v>622</v>
      </c>
      <c r="G381" s="44"/>
      <c r="H381" s="59" t="s">
        <v>623</v>
      </c>
      <c r="I381" s="45"/>
    </row>
    <row r="382" spans="1:9" ht="33" x14ac:dyDescent="0.15">
      <c r="A382" s="29" t="s">
        <v>695</v>
      </c>
      <c r="B382" s="20" t="s">
        <v>472</v>
      </c>
      <c r="C382" s="20" t="s">
        <v>133</v>
      </c>
      <c r="D382" s="82" t="s">
        <v>688</v>
      </c>
      <c r="E382" s="91">
        <f>35700+35700</f>
        <v>71400</v>
      </c>
      <c r="F382" s="59" t="s">
        <v>622</v>
      </c>
      <c r="G382" s="44"/>
      <c r="H382" s="59" t="s">
        <v>623</v>
      </c>
      <c r="I382" s="45"/>
    </row>
    <row r="383" spans="1:9" ht="33" x14ac:dyDescent="0.15">
      <c r="A383" s="29" t="s">
        <v>695</v>
      </c>
      <c r="B383" s="20" t="s">
        <v>472</v>
      </c>
      <c r="C383" s="20" t="s">
        <v>193</v>
      </c>
      <c r="D383" s="82" t="s">
        <v>688</v>
      </c>
      <c r="E383" s="91">
        <v>231000</v>
      </c>
      <c r="F383" s="59" t="s">
        <v>622</v>
      </c>
      <c r="G383" s="44"/>
      <c r="H383" s="59" t="s">
        <v>623</v>
      </c>
      <c r="I383" s="45"/>
    </row>
    <row r="384" spans="1:9" ht="33" x14ac:dyDescent="0.15">
      <c r="A384" s="29" t="s">
        <v>695</v>
      </c>
      <c r="B384" s="20" t="s">
        <v>472</v>
      </c>
      <c r="C384" s="20" t="s">
        <v>325</v>
      </c>
      <c r="D384" s="82" t="s">
        <v>688</v>
      </c>
      <c r="E384" s="91">
        <f>77700+77700</f>
        <v>155400</v>
      </c>
      <c r="F384" s="59" t="s">
        <v>622</v>
      </c>
      <c r="G384" s="44"/>
      <c r="H384" s="59" t="s">
        <v>623</v>
      </c>
      <c r="I384" s="45"/>
    </row>
    <row r="385" spans="1:9" ht="33" x14ac:dyDescent="0.15">
      <c r="A385" s="29" t="s">
        <v>695</v>
      </c>
      <c r="B385" s="20" t="s">
        <v>472</v>
      </c>
      <c r="C385" s="20" t="s">
        <v>191</v>
      </c>
      <c r="D385" s="82" t="s">
        <v>688</v>
      </c>
      <c r="E385" s="91">
        <f>119700+119700</f>
        <v>239400</v>
      </c>
      <c r="F385" s="59" t="s">
        <v>622</v>
      </c>
      <c r="G385" s="44"/>
      <c r="H385" s="59" t="s">
        <v>623</v>
      </c>
      <c r="I385" s="45"/>
    </row>
    <row r="386" spans="1:9" ht="66" x14ac:dyDescent="0.15">
      <c r="A386" s="29" t="s">
        <v>695</v>
      </c>
      <c r="B386" s="20" t="s">
        <v>466</v>
      </c>
      <c r="C386" s="20" t="s">
        <v>56</v>
      </c>
      <c r="D386" s="82" t="s">
        <v>688</v>
      </c>
      <c r="E386" s="91">
        <f>592332+392195</f>
        <v>984527</v>
      </c>
      <c r="F386" s="59" t="s">
        <v>622</v>
      </c>
      <c r="G386" s="44"/>
      <c r="H386" s="59" t="s">
        <v>623</v>
      </c>
      <c r="I386" s="45"/>
    </row>
    <row r="387" spans="1:9" ht="66" x14ac:dyDescent="0.15">
      <c r="A387" s="29" t="s">
        <v>695</v>
      </c>
      <c r="B387" s="20" t="s">
        <v>508</v>
      </c>
      <c r="C387" s="20" t="s">
        <v>56</v>
      </c>
      <c r="D387" s="82" t="s">
        <v>688</v>
      </c>
      <c r="E387" s="91">
        <v>195000</v>
      </c>
      <c r="F387" s="59" t="s">
        <v>622</v>
      </c>
      <c r="G387" s="44"/>
      <c r="H387" s="59" t="s">
        <v>623</v>
      </c>
      <c r="I387" s="45"/>
    </row>
    <row r="388" spans="1:9" ht="49.5" x14ac:dyDescent="0.15">
      <c r="A388" s="29" t="s">
        <v>695</v>
      </c>
      <c r="B388" s="20" t="s">
        <v>472</v>
      </c>
      <c r="C388" s="20" t="s">
        <v>136</v>
      </c>
      <c r="D388" s="82" t="s">
        <v>688</v>
      </c>
      <c r="E388" s="91">
        <v>132300</v>
      </c>
      <c r="F388" s="59" t="s">
        <v>622</v>
      </c>
      <c r="G388" s="44"/>
      <c r="H388" s="59" t="s">
        <v>623</v>
      </c>
      <c r="I388" s="45"/>
    </row>
    <row r="389" spans="1:9" ht="49.5" x14ac:dyDescent="0.15">
      <c r="A389" s="29" t="s">
        <v>695</v>
      </c>
      <c r="B389" s="20" t="s">
        <v>472</v>
      </c>
      <c r="C389" s="20" t="s">
        <v>136</v>
      </c>
      <c r="D389" s="82" t="s">
        <v>688</v>
      </c>
      <c r="E389" s="91">
        <v>132300</v>
      </c>
      <c r="F389" s="59" t="s">
        <v>622</v>
      </c>
      <c r="G389" s="44"/>
      <c r="H389" s="59" t="s">
        <v>623</v>
      </c>
      <c r="I389" s="45"/>
    </row>
    <row r="390" spans="1:9" ht="33" x14ac:dyDescent="0.15">
      <c r="A390" s="29" t="s">
        <v>695</v>
      </c>
      <c r="B390" s="20" t="s">
        <v>467</v>
      </c>
      <c r="C390" s="20" t="s">
        <v>102</v>
      </c>
      <c r="D390" s="82" t="s">
        <v>688</v>
      </c>
      <c r="E390" s="91">
        <f>19557+88823+33983</f>
        <v>142363</v>
      </c>
      <c r="F390" s="59" t="s">
        <v>622</v>
      </c>
      <c r="G390" s="44"/>
      <c r="H390" s="59" t="s">
        <v>623</v>
      </c>
      <c r="I390" s="45"/>
    </row>
    <row r="391" spans="1:9" ht="49.5" x14ac:dyDescent="0.15">
      <c r="A391" s="29" t="s">
        <v>695</v>
      </c>
      <c r="B391" s="20" t="s">
        <v>472</v>
      </c>
      <c r="C391" s="20" t="s">
        <v>180</v>
      </c>
      <c r="D391" s="82" t="s">
        <v>688</v>
      </c>
      <c r="E391" s="91">
        <f>159600+666668+729757+159600</f>
        <v>1715625</v>
      </c>
      <c r="F391" s="59" t="s">
        <v>622</v>
      </c>
      <c r="G391" s="44"/>
      <c r="H391" s="59" t="s">
        <v>623</v>
      </c>
      <c r="I391" s="45"/>
    </row>
    <row r="392" spans="1:9" ht="33" x14ac:dyDescent="0.15">
      <c r="A392" s="29" t="s">
        <v>695</v>
      </c>
      <c r="B392" s="20" t="s">
        <v>472</v>
      </c>
      <c r="C392" s="20" t="s">
        <v>134</v>
      </c>
      <c r="D392" s="82" t="s">
        <v>688</v>
      </c>
      <c r="E392" s="91">
        <f>84000+84000</f>
        <v>168000</v>
      </c>
      <c r="F392" s="59" t="s">
        <v>622</v>
      </c>
      <c r="G392" s="44"/>
      <c r="H392" s="59" t="s">
        <v>623</v>
      </c>
      <c r="I392" s="45"/>
    </row>
    <row r="393" spans="1:9" ht="33" x14ac:dyDescent="0.15">
      <c r="A393" s="29" t="s">
        <v>695</v>
      </c>
      <c r="B393" s="20" t="s">
        <v>466</v>
      </c>
      <c r="C393" s="20" t="s">
        <v>13</v>
      </c>
      <c r="D393" s="82" t="s">
        <v>688</v>
      </c>
      <c r="E393" s="91">
        <v>530059</v>
      </c>
      <c r="F393" s="59" t="s">
        <v>622</v>
      </c>
      <c r="G393" s="44"/>
      <c r="H393" s="59" t="s">
        <v>623</v>
      </c>
      <c r="I393" s="45"/>
    </row>
    <row r="394" spans="1:9" ht="33" x14ac:dyDescent="0.15">
      <c r="A394" s="29" t="s">
        <v>695</v>
      </c>
      <c r="B394" s="20" t="s">
        <v>511</v>
      </c>
      <c r="C394" s="20" t="s">
        <v>13</v>
      </c>
      <c r="D394" s="82" t="s">
        <v>688</v>
      </c>
      <c r="E394" s="91">
        <v>682200</v>
      </c>
      <c r="F394" s="59" t="s">
        <v>622</v>
      </c>
      <c r="G394" s="44"/>
      <c r="H394" s="59" t="s">
        <v>623</v>
      </c>
      <c r="I394" s="45"/>
    </row>
    <row r="395" spans="1:9" ht="33" x14ac:dyDescent="0.15">
      <c r="A395" s="29" t="s">
        <v>695</v>
      </c>
      <c r="B395" s="20" t="s">
        <v>472</v>
      </c>
      <c r="C395" s="20" t="s">
        <v>13</v>
      </c>
      <c r="D395" s="82" t="s">
        <v>688</v>
      </c>
      <c r="E395" s="91">
        <f>247345+756861+227517+812191</f>
        <v>2043914</v>
      </c>
      <c r="F395" s="59" t="s">
        <v>622</v>
      </c>
      <c r="G395" s="44"/>
      <c r="H395" s="59" t="s">
        <v>623</v>
      </c>
      <c r="I395" s="45"/>
    </row>
    <row r="396" spans="1:9" ht="33" x14ac:dyDescent="0.15">
      <c r="A396" s="29" t="s">
        <v>695</v>
      </c>
      <c r="B396" s="20" t="s">
        <v>466</v>
      </c>
      <c r="C396" s="20" t="s">
        <v>13</v>
      </c>
      <c r="D396" s="82" t="s">
        <v>688</v>
      </c>
      <c r="E396" s="91">
        <v>306780</v>
      </c>
      <c r="F396" s="59" t="s">
        <v>622</v>
      </c>
      <c r="G396" s="44"/>
      <c r="H396" s="59" t="s">
        <v>623</v>
      </c>
      <c r="I396" s="45"/>
    </row>
    <row r="397" spans="1:9" ht="33" x14ac:dyDescent="0.15">
      <c r="A397" s="29" t="s">
        <v>695</v>
      </c>
      <c r="B397" s="20" t="s">
        <v>472</v>
      </c>
      <c r="C397" s="20" t="s">
        <v>168</v>
      </c>
      <c r="D397" s="82" t="s">
        <v>688</v>
      </c>
      <c r="E397" s="91">
        <f>1315790+576660+576660+1316910</f>
        <v>3786020</v>
      </c>
      <c r="F397" s="59" t="s">
        <v>622</v>
      </c>
      <c r="G397" s="44"/>
      <c r="H397" s="59" t="s">
        <v>623</v>
      </c>
      <c r="I397" s="45"/>
    </row>
    <row r="398" spans="1:9" ht="66" x14ac:dyDescent="0.15">
      <c r="A398" s="29" t="s">
        <v>695</v>
      </c>
      <c r="B398" s="20" t="s">
        <v>472</v>
      </c>
      <c r="C398" s="20" t="s">
        <v>164</v>
      </c>
      <c r="D398" s="82" t="s">
        <v>688</v>
      </c>
      <c r="E398" s="91">
        <v>922925</v>
      </c>
      <c r="F398" s="59" t="s">
        <v>622</v>
      </c>
      <c r="G398" s="44"/>
      <c r="H398" s="59" t="s">
        <v>623</v>
      </c>
      <c r="I398" s="45"/>
    </row>
    <row r="399" spans="1:9" ht="66" x14ac:dyDescent="0.15">
      <c r="A399" s="29" t="s">
        <v>695</v>
      </c>
      <c r="B399" s="20" t="s">
        <v>472</v>
      </c>
      <c r="C399" s="20" t="s">
        <v>164</v>
      </c>
      <c r="D399" s="82" t="s">
        <v>688</v>
      </c>
      <c r="E399" s="91">
        <f>3402176+920081+3606857</f>
        <v>7929114</v>
      </c>
      <c r="F399" s="59" t="s">
        <v>622</v>
      </c>
      <c r="G399" s="44"/>
      <c r="H399" s="59" t="s">
        <v>623</v>
      </c>
      <c r="I399" s="45"/>
    </row>
    <row r="400" spans="1:9" ht="33" x14ac:dyDescent="0.15">
      <c r="A400" s="29" t="s">
        <v>695</v>
      </c>
      <c r="B400" s="20" t="s">
        <v>472</v>
      </c>
      <c r="C400" s="20" t="s">
        <v>125</v>
      </c>
      <c r="D400" s="82" t="s">
        <v>688</v>
      </c>
      <c r="E400" s="91">
        <f>2553880+396270+2550730+464030</f>
        <v>5964910</v>
      </c>
      <c r="F400" s="59" t="s">
        <v>622</v>
      </c>
      <c r="G400" s="44"/>
      <c r="H400" s="59" t="s">
        <v>623</v>
      </c>
      <c r="I400" s="45"/>
    </row>
    <row r="401" spans="1:9" ht="33" x14ac:dyDescent="0.15">
      <c r="A401" s="29" t="s">
        <v>695</v>
      </c>
      <c r="B401" s="20" t="s">
        <v>472</v>
      </c>
      <c r="C401" s="20" t="s">
        <v>135</v>
      </c>
      <c r="D401" s="82" t="s">
        <v>688</v>
      </c>
      <c r="E401" s="91">
        <f>42000+42000</f>
        <v>84000</v>
      </c>
      <c r="F401" s="59" t="s">
        <v>622</v>
      </c>
      <c r="G401" s="44"/>
      <c r="H401" s="59" t="s">
        <v>623</v>
      </c>
      <c r="I401" s="45"/>
    </row>
    <row r="402" spans="1:9" ht="33" x14ac:dyDescent="0.15">
      <c r="A402" s="29" t="s">
        <v>695</v>
      </c>
      <c r="B402" s="20" t="s">
        <v>472</v>
      </c>
      <c r="C402" s="20" t="s">
        <v>314</v>
      </c>
      <c r="D402" s="82" t="s">
        <v>688</v>
      </c>
      <c r="E402" s="91">
        <f>75600*2</f>
        <v>151200</v>
      </c>
      <c r="F402" s="59" t="s">
        <v>622</v>
      </c>
      <c r="G402" s="44"/>
      <c r="H402" s="59" t="s">
        <v>623</v>
      </c>
      <c r="I402" s="45"/>
    </row>
    <row r="403" spans="1:9" ht="66" x14ac:dyDescent="0.15">
      <c r="A403" s="29" t="s">
        <v>695</v>
      </c>
      <c r="B403" s="20" t="s">
        <v>472</v>
      </c>
      <c r="C403" s="20" t="s">
        <v>140</v>
      </c>
      <c r="D403" s="82" t="s">
        <v>688</v>
      </c>
      <c r="E403" s="91">
        <f>52500+52500</f>
        <v>105000</v>
      </c>
      <c r="F403" s="59" t="s">
        <v>622</v>
      </c>
      <c r="G403" s="44"/>
      <c r="H403" s="59" t="s">
        <v>623</v>
      </c>
      <c r="I403" s="45"/>
    </row>
    <row r="404" spans="1:9" ht="66" x14ac:dyDescent="0.15">
      <c r="A404" s="29" t="s">
        <v>695</v>
      </c>
      <c r="B404" s="20" t="s">
        <v>472</v>
      </c>
      <c r="C404" s="20" t="s">
        <v>182</v>
      </c>
      <c r="D404" s="82" t="s">
        <v>688</v>
      </c>
      <c r="E404" s="91">
        <f>379575+683132+378623+698781</f>
        <v>2140111</v>
      </c>
      <c r="F404" s="59" t="s">
        <v>622</v>
      </c>
      <c r="G404" s="44"/>
      <c r="H404" s="59" t="s">
        <v>623</v>
      </c>
      <c r="I404" s="45"/>
    </row>
    <row r="405" spans="1:9" ht="66" x14ac:dyDescent="0.15">
      <c r="A405" s="29" t="s">
        <v>695</v>
      </c>
      <c r="B405" s="20" t="s">
        <v>472</v>
      </c>
      <c r="C405" s="20" t="s">
        <v>152</v>
      </c>
      <c r="D405" s="82" t="s">
        <v>688</v>
      </c>
      <c r="E405" s="91">
        <v>35700</v>
      </c>
      <c r="F405" s="59" t="s">
        <v>622</v>
      </c>
      <c r="G405" s="44"/>
      <c r="H405" s="59" t="s">
        <v>623</v>
      </c>
      <c r="I405" s="45"/>
    </row>
    <row r="406" spans="1:9" ht="66" x14ac:dyDescent="0.15">
      <c r="A406" s="29" t="s">
        <v>695</v>
      </c>
      <c r="B406" s="20" t="s">
        <v>470</v>
      </c>
      <c r="C406" s="20" t="s">
        <v>152</v>
      </c>
      <c r="D406" s="82" t="s">
        <v>688</v>
      </c>
      <c r="E406" s="91">
        <v>35700</v>
      </c>
      <c r="F406" s="59" t="s">
        <v>622</v>
      </c>
      <c r="G406" s="44"/>
      <c r="H406" s="59" t="s">
        <v>623</v>
      </c>
      <c r="I406" s="45"/>
    </row>
    <row r="407" spans="1:9" ht="49.5" x14ac:dyDescent="0.15">
      <c r="A407" s="29" t="s">
        <v>695</v>
      </c>
      <c r="B407" s="20" t="s">
        <v>466</v>
      </c>
      <c r="C407" s="20" t="s">
        <v>11</v>
      </c>
      <c r="D407" s="82" t="s">
        <v>688</v>
      </c>
      <c r="E407" s="91">
        <f>298484+741820+199757+530756+561913+1124257+1215148</f>
        <v>4672135</v>
      </c>
      <c r="F407" s="59" t="s">
        <v>622</v>
      </c>
      <c r="G407" s="44"/>
      <c r="H407" s="59" t="s">
        <v>623</v>
      </c>
      <c r="I407" s="45"/>
    </row>
    <row r="408" spans="1:9" ht="49.5" x14ac:dyDescent="0.15">
      <c r="A408" s="29" t="s">
        <v>695</v>
      </c>
      <c r="B408" s="20" t="s">
        <v>513</v>
      </c>
      <c r="C408" s="20" t="s">
        <v>11</v>
      </c>
      <c r="D408" s="82" t="s">
        <v>688</v>
      </c>
      <c r="E408" s="91">
        <v>812723</v>
      </c>
      <c r="F408" s="59" t="s">
        <v>622</v>
      </c>
      <c r="G408" s="44"/>
      <c r="H408" s="59" t="s">
        <v>623</v>
      </c>
      <c r="I408" s="45"/>
    </row>
    <row r="409" spans="1:9" ht="33" x14ac:dyDescent="0.15">
      <c r="A409" s="29" t="s">
        <v>695</v>
      </c>
      <c r="B409" s="20" t="s">
        <v>472</v>
      </c>
      <c r="C409" s="20" t="s">
        <v>171</v>
      </c>
      <c r="D409" s="82" t="s">
        <v>688</v>
      </c>
      <c r="E409" s="91">
        <f>42000+42000</f>
        <v>84000</v>
      </c>
      <c r="F409" s="59" t="s">
        <v>622</v>
      </c>
      <c r="G409" s="44"/>
      <c r="H409" s="59" t="s">
        <v>623</v>
      </c>
      <c r="I409" s="45"/>
    </row>
    <row r="410" spans="1:9" ht="66" x14ac:dyDescent="0.15">
      <c r="A410" s="29" t="s">
        <v>695</v>
      </c>
      <c r="B410" s="20" t="s">
        <v>472</v>
      </c>
      <c r="C410" s="20" t="s">
        <v>148</v>
      </c>
      <c r="D410" s="82" t="s">
        <v>688</v>
      </c>
      <c r="E410" s="91">
        <f>267960+267960</f>
        <v>535920</v>
      </c>
      <c r="F410" s="59" t="s">
        <v>622</v>
      </c>
      <c r="G410" s="44"/>
      <c r="H410" s="59" t="s">
        <v>623</v>
      </c>
      <c r="I410" s="45"/>
    </row>
    <row r="411" spans="1:9" ht="33" x14ac:dyDescent="0.15">
      <c r="A411" s="29" t="s">
        <v>695</v>
      </c>
      <c r="B411" s="20" t="s">
        <v>472</v>
      </c>
      <c r="C411" s="20" t="s">
        <v>151</v>
      </c>
      <c r="D411" s="82" t="s">
        <v>688</v>
      </c>
      <c r="E411" s="91">
        <f>218400+218400</f>
        <v>436800</v>
      </c>
      <c r="F411" s="59" t="s">
        <v>622</v>
      </c>
      <c r="G411" s="44"/>
      <c r="H411" s="59" t="s">
        <v>623</v>
      </c>
      <c r="I411" s="45"/>
    </row>
    <row r="412" spans="1:9" ht="33" x14ac:dyDescent="0.15">
      <c r="A412" s="29" t="s">
        <v>695</v>
      </c>
      <c r="B412" s="20" t="s">
        <v>472</v>
      </c>
      <c r="C412" s="20" t="s">
        <v>150</v>
      </c>
      <c r="D412" s="82" t="s">
        <v>688</v>
      </c>
      <c r="E412" s="91">
        <f>139860+139860</f>
        <v>279720</v>
      </c>
      <c r="F412" s="59" t="s">
        <v>622</v>
      </c>
      <c r="G412" s="44"/>
      <c r="H412" s="59" t="s">
        <v>623</v>
      </c>
      <c r="I412" s="45"/>
    </row>
    <row r="413" spans="1:9" ht="49.5" x14ac:dyDescent="0.15">
      <c r="A413" s="29" t="s">
        <v>695</v>
      </c>
      <c r="B413" s="20" t="s">
        <v>472</v>
      </c>
      <c r="C413" s="20" t="s">
        <v>326</v>
      </c>
      <c r="D413" s="82" t="s">
        <v>688</v>
      </c>
      <c r="E413" s="91">
        <f>18900+18900</f>
        <v>37800</v>
      </c>
      <c r="F413" s="59" t="s">
        <v>622</v>
      </c>
      <c r="G413" s="44"/>
      <c r="H413" s="59" t="s">
        <v>623</v>
      </c>
      <c r="I413" s="45"/>
    </row>
    <row r="414" spans="1:9" ht="49.5" x14ac:dyDescent="0.15">
      <c r="A414" s="29" t="s">
        <v>695</v>
      </c>
      <c r="B414" s="20" t="s">
        <v>472</v>
      </c>
      <c r="C414" s="20" t="s">
        <v>149</v>
      </c>
      <c r="D414" s="82" t="s">
        <v>688</v>
      </c>
      <c r="E414" s="91">
        <f>333060+333060</f>
        <v>666120</v>
      </c>
      <c r="F414" s="59" t="s">
        <v>622</v>
      </c>
      <c r="G414" s="44"/>
      <c r="H414" s="59" t="s">
        <v>623</v>
      </c>
      <c r="I414" s="45"/>
    </row>
    <row r="415" spans="1:9" ht="33" x14ac:dyDescent="0.15">
      <c r="A415" s="29" t="s">
        <v>695</v>
      </c>
      <c r="B415" s="20" t="s">
        <v>472</v>
      </c>
      <c r="C415" s="20" t="s">
        <v>130</v>
      </c>
      <c r="D415" s="82" t="s">
        <v>688</v>
      </c>
      <c r="E415" s="91">
        <f>42000+42000</f>
        <v>84000</v>
      </c>
      <c r="F415" s="59" t="s">
        <v>622</v>
      </c>
      <c r="G415" s="44"/>
      <c r="H415" s="59" t="s">
        <v>623</v>
      </c>
      <c r="I415" s="45"/>
    </row>
    <row r="416" spans="1:9" ht="33" x14ac:dyDescent="0.15">
      <c r="A416" s="29" t="s">
        <v>695</v>
      </c>
      <c r="B416" s="20" t="s">
        <v>472</v>
      </c>
      <c r="C416" s="20" t="s">
        <v>324</v>
      </c>
      <c r="D416" s="82" t="s">
        <v>688</v>
      </c>
      <c r="E416" s="91">
        <f>143727+146055</f>
        <v>289782</v>
      </c>
      <c r="F416" s="59" t="s">
        <v>622</v>
      </c>
      <c r="G416" s="44"/>
      <c r="H416" s="59" t="s">
        <v>623</v>
      </c>
      <c r="I416" s="45"/>
    </row>
    <row r="417" spans="1:9" ht="33" x14ac:dyDescent="0.15">
      <c r="A417" s="29" t="s">
        <v>695</v>
      </c>
      <c r="B417" s="20" t="s">
        <v>472</v>
      </c>
      <c r="C417" s="20" t="s">
        <v>322</v>
      </c>
      <c r="D417" s="82" t="s">
        <v>688</v>
      </c>
      <c r="E417" s="91">
        <f>42000+42000</f>
        <v>84000</v>
      </c>
      <c r="F417" s="59" t="s">
        <v>622</v>
      </c>
      <c r="G417" s="44"/>
      <c r="H417" s="59" t="s">
        <v>623</v>
      </c>
      <c r="I417" s="45"/>
    </row>
    <row r="418" spans="1:9" ht="33" x14ac:dyDescent="0.15">
      <c r="A418" s="29" t="s">
        <v>695</v>
      </c>
      <c r="B418" s="20" t="s">
        <v>472</v>
      </c>
      <c r="C418" s="20" t="s">
        <v>323</v>
      </c>
      <c r="D418" s="82" t="s">
        <v>688</v>
      </c>
      <c r="E418" s="91">
        <f>36050+39900</f>
        <v>75950</v>
      </c>
      <c r="F418" s="59" t="s">
        <v>622</v>
      </c>
      <c r="G418" s="44"/>
      <c r="H418" s="59" t="s">
        <v>623</v>
      </c>
      <c r="I418" s="45"/>
    </row>
    <row r="419" spans="1:9" ht="33" x14ac:dyDescent="0.15">
      <c r="A419" s="29" t="s">
        <v>695</v>
      </c>
      <c r="B419" s="20" t="s">
        <v>472</v>
      </c>
      <c r="C419" s="20" t="s">
        <v>363</v>
      </c>
      <c r="D419" s="82" t="s">
        <v>688</v>
      </c>
      <c r="E419" s="91">
        <f>568113+567637</f>
        <v>1135750</v>
      </c>
      <c r="F419" s="59" t="s">
        <v>622</v>
      </c>
      <c r="G419" s="44"/>
      <c r="H419" s="59" t="s">
        <v>623</v>
      </c>
      <c r="I419" s="45"/>
    </row>
    <row r="420" spans="1:9" ht="33" x14ac:dyDescent="0.15">
      <c r="A420" s="29" t="s">
        <v>695</v>
      </c>
      <c r="B420" s="20" t="s">
        <v>472</v>
      </c>
      <c r="C420" s="20" t="s">
        <v>312</v>
      </c>
      <c r="D420" s="82" t="s">
        <v>688</v>
      </c>
      <c r="E420" s="91">
        <f>255238+262197</f>
        <v>517435</v>
      </c>
      <c r="F420" s="59" t="s">
        <v>622</v>
      </c>
      <c r="G420" s="44"/>
      <c r="H420" s="59" t="s">
        <v>623</v>
      </c>
      <c r="I420" s="45"/>
    </row>
    <row r="421" spans="1:9" ht="33" x14ac:dyDescent="0.15">
      <c r="A421" s="29" t="s">
        <v>695</v>
      </c>
      <c r="B421" s="20" t="s">
        <v>472</v>
      </c>
      <c r="C421" s="20" t="s">
        <v>146</v>
      </c>
      <c r="D421" s="82" t="s">
        <v>688</v>
      </c>
      <c r="E421" s="91">
        <f>42000+1199961+42000+1126403</f>
        <v>2410364</v>
      </c>
      <c r="F421" s="59" t="s">
        <v>622</v>
      </c>
      <c r="G421" s="44"/>
      <c r="H421" s="59" t="s">
        <v>623</v>
      </c>
      <c r="I421" s="45"/>
    </row>
    <row r="422" spans="1:9" ht="33" x14ac:dyDescent="0.15">
      <c r="A422" s="29" t="s">
        <v>695</v>
      </c>
      <c r="B422" s="20" t="s">
        <v>472</v>
      </c>
      <c r="C422" s="20" t="s">
        <v>310</v>
      </c>
      <c r="D422" s="82" t="s">
        <v>688</v>
      </c>
      <c r="E422" s="91">
        <f>640920+769125+640920+795900</f>
        <v>2846865</v>
      </c>
      <c r="F422" s="59" t="s">
        <v>622</v>
      </c>
      <c r="G422" s="44"/>
      <c r="H422" s="59" t="s">
        <v>623</v>
      </c>
      <c r="I422" s="45"/>
    </row>
    <row r="423" spans="1:9" ht="33" x14ac:dyDescent="0.15">
      <c r="A423" s="29" t="s">
        <v>695</v>
      </c>
      <c r="B423" s="20" t="s">
        <v>472</v>
      </c>
      <c r="C423" s="20" t="s">
        <v>309</v>
      </c>
      <c r="D423" s="82" t="s">
        <v>688</v>
      </c>
      <c r="E423" s="91">
        <f>775320+1197588+775320+1146465</f>
        <v>3894693</v>
      </c>
      <c r="F423" s="59" t="s">
        <v>622</v>
      </c>
      <c r="G423" s="44"/>
      <c r="H423" s="59" t="s">
        <v>623</v>
      </c>
      <c r="I423" s="45"/>
    </row>
    <row r="424" spans="1:9" ht="33" x14ac:dyDescent="0.15">
      <c r="A424" s="29" t="s">
        <v>695</v>
      </c>
      <c r="B424" s="20" t="s">
        <v>467</v>
      </c>
      <c r="C424" s="20" t="s">
        <v>91</v>
      </c>
      <c r="D424" s="82" t="s">
        <v>688</v>
      </c>
      <c r="E424" s="91">
        <v>26624</v>
      </c>
      <c r="F424" s="59" t="s">
        <v>622</v>
      </c>
      <c r="G424" s="44"/>
      <c r="H424" s="59" t="s">
        <v>623</v>
      </c>
      <c r="I424" s="45"/>
    </row>
    <row r="425" spans="1:9" ht="33" x14ac:dyDescent="0.15">
      <c r="A425" s="29" t="s">
        <v>695</v>
      </c>
      <c r="B425" s="20" t="s">
        <v>472</v>
      </c>
      <c r="C425" s="20" t="s">
        <v>331</v>
      </c>
      <c r="D425" s="82" t="s">
        <v>688</v>
      </c>
      <c r="E425" s="91">
        <f>344400+391036+307685+399462</f>
        <v>1442583</v>
      </c>
      <c r="F425" s="59" t="s">
        <v>622</v>
      </c>
      <c r="G425" s="44"/>
      <c r="H425" s="59" t="s">
        <v>623</v>
      </c>
      <c r="I425" s="45"/>
    </row>
    <row r="426" spans="1:9" ht="33" x14ac:dyDescent="0.15">
      <c r="A426" s="29" t="s">
        <v>695</v>
      </c>
      <c r="B426" s="20" t="s">
        <v>508</v>
      </c>
      <c r="C426" s="20" t="s">
        <v>305</v>
      </c>
      <c r="D426" s="82" t="s">
        <v>688</v>
      </c>
      <c r="E426" s="91">
        <f>67320+389219+889136+871788</f>
        <v>2217463</v>
      </c>
      <c r="F426" s="59" t="s">
        <v>622</v>
      </c>
      <c r="G426" s="44"/>
      <c r="H426" s="59" t="s">
        <v>623</v>
      </c>
      <c r="I426" s="45"/>
    </row>
    <row r="427" spans="1:9" ht="33" x14ac:dyDescent="0.15">
      <c r="A427" s="29" t="s">
        <v>695</v>
      </c>
      <c r="B427" s="20" t="s">
        <v>472</v>
      </c>
      <c r="C427" s="20" t="s">
        <v>364</v>
      </c>
      <c r="D427" s="82" t="s">
        <v>688</v>
      </c>
      <c r="E427" s="91">
        <f>309645+117600+301227</f>
        <v>728472</v>
      </c>
      <c r="F427" s="59" t="s">
        <v>622</v>
      </c>
      <c r="G427" s="44"/>
      <c r="H427" s="59" t="s">
        <v>623</v>
      </c>
      <c r="I427" s="45"/>
    </row>
    <row r="428" spans="1:9" ht="33" x14ac:dyDescent="0.15">
      <c r="A428" s="29" t="s">
        <v>695</v>
      </c>
      <c r="B428" s="20" t="s">
        <v>466</v>
      </c>
      <c r="C428" s="20" t="s">
        <v>75</v>
      </c>
      <c r="D428" s="82" t="s">
        <v>688</v>
      </c>
      <c r="E428" s="91">
        <v>165238</v>
      </c>
      <c r="F428" s="59" t="s">
        <v>622</v>
      </c>
      <c r="G428" s="44"/>
      <c r="H428" s="59" t="s">
        <v>623</v>
      </c>
      <c r="I428" s="45"/>
    </row>
    <row r="429" spans="1:9" ht="33" x14ac:dyDescent="0.15">
      <c r="A429" s="56" t="s">
        <v>890</v>
      </c>
      <c r="B429" s="20" t="s">
        <v>459</v>
      </c>
      <c r="C429" s="20" t="s">
        <v>284</v>
      </c>
      <c r="D429" s="82" t="s">
        <v>688</v>
      </c>
      <c r="E429" s="91">
        <v>18800</v>
      </c>
      <c r="F429" s="59" t="s">
        <v>622</v>
      </c>
      <c r="G429" s="44"/>
      <c r="H429" s="45"/>
      <c r="I429" s="59" t="s">
        <v>623</v>
      </c>
    </row>
    <row r="430" spans="1:9" ht="33" x14ac:dyDescent="0.15">
      <c r="A430" s="56" t="s">
        <v>713</v>
      </c>
      <c r="B430" s="20" t="s">
        <v>459</v>
      </c>
      <c r="C430" s="20" t="s">
        <v>274</v>
      </c>
      <c r="D430" s="82" t="s">
        <v>688</v>
      </c>
      <c r="E430" s="91">
        <v>20000</v>
      </c>
      <c r="F430" s="59" t="s">
        <v>622</v>
      </c>
      <c r="G430" s="44"/>
      <c r="H430" s="45"/>
      <c r="I430" s="59" t="s">
        <v>623</v>
      </c>
    </row>
    <row r="431" spans="1:9" ht="33" x14ac:dyDescent="0.15">
      <c r="A431" s="56" t="s">
        <v>889</v>
      </c>
      <c r="B431" s="20" t="s">
        <v>459</v>
      </c>
      <c r="C431" s="20" t="s">
        <v>282</v>
      </c>
      <c r="D431" s="82" t="s">
        <v>688</v>
      </c>
      <c r="E431" s="91">
        <v>20000</v>
      </c>
      <c r="F431" s="59" t="s">
        <v>622</v>
      </c>
      <c r="G431" s="44"/>
      <c r="H431" s="45"/>
      <c r="I431" s="59" t="s">
        <v>623</v>
      </c>
    </row>
    <row r="432" spans="1:9" ht="33" x14ac:dyDescent="0.15">
      <c r="A432" s="56" t="s">
        <v>713</v>
      </c>
      <c r="B432" s="20" t="s">
        <v>459</v>
      </c>
      <c r="C432" s="20" t="s">
        <v>280</v>
      </c>
      <c r="D432" s="82" t="s">
        <v>688</v>
      </c>
      <c r="E432" s="91">
        <v>19400</v>
      </c>
      <c r="F432" s="59" t="s">
        <v>622</v>
      </c>
      <c r="G432" s="44"/>
      <c r="H432" s="45"/>
      <c r="I432" s="59" t="s">
        <v>623</v>
      </c>
    </row>
    <row r="433" spans="1:9" ht="33" x14ac:dyDescent="0.15">
      <c r="A433" s="56" t="s">
        <v>713</v>
      </c>
      <c r="B433" s="20" t="s">
        <v>459</v>
      </c>
      <c r="C433" s="20" t="s">
        <v>271</v>
      </c>
      <c r="D433" s="82" t="s">
        <v>688</v>
      </c>
      <c r="E433" s="91">
        <v>20000</v>
      </c>
      <c r="F433" s="59" t="s">
        <v>622</v>
      </c>
      <c r="G433" s="44"/>
      <c r="H433" s="45"/>
      <c r="I433" s="59" t="s">
        <v>623</v>
      </c>
    </row>
    <row r="434" spans="1:9" ht="33" x14ac:dyDescent="0.15">
      <c r="A434" s="56" t="s">
        <v>713</v>
      </c>
      <c r="B434" s="20" t="s">
        <v>459</v>
      </c>
      <c r="C434" s="20" t="s">
        <v>285</v>
      </c>
      <c r="D434" s="82" t="s">
        <v>688</v>
      </c>
      <c r="E434" s="91">
        <v>20000</v>
      </c>
      <c r="F434" s="59" t="s">
        <v>622</v>
      </c>
      <c r="G434" s="44"/>
      <c r="H434" s="45"/>
      <c r="I434" s="59" t="s">
        <v>623</v>
      </c>
    </row>
    <row r="435" spans="1:9" ht="33" x14ac:dyDescent="0.15">
      <c r="A435" s="56" t="s">
        <v>713</v>
      </c>
      <c r="B435" s="20" t="s">
        <v>459</v>
      </c>
      <c r="C435" s="20" t="s">
        <v>264</v>
      </c>
      <c r="D435" s="82" t="s">
        <v>688</v>
      </c>
      <c r="E435" s="91">
        <v>20000</v>
      </c>
      <c r="F435" s="59" t="s">
        <v>622</v>
      </c>
      <c r="G435" s="44"/>
      <c r="H435" s="45"/>
      <c r="I435" s="59" t="s">
        <v>623</v>
      </c>
    </row>
    <row r="436" spans="1:9" ht="33" x14ac:dyDescent="0.15">
      <c r="A436" s="56" t="s">
        <v>713</v>
      </c>
      <c r="B436" s="20" t="s">
        <v>459</v>
      </c>
      <c r="C436" s="20" t="s">
        <v>288</v>
      </c>
      <c r="D436" s="82" t="s">
        <v>688</v>
      </c>
      <c r="E436" s="91">
        <v>20000</v>
      </c>
      <c r="F436" s="59" t="s">
        <v>622</v>
      </c>
      <c r="G436" s="44"/>
      <c r="H436" s="45"/>
      <c r="I436" s="59" t="s">
        <v>623</v>
      </c>
    </row>
    <row r="437" spans="1:9" ht="33" x14ac:dyDescent="0.15">
      <c r="A437" s="56" t="s">
        <v>713</v>
      </c>
      <c r="B437" s="20" t="s">
        <v>459</v>
      </c>
      <c r="C437" s="20" t="s">
        <v>270</v>
      </c>
      <c r="D437" s="82" t="s">
        <v>688</v>
      </c>
      <c r="E437" s="91">
        <v>20000</v>
      </c>
      <c r="F437" s="59" t="s">
        <v>622</v>
      </c>
      <c r="G437" s="44"/>
      <c r="H437" s="45"/>
      <c r="I437" s="59" t="s">
        <v>623</v>
      </c>
    </row>
    <row r="438" spans="1:9" ht="33" x14ac:dyDescent="0.15">
      <c r="A438" s="56" t="s">
        <v>713</v>
      </c>
      <c r="B438" s="20" t="s">
        <v>459</v>
      </c>
      <c r="C438" s="20" t="s">
        <v>275</v>
      </c>
      <c r="D438" s="82" t="s">
        <v>688</v>
      </c>
      <c r="E438" s="91">
        <v>20000</v>
      </c>
      <c r="F438" s="59" t="s">
        <v>622</v>
      </c>
      <c r="G438" s="44"/>
      <c r="H438" s="45"/>
      <c r="I438" s="59" t="s">
        <v>623</v>
      </c>
    </row>
    <row r="439" spans="1:9" ht="33" x14ac:dyDescent="0.15">
      <c r="A439" s="56" t="s">
        <v>713</v>
      </c>
      <c r="B439" s="20" t="s">
        <v>459</v>
      </c>
      <c r="C439" s="20" t="s">
        <v>266</v>
      </c>
      <c r="D439" s="82" t="s">
        <v>688</v>
      </c>
      <c r="E439" s="91">
        <v>20000</v>
      </c>
      <c r="F439" s="59" t="s">
        <v>622</v>
      </c>
      <c r="G439" s="44"/>
      <c r="H439" s="45"/>
      <c r="I439" s="59" t="s">
        <v>623</v>
      </c>
    </row>
    <row r="440" spans="1:9" ht="33" x14ac:dyDescent="0.15">
      <c r="A440" s="56" t="s">
        <v>891</v>
      </c>
      <c r="B440" s="20" t="s">
        <v>459</v>
      </c>
      <c r="C440" s="20" t="s">
        <v>536</v>
      </c>
      <c r="D440" s="82" t="s">
        <v>688</v>
      </c>
      <c r="E440" s="91">
        <v>20000</v>
      </c>
      <c r="F440" s="59" t="s">
        <v>622</v>
      </c>
      <c r="G440" s="44"/>
      <c r="H440" s="45"/>
      <c r="I440" s="59" t="s">
        <v>623</v>
      </c>
    </row>
    <row r="441" spans="1:9" ht="33" x14ac:dyDescent="0.15">
      <c r="A441" s="56" t="s">
        <v>713</v>
      </c>
      <c r="B441" s="20" t="s">
        <v>459</v>
      </c>
      <c r="C441" s="20" t="s">
        <v>278</v>
      </c>
      <c r="D441" s="82" t="s">
        <v>688</v>
      </c>
      <c r="E441" s="91">
        <v>16600</v>
      </c>
      <c r="F441" s="59" t="s">
        <v>622</v>
      </c>
      <c r="G441" s="44"/>
      <c r="H441" s="45"/>
      <c r="I441" s="59" t="s">
        <v>623</v>
      </c>
    </row>
    <row r="442" spans="1:9" ht="33" x14ac:dyDescent="0.15">
      <c r="A442" s="56" t="s">
        <v>713</v>
      </c>
      <c r="B442" s="20" t="s">
        <v>459</v>
      </c>
      <c r="C442" s="20" t="s">
        <v>277</v>
      </c>
      <c r="D442" s="82" t="s">
        <v>688</v>
      </c>
      <c r="E442" s="91">
        <v>19500</v>
      </c>
      <c r="F442" s="59" t="s">
        <v>622</v>
      </c>
      <c r="G442" s="44"/>
      <c r="H442" s="45"/>
      <c r="I442" s="59" t="s">
        <v>623</v>
      </c>
    </row>
    <row r="443" spans="1:9" ht="33" x14ac:dyDescent="0.15">
      <c r="A443" s="56" t="s">
        <v>889</v>
      </c>
      <c r="B443" s="20" t="s">
        <v>459</v>
      </c>
      <c r="C443" s="20" t="s">
        <v>283</v>
      </c>
      <c r="D443" s="82" t="s">
        <v>688</v>
      </c>
      <c r="E443" s="91">
        <v>18000</v>
      </c>
      <c r="F443" s="59" t="s">
        <v>622</v>
      </c>
      <c r="G443" s="44"/>
      <c r="H443" s="45"/>
      <c r="I443" s="59" t="s">
        <v>623</v>
      </c>
    </row>
    <row r="444" spans="1:9" ht="33" x14ac:dyDescent="0.15">
      <c r="A444" s="56" t="s">
        <v>713</v>
      </c>
      <c r="B444" s="20" t="s">
        <v>459</v>
      </c>
      <c r="C444" s="20" t="s">
        <v>265</v>
      </c>
      <c r="D444" s="82" t="s">
        <v>688</v>
      </c>
      <c r="E444" s="91">
        <v>20000</v>
      </c>
      <c r="F444" s="59" t="s">
        <v>622</v>
      </c>
      <c r="G444" s="44"/>
      <c r="H444" s="45"/>
      <c r="I444" s="59" t="s">
        <v>623</v>
      </c>
    </row>
    <row r="445" spans="1:9" ht="33" x14ac:dyDescent="0.15">
      <c r="A445" s="56" t="s">
        <v>713</v>
      </c>
      <c r="B445" s="20" t="s">
        <v>459</v>
      </c>
      <c r="C445" s="20" t="s">
        <v>338</v>
      </c>
      <c r="D445" s="82" t="s">
        <v>688</v>
      </c>
      <c r="E445" s="91">
        <v>20000</v>
      </c>
      <c r="F445" s="59" t="s">
        <v>622</v>
      </c>
      <c r="G445" s="44"/>
      <c r="H445" s="45"/>
      <c r="I445" s="59" t="s">
        <v>623</v>
      </c>
    </row>
    <row r="446" spans="1:9" ht="33" x14ac:dyDescent="0.15">
      <c r="A446" s="56" t="s">
        <v>891</v>
      </c>
      <c r="B446" s="20" t="s">
        <v>459</v>
      </c>
      <c r="C446" s="20" t="s">
        <v>287</v>
      </c>
      <c r="D446" s="82" t="s">
        <v>688</v>
      </c>
      <c r="E446" s="91">
        <v>20000</v>
      </c>
      <c r="F446" s="59" t="s">
        <v>622</v>
      </c>
      <c r="G446" s="44"/>
      <c r="H446" s="45"/>
      <c r="I446" s="59" t="s">
        <v>623</v>
      </c>
    </row>
    <row r="447" spans="1:9" ht="33" x14ac:dyDescent="0.15">
      <c r="A447" s="56" t="s">
        <v>713</v>
      </c>
      <c r="B447" s="20" t="s">
        <v>459</v>
      </c>
      <c r="C447" s="20" t="s">
        <v>281</v>
      </c>
      <c r="D447" s="82" t="s">
        <v>688</v>
      </c>
      <c r="E447" s="91">
        <v>20000</v>
      </c>
      <c r="F447" s="59" t="s">
        <v>622</v>
      </c>
      <c r="G447" s="44"/>
      <c r="H447" s="45"/>
      <c r="I447" s="59" t="s">
        <v>623</v>
      </c>
    </row>
    <row r="448" spans="1:9" ht="33" x14ac:dyDescent="0.15">
      <c r="A448" s="56" t="s">
        <v>713</v>
      </c>
      <c r="B448" s="20" t="s">
        <v>459</v>
      </c>
      <c r="C448" s="20" t="s">
        <v>279</v>
      </c>
      <c r="D448" s="82" t="s">
        <v>688</v>
      </c>
      <c r="E448" s="91">
        <v>20000</v>
      </c>
      <c r="F448" s="59" t="s">
        <v>622</v>
      </c>
      <c r="G448" s="44"/>
      <c r="H448" s="45"/>
      <c r="I448" s="59" t="s">
        <v>623</v>
      </c>
    </row>
    <row r="449" spans="1:9" ht="33" x14ac:dyDescent="0.15">
      <c r="A449" s="56" t="s">
        <v>713</v>
      </c>
      <c r="B449" s="20" t="s">
        <v>459</v>
      </c>
      <c r="C449" s="20" t="s">
        <v>273</v>
      </c>
      <c r="D449" s="82" t="s">
        <v>688</v>
      </c>
      <c r="E449" s="91">
        <v>20000</v>
      </c>
      <c r="F449" s="59" t="s">
        <v>622</v>
      </c>
      <c r="G449" s="44"/>
      <c r="H449" s="45"/>
      <c r="I449" s="59" t="s">
        <v>623</v>
      </c>
    </row>
    <row r="450" spans="1:9" ht="33" x14ac:dyDescent="0.15">
      <c r="A450" s="56" t="s">
        <v>891</v>
      </c>
      <c r="B450" s="20" t="s">
        <v>459</v>
      </c>
      <c r="C450" s="20" t="s">
        <v>267</v>
      </c>
      <c r="D450" s="82" t="s">
        <v>688</v>
      </c>
      <c r="E450" s="91">
        <v>20000</v>
      </c>
      <c r="F450" s="59" t="s">
        <v>622</v>
      </c>
      <c r="G450" s="44"/>
      <c r="H450" s="45"/>
      <c r="I450" s="59" t="s">
        <v>623</v>
      </c>
    </row>
    <row r="451" spans="1:9" ht="33" x14ac:dyDescent="0.15">
      <c r="A451" s="56" t="s">
        <v>713</v>
      </c>
      <c r="B451" s="20" t="s">
        <v>459</v>
      </c>
      <c r="C451" s="20" t="s">
        <v>276</v>
      </c>
      <c r="D451" s="82" t="s">
        <v>688</v>
      </c>
      <c r="E451" s="91">
        <v>20000</v>
      </c>
      <c r="F451" s="59" t="s">
        <v>622</v>
      </c>
      <c r="G451" s="44"/>
      <c r="H451" s="45"/>
      <c r="I451" s="59" t="s">
        <v>623</v>
      </c>
    </row>
    <row r="452" spans="1:9" ht="33" x14ac:dyDescent="0.15">
      <c r="A452" s="56" t="s">
        <v>713</v>
      </c>
      <c r="B452" s="20" t="s">
        <v>459</v>
      </c>
      <c r="C452" s="20" t="s">
        <v>268</v>
      </c>
      <c r="D452" s="82" t="s">
        <v>688</v>
      </c>
      <c r="E452" s="91">
        <v>20000</v>
      </c>
      <c r="F452" s="59" t="s">
        <v>622</v>
      </c>
      <c r="G452" s="44"/>
      <c r="H452" s="45"/>
      <c r="I452" s="59" t="s">
        <v>623</v>
      </c>
    </row>
    <row r="453" spans="1:9" ht="33" x14ac:dyDescent="0.15">
      <c r="A453" s="56" t="s">
        <v>713</v>
      </c>
      <c r="B453" s="20" t="s">
        <v>459</v>
      </c>
      <c r="C453" s="20" t="s">
        <v>286</v>
      </c>
      <c r="D453" s="82" t="s">
        <v>688</v>
      </c>
      <c r="E453" s="91">
        <v>20000</v>
      </c>
      <c r="F453" s="59" t="s">
        <v>622</v>
      </c>
      <c r="G453" s="44"/>
      <c r="H453" s="45"/>
      <c r="I453" s="59" t="s">
        <v>623</v>
      </c>
    </row>
    <row r="454" spans="1:9" ht="33" x14ac:dyDescent="0.15">
      <c r="A454" s="56" t="s">
        <v>713</v>
      </c>
      <c r="B454" s="20" t="s">
        <v>458</v>
      </c>
      <c r="C454" s="20" t="s">
        <v>337</v>
      </c>
      <c r="D454" s="82" t="s">
        <v>688</v>
      </c>
      <c r="E454" s="91">
        <v>80000</v>
      </c>
      <c r="F454" s="59" t="s">
        <v>622</v>
      </c>
      <c r="G454" s="44"/>
      <c r="H454" s="59" t="s">
        <v>623</v>
      </c>
      <c r="I454" s="45"/>
    </row>
    <row r="455" spans="1:9" ht="33" x14ac:dyDescent="0.15">
      <c r="A455" s="56" t="s">
        <v>713</v>
      </c>
      <c r="B455" s="20" t="s">
        <v>459</v>
      </c>
      <c r="C455" s="20" t="s">
        <v>272</v>
      </c>
      <c r="D455" s="82" t="s">
        <v>688</v>
      </c>
      <c r="E455" s="91">
        <v>20000</v>
      </c>
      <c r="F455" s="59" t="s">
        <v>622</v>
      </c>
      <c r="G455" s="44"/>
      <c r="H455" s="45"/>
      <c r="I455" s="59" t="s">
        <v>623</v>
      </c>
    </row>
    <row r="456" spans="1:9" ht="33" x14ac:dyDescent="0.15">
      <c r="A456" s="56" t="s">
        <v>713</v>
      </c>
      <c r="B456" s="20" t="s">
        <v>459</v>
      </c>
      <c r="C456" s="20" t="s">
        <v>269</v>
      </c>
      <c r="D456" s="82" t="s">
        <v>688</v>
      </c>
      <c r="E456" s="91">
        <v>20000</v>
      </c>
      <c r="F456" s="59" t="s">
        <v>622</v>
      </c>
      <c r="G456" s="44"/>
      <c r="H456" s="45"/>
      <c r="I456" s="59" t="s">
        <v>623</v>
      </c>
    </row>
    <row r="457" spans="1:9" ht="49.5" x14ac:dyDescent="0.15">
      <c r="A457" s="29" t="s">
        <v>696</v>
      </c>
      <c r="B457" s="20" t="s">
        <v>515</v>
      </c>
      <c r="C457" s="20" t="s">
        <v>300</v>
      </c>
      <c r="D457" s="82" t="s">
        <v>688</v>
      </c>
      <c r="E457" s="91">
        <v>1913512</v>
      </c>
      <c r="F457" s="59" t="s">
        <v>622</v>
      </c>
      <c r="G457" s="44"/>
      <c r="H457" s="59" t="s">
        <v>623</v>
      </c>
      <c r="I457" s="45"/>
    </row>
    <row r="458" spans="1:9" ht="33" x14ac:dyDescent="0.15">
      <c r="A458" s="29" t="s">
        <v>697</v>
      </c>
      <c r="B458" s="20" t="s">
        <v>41</v>
      </c>
      <c r="C458" s="20" t="s">
        <v>44</v>
      </c>
      <c r="D458" s="82" t="s">
        <v>688</v>
      </c>
      <c r="E458" s="91">
        <v>440100</v>
      </c>
      <c r="F458" s="59" t="s">
        <v>622</v>
      </c>
      <c r="G458" s="44"/>
      <c r="H458" s="59" t="s">
        <v>623</v>
      </c>
      <c r="I458" s="45"/>
    </row>
    <row r="459" spans="1:9" ht="33" x14ac:dyDescent="0.15">
      <c r="A459" s="29" t="s">
        <v>697</v>
      </c>
      <c r="B459" s="20" t="s">
        <v>41</v>
      </c>
      <c r="C459" s="20" t="s">
        <v>50</v>
      </c>
      <c r="D459" s="82" t="s">
        <v>688</v>
      </c>
      <c r="E459" s="91">
        <v>558985</v>
      </c>
      <c r="F459" s="59" t="s">
        <v>622</v>
      </c>
      <c r="G459" s="44"/>
      <c r="H459" s="59" t="s">
        <v>623</v>
      </c>
      <c r="I459" s="45"/>
    </row>
    <row r="460" spans="1:9" ht="33" x14ac:dyDescent="0.15">
      <c r="A460" s="29" t="s">
        <v>697</v>
      </c>
      <c r="B460" s="20" t="s">
        <v>41</v>
      </c>
      <c r="C460" s="20" t="s">
        <v>47</v>
      </c>
      <c r="D460" s="82" t="s">
        <v>688</v>
      </c>
      <c r="E460" s="91">
        <v>692107</v>
      </c>
      <c r="F460" s="59" t="s">
        <v>622</v>
      </c>
      <c r="G460" s="44"/>
      <c r="H460" s="59" t="s">
        <v>623</v>
      </c>
      <c r="I460" s="45"/>
    </row>
    <row r="461" spans="1:9" ht="33" x14ac:dyDescent="0.15">
      <c r="A461" s="29" t="s">
        <v>697</v>
      </c>
      <c r="B461" s="20" t="s">
        <v>41</v>
      </c>
      <c r="C461" s="20" t="s">
        <v>51</v>
      </c>
      <c r="D461" s="82" t="s">
        <v>688</v>
      </c>
      <c r="E461" s="91">
        <v>469500</v>
      </c>
      <c r="F461" s="59" t="s">
        <v>622</v>
      </c>
      <c r="G461" s="44"/>
      <c r="H461" s="59" t="s">
        <v>623</v>
      </c>
      <c r="I461" s="45"/>
    </row>
    <row r="462" spans="1:9" ht="33" x14ac:dyDescent="0.15">
      <c r="A462" s="29" t="s">
        <v>697</v>
      </c>
      <c r="B462" s="20" t="s">
        <v>41</v>
      </c>
      <c r="C462" s="20" t="s">
        <v>48</v>
      </c>
      <c r="D462" s="82" t="s">
        <v>688</v>
      </c>
      <c r="E462" s="91">
        <v>700000</v>
      </c>
      <c r="F462" s="59" t="s">
        <v>622</v>
      </c>
      <c r="G462" s="44"/>
      <c r="H462" s="59" t="s">
        <v>623</v>
      </c>
      <c r="I462" s="45"/>
    </row>
    <row r="463" spans="1:9" ht="33" x14ac:dyDescent="0.15">
      <c r="A463" s="29" t="s">
        <v>697</v>
      </c>
      <c r="B463" s="20" t="s">
        <v>41</v>
      </c>
      <c r="C463" s="20" t="s">
        <v>43</v>
      </c>
      <c r="D463" s="82" t="s">
        <v>688</v>
      </c>
      <c r="E463" s="91">
        <v>576143</v>
      </c>
      <c r="F463" s="59" t="s">
        <v>622</v>
      </c>
      <c r="G463" s="44"/>
      <c r="H463" s="59" t="s">
        <v>623</v>
      </c>
      <c r="I463" s="45"/>
    </row>
    <row r="464" spans="1:9" ht="33" x14ac:dyDescent="0.15">
      <c r="A464" s="29" t="s">
        <v>697</v>
      </c>
      <c r="B464" s="20" t="s">
        <v>41</v>
      </c>
      <c r="C464" s="20" t="s">
        <v>49</v>
      </c>
      <c r="D464" s="82" t="s">
        <v>688</v>
      </c>
      <c r="E464" s="91">
        <v>596000</v>
      </c>
      <c r="F464" s="59" t="s">
        <v>622</v>
      </c>
      <c r="G464" s="44"/>
      <c r="H464" s="59" t="s">
        <v>623</v>
      </c>
      <c r="I464" s="45"/>
    </row>
    <row r="465" spans="1:9" ht="33" x14ac:dyDescent="0.15">
      <c r="A465" s="29" t="s">
        <v>697</v>
      </c>
      <c r="B465" s="20" t="s">
        <v>41</v>
      </c>
      <c r="C465" s="20" t="s">
        <v>52</v>
      </c>
      <c r="D465" s="82" t="s">
        <v>688</v>
      </c>
      <c r="E465" s="91">
        <v>700700</v>
      </c>
      <c r="F465" s="59" t="s">
        <v>622</v>
      </c>
      <c r="G465" s="44"/>
      <c r="H465" s="59" t="s">
        <v>623</v>
      </c>
      <c r="I465" s="45"/>
    </row>
    <row r="466" spans="1:9" ht="33" x14ac:dyDescent="0.15">
      <c r="A466" s="29" t="s">
        <v>697</v>
      </c>
      <c r="B466" s="20" t="s">
        <v>41</v>
      </c>
      <c r="C466" s="20" t="s">
        <v>46</v>
      </c>
      <c r="D466" s="82" t="s">
        <v>688</v>
      </c>
      <c r="E466" s="91">
        <v>626311</v>
      </c>
      <c r="F466" s="59" t="s">
        <v>622</v>
      </c>
      <c r="G466" s="44"/>
      <c r="H466" s="59" t="s">
        <v>623</v>
      </c>
      <c r="I466" s="45"/>
    </row>
    <row r="467" spans="1:9" ht="33" x14ac:dyDescent="0.15">
      <c r="A467" s="29" t="s">
        <v>697</v>
      </c>
      <c r="B467" s="20" t="s">
        <v>41</v>
      </c>
      <c r="C467" s="20" t="s">
        <v>53</v>
      </c>
      <c r="D467" s="82" t="s">
        <v>688</v>
      </c>
      <c r="E467" s="91">
        <v>1181143</v>
      </c>
      <c r="F467" s="59" t="s">
        <v>622</v>
      </c>
      <c r="G467" s="44"/>
      <c r="H467" s="59" t="s">
        <v>623</v>
      </c>
      <c r="I467" s="45"/>
    </row>
    <row r="468" spans="1:9" ht="33" x14ac:dyDescent="0.15">
      <c r="A468" s="29" t="s">
        <v>697</v>
      </c>
      <c r="B468" s="20" t="s">
        <v>41</v>
      </c>
      <c r="C468" s="20" t="s">
        <v>45</v>
      </c>
      <c r="D468" s="82" t="s">
        <v>688</v>
      </c>
      <c r="E468" s="91">
        <v>436670</v>
      </c>
      <c r="F468" s="59" t="s">
        <v>622</v>
      </c>
      <c r="G468" s="44"/>
      <c r="H468" s="59" t="s">
        <v>623</v>
      </c>
      <c r="I468" s="45"/>
    </row>
    <row r="469" spans="1:9" ht="33" x14ac:dyDescent="0.15">
      <c r="A469" s="29" t="s">
        <v>697</v>
      </c>
      <c r="B469" s="20" t="s">
        <v>41</v>
      </c>
      <c r="C469" s="20" t="s">
        <v>42</v>
      </c>
      <c r="D469" s="82" t="s">
        <v>688</v>
      </c>
      <c r="E469" s="91">
        <v>338900</v>
      </c>
      <c r="F469" s="59" t="s">
        <v>622</v>
      </c>
      <c r="G469" s="44"/>
      <c r="H469" s="59" t="s">
        <v>623</v>
      </c>
      <c r="I469" s="45"/>
    </row>
    <row r="470" spans="1:9" ht="33" x14ac:dyDescent="0.15">
      <c r="A470" s="31" t="s">
        <v>698</v>
      </c>
      <c r="B470" s="22" t="s">
        <v>538</v>
      </c>
      <c r="C470" s="22" t="s">
        <v>539</v>
      </c>
      <c r="D470" s="82" t="s">
        <v>688</v>
      </c>
      <c r="E470" s="91">
        <v>99702</v>
      </c>
      <c r="F470" s="59" t="s">
        <v>622</v>
      </c>
      <c r="G470" s="48"/>
      <c r="H470" s="59" t="s">
        <v>623</v>
      </c>
      <c r="I470" s="49"/>
    </row>
    <row r="471" spans="1:9" ht="33" x14ac:dyDescent="0.15">
      <c r="A471" s="31" t="s">
        <v>698</v>
      </c>
      <c r="B471" s="23" t="s">
        <v>540</v>
      </c>
      <c r="C471" s="23" t="s">
        <v>541</v>
      </c>
      <c r="D471" s="82" t="s">
        <v>688</v>
      </c>
      <c r="E471" s="91">
        <v>200000</v>
      </c>
      <c r="F471" s="59" t="s">
        <v>622</v>
      </c>
      <c r="G471" s="48"/>
      <c r="H471" s="59" t="s">
        <v>623</v>
      </c>
      <c r="I471" s="49"/>
    </row>
    <row r="472" spans="1:9" ht="33" x14ac:dyDescent="0.15">
      <c r="A472" s="31" t="s">
        <v>698</v>
      </c>
      <c r="B472" s="23" t="s">
        <v>542</v>
      </c>
      <c r="C472" s="23" t="s">
        <v>543</v>
      </c>
      <c r="D472" s="82" t="s">
        <v>688</v>
      </c>
      <c r="E472" s="91">
        <v>39000</v>
      </c>
      <c r="F472" s="59" t="s">
        <v>622</v>
      </c>
      <c r="G472" s="48"/>
      <c r="H472" s="59" t="s">
        <v>623</v>
      </c>
      <c r="I472" s="49"/>
    </row>
    <row r="473" spans="1:9" ht="33" x14ac:dyDescent="0.15">
      <c r="A473" s="31" t="s">
        <v>698</v>
      </c>
      <c r="B473" s="23" t="s">
        <v>542</v>
      </c>
      <c r="C473" s="23" t="s">
        <v>544</v>
      </c>
      <c r="D473" s="82" t="s">
        <v>688</v>
      </c>
      <c r="E473" s="91">
        <v>42000</v>
      </c>
      <c r="F473" s="59" t="s">
        <v>622</v>
      </c>
      <c r="G473" s="48"/>
      <c r="H473" s="59" t="s">
        <v>623</v>
      </c>
      <c r="I473" s="49"/>
    </row>
    <row r="474" spans="1:9" ht="33" x14ac:dyDescent="0.15">
      <c r="A474" s="31" t="s">
        <v>698</v>
      </c>
      <c r="B474" s="23" t="s">
        <v>542</v>
      </c>
      <c r="C474" s="23" t="s">
        <v>545</v>
      </c>
      <c r="D474" s="82" t="s">
        <v>688</v>
      </c>
      <c r="E474" s="91">
        <v>39000</v>
      </c>
      <c r="F474" s="59" t="s">
        <v>622</v>
      </c>
      <c r="G474" s="48"/>
      <c r="H474" s="59" t="s">
        <v>623</v>
      </c>
      <c r="I474" s="49"/>
    </row>
    <row r="475" spans="1:9" ht="33" x14ac:dyDescent="0.15">
      <c r="A475" s="31" t="s">
        <v>698</v>
      </c>
      <c r="B475" s="23" t="s">
        <v>542</v>
      </c>
      <c r="C475" s="23" t="s">
        <v>546</v>
      </c>
      <c r="D475" s="82" t="s">
        <v>688</v>
      </c>
      <c r="E475" s="91">
        <v>39000</v>
      </c>
      <c r="F475" s="59" t="s">
        <v>622</v>
      </c>
      <c r="G475" s="48"/>
      <c r="H475" s="59" t="s">
        <v>623</v>
      </c>
      <c r="I475" s="49"/>
    </row>
    <row r="476" spans="1:9" ht="33" x14ac:dyDescent="0.15">
      <c r="A476" s="32" t="s">
        <v>699</v>
      </c>
      <c r="B476" s="23" t="s">
        <v>547</v>
      </c>
      <c r="C476" s="23" t="s">
        <v>548</v>
      </c>
      <c r="D476" s="82" t="s">
        <v>688</v>
      </c>
      <c r="E476" s="91">
        <v>100000</v>
      </c>
      <c r="F476" s="59" t="s">
        <v>622</v>
      </c>
      <c r="G476" s="48"/>
      <c r="H476" s="59" t="s">
        <v>623</v>
      </c>
      <c r="I476" s="49"/>
    </row>
    <row r="477" spans="1:9" ht="33" x14ac:dyDescent="0.15">
      <c r="A477" s="32" t="s">
        <v>700</v>
      </c>
      <c r="B477" s="23" t="s">
        <v>549</v>
      </c>
      <c r="C477" s="23" t="s">
        <v>550</v>
      </c>
      <c r="D477" s="82" t="s">
        <v>688</v>
      </c>
      <c r="E477" s="91">
        <v>13500</v>
      </c>
      <c r="F477" s="59" t="s">
        <v>622</v>
      </c>
      <c r="G477" s="48"/>
      <c r="H477" s="59" t="s">
        <v>623</v>
      </c>
      <c r="I477" s="49"/>
    </row>
    <row r="478" spans="1:9" ht="33" x14ac:dyDescent="0.15">
      <c r="A478" s="32" t="s">
        <v>700</v>
      </c>
      <c r="B478" s="23" t="s">
        <v>551</v>
      </c>
      <c r="C478" s="23" t="s">
        <v>541</v>
      </c>
      <c r="D478" s="82" t="s">
        <v>688</v>
      </c>
      <c r="E478" s="91">
        <v>27000</v>
      </c>
      <c r="F478" s="59" t="s">
        <v>622</v>
      </c>
      <c r="G478" s="48"/>
      <c r="H478" s="59" t="s">
        <v>623</v>
      </c>
      <c r="I478" s="49"/>
    </row>
    <row r="479" spans="1:9" ht="33" x14ac:dyDescent="0.15">
      <c r="A479" s="32" t="s">
        <v>700</v>
      </c>
      <c r="B479" s="23" t="s">
        <v>552</v>
      </c>
      <c r="C479" s="23" t="s">
        <v>548</v>
      </c>
      <c r="D479" s="82" t="s">
        <v>688</v>
      </c>
      <c r="E479" s="91">
        <v>100000</v>
      </c>
      <c r="F479" s="59" t="s">
        <v>622</v>
      </c>
      <c r="G479" s="48"/>
      <c r="H479" s="59" t="s">
        <v>623</v>
      </c>
      <c r="I479" s="49"/>
    </row>
    <row r="480" spans="1:9" ht="33" x14ac:dyDescent="0.15">
      <c r="A480" s="32" t="s">
        <v>700</v>
      </c>
      <c r="B480" s="23" t="s">
        <v>553</v>
      </c>
      <c r="C480" s="23" t="s">
        <v>554</v>
      </c>
      <c r="D480" s="82" t="s">
        <v>688</v>
      </c>
      <c r="E480" s="91">
        <v>100000</v>
      </c>
      <c r="F480" s="59" t="s">
        <v>622</v>
      </c>
      <c r="G480" s="48"/>
      <c r="H480" s="59" t="s">
        <v>623</v>
      </c>
      <c r="I480" s="49"/>
    </row>
    <row r="481" spans="1:9" ht="33" x14ac:dyDescent="0.15">
      <c r="A481" s="32" t="s">
        <v>700</v>
      </c>
      <c r="B481" s="23" t="s">
        <v>555</v>
      </c>
      <c r="C481" s="23" t="s">
        <v>556</v>
      </c>
      <c r="D481" s="82" t="s">
        <v>688</v>
      </c>
      <c r="E481" s="91">
        <v>100000</v>
      </c>
      <c r="F481" s="59" t="s">
        <v>622</v>
      </c>
      <c r="G481" s="48"/>
      <c r="H481" s="59" t="s">
        <v>623</v>
      </c>
      <c r="I481" s="49"/>
    </row>
    <row r="482" spans="1:9" ht="33" x14ac:dyDescent="0.15">
      <c r="A482" s="32" t="s">
        <v>700</v>
      </c>
      <c r="B482" s="23" t="s">
        <v>557</v>
      </c>
      <c r="C482" s="23" t="s">
        <v>558</v>
      </c>
      <c r="D482" s="82" t="s">
        <v>688</v>
      </c>
      <c r="E482" s="91">
        <v>849000</v>
      </c>
      <c r="F482" s="59" t="s">
        <v>622</v>
      </c>
      <c r="G482" s="48"/>
      <c r="H482" s="59" t="s">
        <v>623</v>
      </c>
      <c r="I482" s="49"/>
    </row>
    <row r="483" spans="1:9" ht="33" x14ac:dyDescent="0.15">
      <c r="A483" s="32" t="s">
        <v>700</v>
      </c>
      <c r="B483" s="23" t="s">
        <v>559</v>
      </c>
      <c r="C483" s="23" t="s">
        <v>541</v>
      </c>
      <c r="D483" s="82" t="s">
        <v>688</v>
      </c>
      <c r="E483" s="91">
        <v>388500</v>
      </c>
      <c r="F483" s="59" t="s">
        <v>622</v>
      </c>
      <c r="G483" s="48"/>
      <c r="H483" s="59" t="s">
        <v>623</v>
      </c>
      <c r="I483" s="49"/>
    </row>
    <row r="484" spans="1:9" ht="33" x14ac:dyDescent="0.15">
      <c r="A484" s="32" t="s">
        <v>700</v>
      </c>
      <c r="B484" s="23" t="s">
        <v>560</v>
      </c>
      <c r="C484" s="23" t="s">
        <v>561</v>
      </c>
      <c r="D484" s="82" t="s">
        <v>688</v>
      </c>
      <c r="E484" s="91">
        <v>40500</v>
      </c>
      <c r="F484" s="59" t="s">
        <v>622</v>
      </c>
      <c r="G484" s="48"/>
      <c r="H484" s="59" t="s">
        <v>623</v>
      </c>
      <c r="I484" s="49"/>
    </row>
    <row r="485" spans="1:9" ht="33" x14ac:dyDescent="0.15">
      <c r="A485" s="32" t="s">
        <v>700</v>
      </c>
      <c r="B485" s="23" t="s">
        <v>562</v>
      </c>
      <c r="C485" s="23" t="s">
        <v>548</v>
      </c>
      <c r="D485" s="82" t="s">
        <v>688</v>
      </c>
      <c r="E485" s="91">
        <v>34500</v>
      </c>
      <c r="F485" s="59" t="s">
        <v>622</v>
      </c>
      <c r="G485" s="48"/>
      <c r="H485" s="59" t="s">
        <v>623</v>
      </c>
      <c r="I485" s="49"/>
    </row>
    <row r="486" spans="1:9" ht="33" x14ac:dyDescent="0.15">
      <c r="A486" s="32" t="s">
        <v>700</v>
      </c>
      <c r="B486" s="23" t="s">
        <v>549</v>
      </c>
      <c r="C486" s="23" t="s">
        <v>563</v>
      </c>
      <c r="D486" s="82" t="s">
        <v>688</v>
      </c>
      <c r="E486" s="91">
        <v>10800</v>
      </c>
      <c r="F486" s="59" t="s">
        <v>622</v>
      </c>
      <c r="G486" s="48"/>
      <c r="H486" s="59" t="s">
        <v>623</v>
      </c>
      <c r="I486" s="49"/>
    </row>
    <row r="487" spans="1:9" ht="33" x14ac:dyDescent="0.15">
      <c r="A487" s="32" t="s">
        <v>700</v>
      </c>
      <c r="B487" s="23" t="s">
        <v>564</v>
      </c>
      <c r="C487" s="23" t="s">
        <v>541</v>
      </c>
      <c r="D487" s="82" t="s">
        <v>688</v>
      </c>
      <c r="E487" s="91">
        <v>100000</v>
      </c>
      <c r="F487" s="59" t="s">
        <v>622</v>
      </c>
      <c r="G487" s="48"/>
      <c r="H487" s="59" t="s">
        <v>623</v>
      </c>
      <c r="I487" s="49"/>
    </row>
    <row r="488" spans="1:9" ht="33" x14ac:dyDescent="0.15">
      <c r="A488" s="32" t="s">
        <v>701</v>
      </c>
      <c r="B488" s="23" t="s">
        <v>565</v>
      </c>
      <c r="C488" s="23" t="s">
        <v>566</v>
      </c>
      <c r="D488" s="82" t="s">
        <v>688</v>
      </c>
      <c r="E488" s="91">
        <v>180000</v>
      </c>
      <c r="F488" s="59" t="s">
        <v>622</v>
      </c>
      <c r="G488" s="48"/>
      <c r="H488" s="59" t="s">
        <v>623</v>
      </c>
      <c r="I488" s="49"/>
    </row>
    <row r="489" spans="1:9" ht="33" x14ac:dyDescent="0.15">
      <c r="A489" s="32" t="s">
        <v>701</v>
      </c>
      <c r="B489" s="23" t="s">
        <v>567</v>
      </c>
      <c r="C489" s="23" t="s">
        <v>568</v>
      </c>
      <c r="D489" s="82" t="s">
        <v>688</v>
      </c>
      <c r="E489" s="91">
        <v>80000</v>
      </c>
      <c r="F489" s="59" t="s">
        <v>622</v>
      </c>
      <c r="G489" s="48"/>
      <c r="H489" s="59" t="s">
        <v>623</v>
      </c>
      <c r="I489" s="49"/>
    </row>
    <row r="490" spans="1:9" ht="33" x14ac:dyDescent="0.15">
      <c r="A490" s="32" t="s">
        <v>702</v>
      </c>
      <c r="B490" s="23" t="s">
        <v>569</v>
      </c>
      <c r="C490" s="23" t="s">
        <v>556</v>
      </c>
      <c r="D490" s="82" t="s">
        <v>688</v>
      </c>
      <c r="E490" s="91">
        <v>881000</v>
      </c>
      <c r="F490" s="59" t="s">
        <v>622</v>
      </c>
      <c r="G490" s="48"/>
      <c r="H490" s="59" t="s">
        <v>623</v>
      </c>
      <c r="I490" s="49"/>
    </row>
    <row r="491" spans="1:9" ht="33" x14ac:dyDescent="0.15">
      <c r="A491" s="32" t="s">
        <v>702</v>
      </c>
      <c r="B491" s="23" t="s">
        <v>570</v>
      </c>
      <c r="C491" s="23" t="s">
        <v>571</v>
      </c>
      <c r="D491" s="82" t="s">
        <v>688</v>
      </c>
      <c r="E491" s="91">
        <v>1957595</v>
      </c>
      <c r="F491" s="59" t="s">
        <v>622</v>
      </c>
      <c r="G491" s="48"/>
      <c r="H491" s="59" t="s">
        <v>623</v>
      </c>
      <c r="I491" s="49"/>
    </row>
    <row r="492" spans="1:9" ht="33" x14ac:dyDescent="0.15">
      <c r="A492" s="32" t="s">
        <v>702</v>
      </c>
      <c r="B492" s="23" t="s">
        <v>572</v>
      </c>
      <c r="C492" s="23" t="s">
        <v>573</v>
      </c>
      <c r="D492" s="82" t="s">
        <v>688</v>
      </c>
      <c r="E492" s="91">
        <v>2591734</v>
      </c>
      <c r="F492" s="59" t="s">
        <v>622</v>
      </c>
      <c r="G492" s="48"/>
      <c r="H492" s="59" t="s">
        <v>623</v>
      </c>
      <c r="I492" s="49"/>
    </row>
    <row r="493" spans="1:9" ht="33" x14ac:dyDescent="0.15">
      <c r="A493" s="32" t="s">
        <v>702</v>
      </c>
      <c r="B493" s="23" t="s">
        <v>574</v>
      </c>
      <c r="C493" s="23" t="s">
        <v>541</v>
      </c>
      <c r="D493" s="82" t="s">
        <v>688</v>
      </c>
      <c r="E493" s="91">
        <v>200000</v>
      </c>
      <c r="F493" s="59" t="s">
        <v>622</v>
      </c>
      <c r="G493" s="48"/>
      <c r="H493" s="59" t="s">
        <v>623</v>
      </c>
      <c r="I493" s="49"/>
    </row>
    <row r="494" spans="1:9" ht="33" x14ac:dyDescent="0.15">
      <c r="A494" s="32" t="s">
        <v>703</v>
      </c>
      <c r="B494" s="23" t="s">
        <v>575</v>
      </c>
      <c r="C494" s="23" t="s">
        <v>576</v>
      </c>
      <c r="D494" s="82" t="s">
        <v>688</v>
      </c>
      <c r="E494" s="91">
        <v>120000</v>
      </c>
      <c r="F494" s="59" t="s">
        <v>622</v>
      </c>
      <c r="G494" s="48"/>
      <c r="H494" s="59" t="s">
        <v>623</v>
      </c>
      <c r="I494" s="49"/>
    </row>
    <row r="495" spans="1:9" ht="33" x14ac:dyDescent="0.15">
      <c r="A495" s="32" t="s">
        <v>704</v>
      </c>
      <c r="B495" s="23" t="s">
        <v>577</v>
      </c>
      <c r="C495" s="23" t="s">
        <v>578</v>
      </c>
      <c r="D495" s="82" t="s">
        <v>688</v>
      </c>
      <c r="E495" s="91">
        <v>383200</v>
      </c>
      <c r="F495" s="59" t="s">
        <v>622</v>
      </c>
      <c r="G495" s="48"/>
      <c r="H495" s="59" t="s">
        <v>623</v>
      </c>
      <c r="I495" s="49"/>
    </row>
    <row r="496" spans="1:9" ht="33" x14ac:dyDescent="0.15">
      <c r="A496" s="32" t="s">
        <v>704</v>
      </c>
      <c r="B496" s="50" t="s">
        <v>579</v>
      </c>
      <c r="C496" s="23" t="s">
        <v>580</v>
      </c>
      <c r="D496" s="82" t="s">
        <v>688</v>
      </c>
      <c r="E496" s="91">
        <v>720000</v>
      </c>
      <c r="F496" s="59" t="s">
        <v>622</v>
      </c>
      <c r="G496" s="48"/>
      <c r="H496" s="59" t="s">
        <v>623</v>
      </c>
      <c r="I496" s="49"/>
    </row>
    <row r="497" spans="1:9" ht="33" x14ac:dyDescent="0.15">
      <c r="A497" s="32" t="s">
        <v>705</v>
      </c>
      <c r="B497" s="23" t="s">
        <v>570</v>
      </c>
      <c r="C497" s="23" t="s">
        <v>581</v>
      </c>
      <c r="D497" s="82" t="s">
        <v>688</v>
      </c>
      <c r="E497" s="91">
        <v>185000</v>
      </c>
      <c r="F497" s="59" t="s">
        <v>622</v>
      </c>
      <c r="G497" s="48"/>
      <c r="H497" s="59" t="s">
        <v>623</v>
      </c>
      <c r="I497" s="49"/>
    </row>
    <row r="498" spans="1:9" ht="33" x14ac:dyDescent="0.15">
      <c r="A498" s="32" t="s">
        <v>706</v>
      </c>
      <c r="B498" s="23" t="s">
        <v>582</v>
      </c>
      <c r="C498" s="23" t="s">
        <v>583</v>
      </c>
      <c r="D498" s="82" t="s">
        <v>688</v>
      </c>
      <c r="E498" s="91">
        <v>104500</v>
      </c>
      <c r="F498" s="59" t="s">
        <v>622</v>
      </c>
      <c r="G498" s="48"/>
      <c r="H498" s="59" t="s">
        <v>623</v>
      </c>
      <c r="I498" s="49"/>
    </row>
    <row r="499" spans="1:9" ht="33" x14ac:dyDescent="0.15">
      <c r="A499" s="32" t="s">
        <v>706</v>
      </c>
      <c r="B499" s="23" t="s">
        <v>584</v>
      </c>
      <c r="C499" s="23" t="s">
        <v>585</v>
      </c>
      <c r="D499" s="82" t="s">
        <v>688</v>
      </c>
      <c r="E499" s="91">
        <v>195000</v>
      </c>
      <c r="F499" s="59" t="s">
        <v>622</v>
      </c>
      <c r="G499" s="48"/>
      <c r="H499" s="59" t="s">
        <v>623</v>
      </c>
      <c r="I499" s="49"/>
    </row>
    <row r="500" spans="1:9" ht="33" x14ac:dyDescent="0.15">
      <c r="A500" s="32" t="s">
        <v>706</v>
      </c>
      <c r="B500" s="23" t="s">
        <v>586</v>
      </c>
      <c r="C500" s="23" t="s">
        <v>587</v>
      </c>
      <c r="D500" s="82" t="s">
        <v>688</v>
      </c>
      <c r="E500" s="91">
        <v>142117</v>
      </c>
      <c r="F500" s="59" t="s">
        <v>622</v>
      </c>
      <c r="G500" s="48"/>
      <c r="H500" s="59" t="s">
        <v>623</v>
      </c>
      <c r="I500" s="49"/>
    </row>
    <row r="501" spans="1:9" ht="33" x14ac:dyDescent="0.15">
      <c r="A501" s="32" t="s">
        <v>706</v>
      </c>
      <c r="B501" s="23" t="s">
        <v>588</v>
      </c>
      <c r="C501" s="23" t="s">
        <v>589</v>
      </c>
      <c r="D501" s="82" t="s">
        <v>688</v>
      </c>
      <c r="E501" s="91">
        <v>300000</v>
      </c>
      <c r="F501" s="59" t="s">
        <v>622</v>
      </c>
      <c r="G501" s="48"/>
      <c r="H501" s="59" t="s">
        <v>623</v>
      </c>
      <c r="I501" s="49"/>
    </row>
    <row r="502" spans="1:9" ht="33" x14ac:dyDescent="0.15">
      <c r="A502" s="32" t="s">
        <v>706</v>
      </c>
      <c r="B502" s="23" t="s">
        <v>590</v>
      </c>
      <c r="C502" s="23" t="s">
        <v>587</v>
      </c>
      <c r="D502" s="82" t="s">
        <v>688</v>
      </c>
      <c r="E502" s="91">
        <v>156075</v>
      </c>
      <c r="F502" s="59" t="s">
        <v>622</v>
      </c>
      <c r="G502" s="48"/>
      <c r="H502" s="59" t="s">
        <v>623</v>
      </c>
      <c r="I502" s="49"/>
    </row>
    <row r="503" spans="1:9" ht="33" x14ac:dyDescent="0.15">
      <c r="A503" s="32" t="s">
        <v>706</v>
      </c>
      <c r="B503" s="23" t="s">
        <v>591</v>
      </c>
      <c r="C503" s="23" t="s">
        <v>592</v>
      </c>
      <c r="D503" s="82" t="s">
        <v>688</v>
      </c>
      <c r="E503" s="91">
        <v>400000</v>
      </c>
      <c r="F503" s="59" t="s">
        <v>622</v>
      </c>
      <c r="G503" s="48"/>
      <c r="H503" s="59" t="s">
        <v>623</v>
      </c>
      <c r="I503" s="49"/>
    </row>
    <row r="504" spans="1:9" ht="33" x14ac:dyDescent="0.15">
      <c r="A504" s="32" t="s">
        <v>706</v>
      </c>
      <c r="B504" s="23" t="s">
        <v>593</v>
      </c>
      <c r="C504" s="23" t="s">
        <v>594</v>
      </c>
      <c r="D504" s="82" t="s">
        <v>688</v>
      </c>
      <c r="E504" s="91">
        <v>250000</v>
      </c>
      <c r="F504" s="59" t="s">
        <v>622</v>
      </c>
      <c r="G504" s="48"/>
      <c r="H504" s="59" t="s">
        <v>623</v>
      </c>
      <c r="I504" s="49"/>
    </row>
    <row r="505" spans="1:9" ht="33" x14ac:dyDescent="0.15">
      <c r="A505" s="32" t="s">
        <v>706</v>
      </c>
      <c r="B505" s="23" t="s">
        <v>595</v>
      </c>
      <c r="C505" s="23" t="s">
        <v>596</v>
      </c>
      <c r="D505" s="82" t="s">
        <v>688</v>
      </c>
      <c r="E505" s="91">
        <v>400000</v>
      </c>
      <c r="F505" s="59" t="s">
        <v>622</v>
      </c>
      <c r="G505" s="48"/>
      <c r="H505" s="59" t="s">
        <v>623</v>
      </c>
      <c r="I505" s="49"/>
    </row>
    <row r="506" spans="1:9" ht="33" x14ac:dyDescent="0.15">
      <c r="A506" s="32" t="s">
        <v>706</v>
      </c>
      <c r="B506" s="23" t="s">
        <v>597</v>
      </c>
      <c r="C506" s="23" t="s">
        <v>598</v>
      </c>
      <c r="D506" s="82" t="s">
        <v>688</v>
      </c>
      <c r="E506" s="91">
        <v>129620</v>
      </c>
      <c r="F506" s="59" t="s">
        <v>622</v>
      </c>
      <c r="G506" s="48"/>
      <c r="H506" s="59" t="s">
        <v>623</v>
      </c>
      <c r="I506" s="49"/>
    </row>
    <row r="507" spans="1:9" ht="33" x14ac:dyDescent="0.15">
      <c r="A507" s="32" t="s">
        <v>706</v>
      </c>
      <c r="B507" s="23" t="s">
        <v>599</v>
      </c>
      <c r="C507" s="23" t="s">
        <v>600</v>
      </c>
      <c r="D507" s="82" t="s">
        <v>688</v>
      </c>
      <c r="E507" s="91">
        <v>160000</v>
      </c>
      <c r="F507" s="59" t="s">
        <v>622</v>
      </c>
      <c r="G507" s="48"/>
      <c r="H507" s="59" t="s">
        <v>623</v>
      </c>
      <c r="I507" s="49"/>
    </row>
    <row r="508" spans="1:9" ht="33" x14ac:dyDescent="0.15">
      <c r="A508" s="32" t="s">
        <v>706</v>
      </c>
      <c r="B508" s="23" t="s">
        <v>601</v>
      </c>
      <c r="C508" s="23" t="s">
        <v>602</v>
      </c>
      <c r="D508" s="82" t="s">
        <v>688</v>
      </c>
      <c r="E508" s="91">
        <v>147000</v>
      </c>
      <c r="F508" s="59" t="s">
        <v>622</v>
      </c>
      <c r="G508" s="48"/>
      <c r="H508" s="59" t="s">
        <v>623</v>
      </c>
      <c r="I508" s="49"/>
    </row>
    <row r="509" spans="1:9" ht="33" x14ac:dyDescent="0.15">
      <c r="A509" s="32" t="s">
        <v>706</v>
      </c>
      <c r="B509" s="23" t="s">
        <v>603</v>
      </c>
      <c r="C509" s="23" t="s">
        <v>604</v>
      </c>
      <c r="D509" s="82" t="s">
        <v>688</v>
      </c>
      <c r="E509" s="91">
        <v>147000</v>
      </c>
      <c r="F509" s="59" t="s">
        <v>622</v>
      </c>
      <c r="G509" s="48"/>
      <c r="H509" s="59" t="s">
        <v>623</v>
      </c>
      <c r="I509" s="49"/>
    </row>
    <row r="510" spans="1:9" ht="33" x14ac:dyDescent="0.15">
      <c r="A510" s="32" t="s">
        <v>706</v>
      </c>
      <c r="B510" s="23" t="s">
        <v>605</v>
      </c>
      <c r="C510" s="23" t="s">
        <v>606</v>
      </c>
      <c r="D510" s="82" t="s">
        <v>688</v>
      </c>
      <c r="E510" s="91">
        <v>67249</v>
      </c>
      <c r="F510" s="59" t="s">
        <v>622</v>
      </c>
      <c r="G510" s="48"/>
      <c r="H510" s="59" t="s">
        <v>623</v>
      </c>
      <c r="I510" s="49"/>
    </row>
    <row r="511" spans="1:9" ht="33" x14ac:dyDescent="0.15">
      <c r="A511" s="32" t="s">
        <v>706</v>
      </c>
      <c r="B511" s="23" t="s">
        <v>607</v>
      </c>
      <c r="C511" s="23" t="s">
        <v>608</v>
      </c>
      <c r="D511" s="82" t="s">
        <v>688</v>
      </c>
      <c r="E511" s="91">
        <v>398600</v>
      </c>
      <c r="F511" s="59" t="s">
        <v>622</v>
      </c>
      <c r="G511" s="48"/>
      <c r="H511" s="59" t="s">
        <v>623</v>
      </c>
      <c r="I511" s="49"/>
    </row>
    <row r="512" spans="1:9" ht="33" x14ac:dyDescent="0.15">
      <c r="A512" s="32" t="s">
        <v>706</v>
      </c>
      <c r="B512" s="23" t="s">
        <v>609</v>
      </c>
      <c r="C512" s="23" t="s">
        <v>610</v>
      </c>
      <c r="D512" s="82" t="s">
        <v>688</v>
      </c>
      <c r="E512" s="91">
        <v>400000</v>
      </c>
      <c r="F512" s="59" t="s">
        <v>622</v>
      </c>
      <c r="G512" s="48"/>
      <c r="H512" s="59" t="s">
        <v>623</v>
      </c>
      <c r="I512" s="49"/>
    </row>
    <row r="513" spans="1:9" ht="33" x14ac:dyDescent="0.15">
      <c r="A513" s="32" t="s">
        <v>706</v>
      </c>
      <c r="B513" s="23" t="s">
        <v>611</v>
      </c>
      <c r="C513" s="23" t="s">
        <v>612</v>
      </c>
      <c r="D513" s="82" t="s">
        <v>688</v>
      </c>
      <c r="E513" s="91">
        <v>400000</v>
      </c>
      <c r="F513" s="59" t="s">
        <v>622</v>
      </c>
      <c r="G513" s="48"/>
      <c r="H513" s="59" t="s">
        <v>623</v>
      </c>
      <c r="I513" s="49"/>
    </row>
    <row r="514" spans="1:9" ht="33" x14ac:dyDescent="0.15">
      <c r="A514" s="32" t="s">
        <v>706</v>
      </c>
      <c r="B514" s="23" t="s">
        <v>613</v>
      </c>
      <c r="C514" s="23" t="s">
        <v>614</v>
      </c>
      <c r="D514" s="82" t="s">
        <v>688</v>
      </c>
      <c r="E514" s="91">
        <v>400000</v>
      </c>
      <c r="F514" s="59" t="s">
        <v>622</v>
      </c>
      <c r="G514" s="48"/>
      <c r="H514" s="59" t="s">
        <v>623</v>
      </c>
      <c r="I514" s="49"/>
    </row>
    <row r="515" spans="1:9" ht="33" x14ac:dyDescent="0.15">
      <c r="A515" s="32" t="s">
        <v>706</v>
      </c>
      <c r="B515" s="23" t="s">
        <v>615</v>
      </c>
      <c r="C515" s="23" t="s">
        <v>616</v>
      </c>
      <c r="D515" s="82" t="s">
        <v>688</v>
      </c>
      <c r="E515" s="91">
        <v>393180</v>
      </c>
      <c r="F515" s="59" t="s">
        <v>622</v>
      </c>
      <c r="G515" s="48"/>
      <c r="H515" s="59" t="s">
        <v>623</v>
      </c>
      <c r="I515" s="49"/>
    </row>
    <row r="516" spans="1:9" ht="33" x14ac:dyDescent="0.15">
      <c r="A516" s="32" t="s">
        <v>706</v>
      </c>
      <c r="B516" s="23" t="s">
        <v>617</v>
      </c>
      <c r="C516" s="23" t="s">
        <v>618</v>
      </c>
      <c r="D516" s="82" t="s">
        <v>688</v>
      </c>
      <c r="E516" s="91">
        <v>346000</v>
      </c>
      <c r="F516" s="59" t="s">
        <v>622</v>
      </c>
      <c r="G516" s="48"/>
      <c r="H516" s="59" t="s">
        <v>623</v>
      </c>
      <c r="I516" s="49"/>
    </row>
    <row r="517" spans="1:9" ht="49.5" x14ac:dyDescent="0.15">
      <c r="A517" s="24" t="s">
        <v>619</v>
      </c>
      <c r="B517" s="12" t="s">
        <v>620</v>
      </c>
      <c r="C517" s="12" t="s">
        <v>621</v>
      </c>
      <c r="D517" s="82" t="s">
        <v>688</v>
      </c>
      <c r="E517" s="91">
        <v>35800</v>
      </c>
      <c r="F517" s="59" t="s">
        <v>622</v>
      </c>
      <c r="G517" s="59"/>
      <c r="H517" s="59" t="s">
        <v>623</v>
      </c>
      <c r="I517" s="1"/>
    </row>
    <row r="518" spans="1:9" ht="49.5" x14ac:dyDescent="0.15">
      <c r="A518" s="24" t="s">
        <v>619</v>
      </c>
      <c r="B518" s="12" t="s">
        <v>620</v>
      </c>
      <c r="C518" s="12" t="s">
        <v>624</v>
      </c>
      <c r="D518" s="82" t="s">
        <v>688</v>
      </c>
      <c r="E518" s="91">
        <v>21300</v>
      </c>
      <c r="F518" s="59" t="s">
        <v>622</v>
      </c>
      <c r="G518" s="59"/>
      <c r="H518" s="59" t="s">
        <v>623</v>
      </c>
      <c r="I518" s="1"/>
    </row>
    <row r="519" spans="1:9" ht="49.5" x14ac:dyDescent="0.15">
      <c r="A519" s="24" t="s">
        <v>619</v>
      </c>
      <c r="B519" s="13" t="s">
        <v>620</v>
      </c>
      <c r="C519" s="13" t="s">
        <v>625</v>
      </c>
      <c r="D519" s="82" t="s">
        <v>688</v>
      </c>
      <c r="E519" s="91">
        <v>38500</v>
      </c>
      <c r="F519" s="59" t="s">
        <v>622</v>
      </c>
      <c r="G519" s="11"/>
      <c r="H519" s="59" t="s">
        <v>623</v>
      </c>
      <c r="I519" s="1"/>
    </row>
    <row r="520" spans="1:9" ht="49.5" x14ac:dyDescent="0.15">
      <c r="A520" s="24" t="s">
        <v>619</v>
      </c>
      <c r="B520" s="12" t="s">
        <v>620</v>
      </c>
      <c r="C520" s="12" t="s">
        <v>626</v>
      </c>
      <c r="D520" s="82" t="s">
        <v>688</v>
      </c>
      <c r="E520" s="91">
        <v>38600</v>
      </c>
      <c r="F520" s="59" t="s">
        <v>622</v>
      </c>
      <c r="G520" s="59"/>
      <c r="H520" s="59" t="s">
        <v>623</v>
      </c>
      <c r="I520" s="1"/>
    </row>
    <row r="521" spans="1:9" ht="49.5" x14ac:dyDescent="0.15">
      <c r="A521" s="24" t="s">
        <v>619</v>
      </c>
      <c r="B521" s="12" t="s">
        <v>620</v>
      </c>
      <c r="C521" s="12" t="s">
        <v>627</v>
      </c>
      <c r="D521" s="82" t="s">
        <v>688</v>
      </c>
      <c r="E521" s="91">
        <v>26800</v>
      </c>
      <c r="F521" s="59" t="s">
        <v>622</v>
      </c>
      <c r="G521" s="59"/>
      <c r="H521" s="59" t="s">
        <v>623</v>
      </c>
      <c r="I521" s="1"/>
    </row>
    <row r="522" spans="1:9" ht="49.5" x14ac:dyDescent="0.15">
      <c r="A522" s="24" t="s">
        <v>619</v>
      </c>
      <c r="B522" s="12" t="s">
        <v>620</v>
      </c>
      <c r="C522" s="12" t="s">
        <v>628</v>
      </c>
      <c r="D522" s="82" t="s">
        <v>688</v>
      </c>
      <c r="E522" s="91">
        <v>34800</v>
      </c>
      <c r="F522" s="59" t="s">
        <v>622</v>
      </c>
      <c r="G522" s="59"/>
      <c r="H522" s="59" t="s">
        <v>623</v>
      </c>
      <c r="I522" s="1"/>
    </row>
    <row r="523" spans="1:9" ht="49.5" x14ac:dyDescent="0.15">
      <c r="A523" s="24" t="s">
        <v>619</v>
      </c>
      <c r="B523" s="13" t="s">
        <v>620</v>
      </c>
      <c r="C523" s="13" t="s">
        <v>629</v>
      </c>
      <c r="D523" s="82" t="s">
        <v>688</v>
      </c>
      <c r="E523" s="91">
        <v>23400</v>
      </c>
      <c r="F523" s="59" t="s">
        <v>622</v>
      </c>
      <c r="G523" s="59"/>
      <c r="H523" s="59" t="s">
        <v>623</v>
      </c>
      <c r="I523" s="1"/>
    </row>
    <row r="524" spans="1:9" ht="49.5" x14ac:dyDescent="0.15">
      <c r="A524" s="24" t="s">
        <v>619</v>
      </c>
      <c r="B524" s="13" t="s">
        <v>620</v>
      </c>
      <c r="C524" s="13" t="s">
        <v>630</v>
      </c>
      <c r="D524" s="82" t="s">
        <v>688</v>
      </c>
      <c r="E524" s="91">
        <v>52600</v>
      </c>
      <c r="F524" s="59" t="s">
        <v>622</v>
      </c>
      <c r="G524" s="59"/>
      <c r="H524" s="59" t="s">
        <v>623</v>
      </c>
      <c r="I524" s="1"/>
    </row>
    <row r="525" spans="1:9" ht="49.5" x14ac:dyDescent="0.15">
      <c r="A525" s="24" t="s">
        <v>619</v>
      </c>
      <c r="B525" s="13" t="s">
        <v>620</v>
      </c>
      <c r="C525" s="13" t="s">
        <v>631</v>
      </c>
      <c r="D525" s="82" t="s">
        <v>688</v>
      </c>
      <c r="E525" s="91">
        <v>22900</v>
      </c>
      <c r="F525" s="59" t="s">
        <v>622</v>
      </c>
      <c r="G525" s="59"/>
      <c r="H525" s="59" t="s">
        <v>623</v>
      </c>
      <c r="I525" s="1"/>
    </row>
    <row r="526" spans="1:9" ht="49.5" x14ac:dyDescent="0.15">
      <c r="A526" s="24" t="s">
        <v>619</v>
      </c>
      <c r="B526" s="13" t="s">
        <v>620</v>
      </c>
      <c r="C526" s="13" t="s">
        <v>632</v>
      </c>
      <c r="D526" s="82" t="s">
        <v>688</v>
      </c>
      <c r="E526" s="91">
        <v>34000</v>
      </c>
      <c r="F526" s="59" t="s">
        <v>622</v>
      </c>
      <c r="G526" s="59"/>
      <c r="H526" s="59" t="s">
        <v>623</v>
      </c>
      <c r="I526" s="1"/>
    </row>
    <row r="527" spans="1:9" ht="49.5" x14ac:dyDescent="0.15">
      <c r="A527" s="24" t="s">
        <v>619</v>
      </c>
      <c r="B527" s="12" t="s">
        <v>620</v>
      </c>
      <c r="C527" s="12" t="s">
        <v>633</v>
      </c>
      <c r="D527" s="82" t="s">
        <v>688</v>
      </c>
      <c r="E527" s="91">
        <v>45300</v>
      </c>
      <c r="F527" s="59" t="s">
        <v>622</v>
      </c>
      <c r="G527" s="59"/>
      <c r="H527" s="59" t="s">
        <v>623</v>
      </c>
      <c r="I527" s="1"/>
    </row>
    <row r="528" spans="1:9" ht="49.5" x14ac:dyDescent="0.15">
      <c r="A528" s="24" t="s">
        <v>619</v>
      </c>
      <c r="B528" s="2" t="s">
        <v>620</v>
      </c>
      <c r="C528" s="2" t="s">
        <v>634</v>
      </c>
      <c r="D528" s="82" t="s">
        <v>688</v>
      </c>
      <c r="E528" s="91">
        <v>23800</v>
      </c>
      <c r="F528" s="59" t="s">
        <v>622</v>
      </c>
      <c r="G528" s="3"/>
      <c r="H528" s="59" t="s">
        <v>623</v>
      </c>
      <c r="I528" s="1"/>
    </row>
    <row r="529" spans="1:9" ht="49.5" x14ac:dyDescent="0.15">
      <c r="A529" s="24" t="s">
        <v>619</v>
      </c>
      <c r="B529" s="2" t="s">
        <v>620</v>
      </c>
      <c r="C529" s="2" t="s">
        <v>635</v>
      </c>
      <c r="D529" s="82" t="s">
        <v>688</v>
      </c>
      <c r="E529" s="91">
        <v>25100</v>
      </c>
      <c r="F529" s="59" t="s">
        <v>622</v>
      </c>
      <c r="G529" s="3"/>
      <c r="H529" s="59" t="s">
        <v>623</v>
      </c>
      <c r="I529" s="1"/>
    </row>
    <row r="530" spans="1:9" ht="49.5" x14ac:dyDescent="0.15">
      <c r="A530" s="24" t="s">
        <v>619</v>
      </c>
      <c r="B530" s="2" t="s">
        <v>620</v>
      </c>
      <c r="C530" s="2" t="s">
        <v>636</v>
      </c>
      <c r="D530" s="82" t="s">
        <v>688</v>
      </c>
      <c r="E530" s="91">
        <v>34200</v>
      </c>
      <c r="F530" s="59" t="s">
        <v>622</v>
      </c>
      <c r="G530" s="3"/>
      <c r="H530" s="59" t="s">
        <v>623</v>
      </c>
      <c r="I530" s="1"/>
    </row>
    <row r="531" spans="1:9" ht="49.5" x14ac:dyDescent="0.15">
      <c r="A531" s="24" t="s">
        <v>619</v>
      </c>
      <c r="B531" s="2" t="s">
        <v>620</v>
      </c>
      <c r="C531" s="2" t="s">
        <v>637</v>
      </c>
      <c r="D531" s="82" t="s">
        <v>688</v>
      </c>
      <c r="E531" s="91">
        <v>25400</v>
      </c>
      <c r="F531" s="59" t="s">
        <v>622</v>
      </c>
      <c r="G531" s="3"/>
      <c r="H531" s="59" t="s">
        <v>623</v>
      </c>
      <c r="I531" s="1"/>
    </row>
    <row r="532" spans="1:9" ht="49.5" x14ac:dyDescent="0.15">
      <c r="A532" s="24" t="s">
        <v>619</v>
      </c>
      <c r="B532" s="2" t="s">
        <v>620</v>
      </c>
      <c r="C532" s="2" t="s">
        <v>638</v>
      </c>
      <c r="D532" s="82" t="s">
        <v>688</v>
      </c>
      <c r="E532" s="91">
        <v>22000</v>
      </c>
      <c r="F532" s="59" t="s">
        <v>622</v>
      </c>
      <c r="G532" s="3"/>
      <c r="H532" s="59" t="s">
        <v>623</v>
      </c>
      <c r="I532" s="1"/>
    </row>
    <row r="533" spans="1:9" ht="49.5" x14ac:dyDescent="0.15">
      <c r="A533" s="24" t="s">
        <v>619</v>
      </c>
      <c r="B533" s="2" t="s">
        <v>620</v>
      </c>
      <c r="C533" s="2" t="s">
        <v>639</v>
      </c>
      <c r="D533" s="82" t="s">
        <v>688</v>
      </c>
      <c r="E533" s="91">
        <v>29200</v>
      </c>
      <c r="F533" s="59" t="s">
        <v>622</v>
      </c>
      <c r="G533" s="3"/>
      <c r="H533" s="59" t="s">
        <v>623</v>
      </c>
      <c r="I533" s="1"/>
    </row>
    <row r="534" spans="1:9" ht="49.5" x14ac:dyDescent="0.15">
      <c r="A534" s="24" t="s">
        <v>619</v>
      </c>
      <c r="B534" s="2" t="s">
        <v>620</v>
      </c>
      <c r="C534" s="2" t="s">
        <v>640</v>
      </c>
      <c r="D534" s="82" t="s">
        <v>688</v>
      </c>
      <c r="E534" s="91">
        <v>25100</v>
      </c>
      <c r="F534" s="59" t="s">
        <v>622</v>
      </c>
      <c r="G534" s="3"/>
      <c r="H534" s="59" t="s">
        <v>623</v>
      </c>
      <c r="I534" s="1"/>
    </row>
    <row r="535" spans="1:9" ht="49.5" x14ac:dyDescent="0.15">
      <c r="A535" s="24" t="s">
        <v>619</v>
      </c>
      <c r="B535" s="2" t="s">
        <v>620</v>
      </c>
      <c r="C535" s="2" t="s">
        <v>641</v>
      </c>
      <c r="D535" s="82" t="s">
        <v>688</v>
      </c>
      <c r="E535" s="91">
        <v>47600</v>
      </c>
      <c r="F535" s="59" t="s">
        <v>622</v>
      </c>
      <c r="G535" s="3"/>
      <c r="H535" s="59" t="s">
        <v>623</v>
      </c>
      <c r="I535" s="1"/>
    </row>
    <row r="536" spans="1:9" ht="49.5" x14ac:dyDescent="0.15">
      <c r="A536" s="24" t="s">
        <v>619</v>
      </c>
      <c r="B536" s="2" t="s">
        <v>620</v>
      </c>
      <c r="C536" s="2" t="s">
        <v>642</v>
      </c>
      <c r="D536" s="82" t="s">
        <v>688</v>
      </c>
      <c r="E536" s="91">
        <v>45100</v>
      </c>
      <c r="F536" s="59" t="s">
        <v>622</v>
      </c>
      <c r="G536" s="3"/>
      <c r="H536" s="59" t="s">
        <v>623</v>
      </c>
      <c r="I536" s="1"/>
    </row>
    <row r="537" spans="1:9" ht="49.5" x14ac:dyDescent="0.15">
      <c r="A537" s="24" t="s">
        <v>619</v>
      </c>
      <c r="B537" s="2" t="s">
        <v>620</v>
      </c>
      <c r="C537" s="2" t="s">
        <v>643</v>
      </c>
      <c r="D537" s="82" t="s">
        <v>688</v>
      </c>
      <c r="E537" s="91">
        <v>23700</v>
      </c>
      <c r="F537" s="59" t="s">
        <v>622</v>
      </c>
      <c r="G537" s="3"/>
      <c r="H537" s="59" t="s">
        <v>623</v>
      </c>
      <c r="I537" s="1"/>
    </row>
    <row r="538" spans="1:9" ht="49.5" x14ac:dyDescent="0.15">
      <c r="A538" s="24" t="s">
        <v>619</v>
      </c>
      <c r="B538" s="2" t="s">
        <v>620</v>
      </c>
      <c r="C538" s="2" t="s">
        <v>644</v>
      </c>
      <c r="D538" s="82" t="s">
        <v>688</v>
      </c>
      <c r="E538" s="91">
        <v>45400</v>
      </c>
      <c r="F538" s="59" t="s">
        <v>622</v>
      </c>
      <c r="G538" s="3"/>
      <c r="H538" s="59" t="s">
        <v>623</v>
      </c>
      <c r="I538" s="1"/>
    </row>
    <row r="539" spans="1:9" ht="49.5" x14ac:dyDescent="0.15">
      <c r="A539" s="24" t="s">
        <v>619</v>
      </c>
      <c r="B539" s="2" t="s">
        <v>620</v>
      </c>
      <c r="C539" s="2" t="s">
        <v>645</v>
      </c>
      <c r="D539" s="82" t="s">
        <v>688</v>
      </c>
      <c r="E539" s="91">
        <v>65200</v>
      </c>
      <c r="F539" s="59" t="s">
        <v>622</v>
      </c>
      <c r="G539" s="3"/>
      <c r="H539" s="59" t="s">
        <v>623</v>
      </c>
      <c r="I539" s="1"/>
    </row>
    <row r="540" spans="1:9" ht="49.5" x14ac:dyDescent="0.15">
      <c r="A540" s="24" t="s">
        <v>619</v>
      </c>
      <c r="B540" s="2" t="s">
        <v>620</v>
      </c>
      <c r="C540" s="2" t="s">
        <v>646</v>
      </c>
      <c r="D540" s="82" t="s">
        <v>688</v>
      </c>
      <c r="E540" s="91">
        <v>30100</v>
      </c>
      <c r="F540" s="59" t="s">
        <v>622</v>
      </c>
      <c r="G540" s="3"/>
      <c r="H540" s="59" t="s">
        <v>623</v>
      </c>
      <c r="I540" s="1"/>
    </row>
    <row r="541" spans="1:9" ht="49.5" x14ac:dyDescent="0.15">
      <c r="A541" s="24" t="s">
        <v>619</v>
      </c>
      <c r="B541" s="2" t="s">
        <v>620</v>
      </c>
      <c r="C541" s="2" t="s">
        <v>647</v>
      </c>
      <c r="D541" s="82" t="s">
        <v>688</v>
      </c>
      <c r="E541" s="91">
        <v>92000</v>
      </c>
      <c r="F541" s="59" t="s">
        <v>622</v>
      </c>
      <c r="G541" s="1"/>
      <c r="H541" s="59" t="s">
        <v>623</v>
      </c>
      <c r="I541" s="1"/>
    </row>
    <row r="542" spans="1:9" ht="49.5" x14ac:dyDescent="0.15">
      <c r="A542" s="24" t="s">
        <v>619</v>
      </c>
      <c r="B542" s="2" t="s">
        <v>620</v>
      </c>
      <c r="C542" s="2" t="s">
        <v>648</v>
      </c>
      <c r="D542" s="82" t="s">
        <v>688</v>
      </c>
      <c r="E542" s="91">
        <v>61200</v>
      </c>
      <c r="F542" s="59" t="s">
        <v>622</v>
      </c>
      <c r="G542" s="1"/>
      <c r="H542" s="59" t="s">
        <v>623</v>
      </c>
      <c r="I542" s="1"/>
    </row>
    <row r="543" spans="1:9" ht="49.5" x14ac:dyDescent="0.15">
      <c r="A543" s="24" t="s">
        <v>619</v>
      </c>
      <c r="B543" s="2" t="s">
        <v>620</v>
      </c>
      <c r="C543" s="2" t="s">
        <v>649</v>
      </c>
      <c r="D543" s="82" t="s">
        <v>688</v>
      </c>
      <c r="E543" s="91">
        <v>61000</v>
      </c>
      <c r="F543" s="59" t="s">
        <v>622</v>
      </c>
      <c r="G543" s="1"/>
      <c r="H543" s="59" t="s">
        <v>623</v>
      </c>
      <c r="I543" s="1"/>
    </row>
    <row r="544" spans="1:9" ht="49.5" x14ac:dyDescent="0.15">
      <c r="A544" s="24" t="s">
        <v>619</v>
      </c>
      <c r="B544" s="14" t="s">
        <v>650</v>
      </c>
      <c r="C544" s="2" t="s">
        <v>627</v>
      </c>
      <c r="D544" s="82" t="s">
        <v>688</v>
      </c>
      <c r="E544" s="91">
        <v>72000</v>
      </c>
      <c r="F544" s="59" t="s">
        <v>622</v>
      </c>
      <c r="G544" s="1"/>
      <c r="H544" s="59" t="s">
        <v>623</v>
      </c>
      <c r="I544" s="1"/>
    </row>
    <row r="545" spans="1:9" ht="49.5" x14ac:dyDescent="0.15">
      <c r="A545" s="24" t="s">
        <v>619</v>
      </c>
      <c r="B545" s="14" t="s">
        <v>651</v>
      </c>
      <c r="C545" s="2" t="s">
        <v>649</v>
      </c>
      <c r="D545" s="82" t="s">
        <v>688</v>
      </c>
      <c r="E545" s="91">
        <v>105000</v>
      </c>
      <c r="F545" s="59" t="s">
        <v>622</v>
      </c>
      <c r="G545" s="1"/>
      <c r="H545" s="59" t="s">
        <v>623</v>
      </c>
      <c r="I545" s="1"/>
    </row>
    <row r="546" spans="1:9" ht="49.5" x14ac:dyDescent="0.15">
      <c r="A546" s="24" t="s">
        <v>619</v>
      </c>
      <c r="B546" s="14" t="s">
        <v>652</v>
      </c>
      <c r="C546" s="2" t="s">
        <v>649</v>
      </c>
      <c r="D546" s="82" t="s">
        <v>688</v>
      </c>
      <c r="E546" s="91">
        <v>40000</v>
      </c>
      <c r="F546" s="59" t="s">
        <v>622</v>
      </c>
      <c r="G546" s="1"/>
      <c r="H546" s="59" t="s">
        <v>623</v>
      </c>
      <c r="I546" s="1"/>
    </row>
    <row r="547" spans="1:9" ht="49.5" x14ac:dyDescent="0.15">
      <c r="A547" s="24" t="s">
        <v>619</v>
      </c>
      <c r="B547" s="14" t="s">
        <v>653</v>
      </c>
      <c r="C547" s="2" t="s">
        <v>654</v>
      </c>
      <c r="D547" s="82" t="s">
        <v>688</v>
      </c>
      <c r="E547" s="91">
        <v>20000</v>
      </c>
      <c r="F547" s="59" t="s">
        <v>622</v>
      </c>
      <c r="G547" s="1"/>
      <c r="H547" s="59" t="s">
        <v>623</v>
      </c>
      <c r="I547" s="1"/>
    </row>
    <row r="548" spans="1:9" ht="49.5" x14ac:dyDescent="0.15">
      <c r="A548" s="24" t="s">
        <v>619</v>
      </c>
      <c r="B548" s="14" t="s">
        <v>655</v>
      </c>
      <c r="C548" s="2" t="s">
        <v>656</v>
      </c>
      <c r="D548" s="82" t="s">
        <v>688</v>
      </c>
      <c r="E548" s="91">
        <v>500000</v>
      </c>
      <c r="F548" s="59" t="s">
        <v>622</v>
      </c>
      <c r="G548" s="1"/>
      <c r="H548" s="59" t="s">
        <v>623</v>
      </c>
      <c r="I548" s="1"/>
    </row>
    <row r="549" spans="1:9" ht="49.5" x14ac:dyDescent="0.15">
      <c r="A549" s="25" t="s">
        <v>619</v>
      </c>
      <c r="B549" s="12" t="s">
        <v>657</v>
      </c>
      <c r="C549" s="15" t="s">
        <v>658</v>
      </c>
      <c r="D549" s="82" t="s">
        <v>688</v>
      </c>
      <c r="E549" s="91">
        <v>10000</v>
      </c>
      <c r="F549" s="59" t="s">
        <v>659</v>
      </c>
      <c r="G549" s="59"/>
      <c r="H549" s="59" t="s">
        <v>623</v>
      </c>
      <c r="I549" s="1"/>
    </row>
    <row r="550" spans="1:9" ht="49.5" x14ac:dyDescent="0.15">
      <c r="A550" s="25" t="s">
        <v>619</v>
      </c>
      <c r="B550" s="12" t="s">
        <v>660</v>
      </c>
      <c r="C550" s="12" t="s">
        <v>626</v>
      </c>
      <c r="D550" s="82" t="s">
        <v>688</v>
      </c>
      <c r="E550" s="91">
        <v>70000</v>
      </c>
      <c r="F550" s="59" t="s">
        <v>659</v>
      </c>
      <c r="G550" s="59"/>
      <c r="H550" s="59" t="s">
        <v>623</v>
      </c>
      <c r="I550" s="1"/>
    </row>
    <row r="551" spans="1:9" ht="49.5" x14ac:dyDescent="0.15">
      <c r="A551" s="25" t="s">
        <v>619</v>
      </c>
      <c r="B551" s="13" t="s">
        <v>661</v>
      </c>
      <c r="C551" s="13" t="s">
        <v>640</v>
      </c>
      <c r="D551" s="82" t="s">
        <v>688</v>
      </c>
      <c r="E551" s="91">
        <v>20000</v>
      </c>
      <c r="F551" s="59" t="s">
        <v>659</v>
      </c>
      <c r="G551" s="11"/>
      <c r="H551" s="59" t="s">
        <v>623</v>
      </c>
      <c r="I551" s="1"/>
    </row>
    <row r="552" spans="1:9" ht="49.5" x14ac:dyDescent="0.15">
      <c r="A552" s="25" t="s">
        <v>619</v>
      </c>
      <c r="B552" s="12" t="s">
        <v>662</v>
      </c>
      <c r="C552" s="12" t="s">
        <v>663</v>
      </c>
      <c r="D552" s="82" t="s">
        <v>688</v>
      </c>
      <c r="E552" s="91">
        <v>46000</v>
      </c>
      <c r="F552" s="59" t="s">
        <v>659</v>
      </c>
      <c r="G552" s="59"/>
      <c r="H552" s="59" t="s">
        <v>623</v>
      </c>
      <c r="I552" s="1"/>
    </row>
    <row r="553" spans="1:9" ht="49.5" x14ac:dyDescent="0.15">
      <c r="A553" s="26" t="s">
        <v>664</v>
      </c>
      <c r="B553" s="12" t="s">
        <v>665</v>
      </c>
      <c r="C553" s="12" t="s">
        <v>649</v>
      </c>
      <c r="D553" s="82" t="s">
        <v>688</v>
      </c>
      <c r="E553" s="91">
        <v>100000</v>
      </c>
      <c r="F553" s="59" t="s">
        <v>622</v>
      </c>
      <c r="G553" s="59"/>
      <c r="H553" s="59" t="s">
        <v>623</v>
      </c>
      <c r="I553" s="1"/>
    </row>
    <row r="554" spans="1:9" ht="49.5" x14ac:dyDescent="0.15">
      <c r="A554" s="26" t="s">
        <v>664</v>
      </c>
      <c r="B554" s="4" t="s">
        <v>666</v>
      </c>
      <c r="C554" s="5" t="s">
        <v>667</v>
      </c>
      <c r="D554" s="82" t="s">
        <v>688</v>
      </c>
      <c r="E554" s="91">
        <v>80000</v>
      </c>
      <c r="F554" s="59" t="s">
        <v>622</v>
      </c>
      <c r="G554" s="59"/>
      <c r="H554" s="59" t="s">
        <v>623</v>
      </c>
      <c r="I554" s="1"/>
    </row>
    <row r="555" spans="1:9" ht="49.5" x14ac:dyDescent="0.15">
      <c r="A555" s="26" t="s">
        <v>664</v>
      </c>
      <c r="B555" s="4" t="s">
        <v>668</v>
      </c>
      <c r="C555" s="5" t="s">
        <v>667</v>
      </c>
      <c r="D555" s="82" t="s">
        <v>688</v>
      </c>
      <c r="E555" s="91">
        <v>80000</v>
      </c>
      <c r="F555" s="59" t="s">
        <v>622</v>
      </c>
      <c r="G555" s="59"/>
      <c r="H555" s="59" t="s">
        <v>623</v>
      </c>
      <c r="I555" s="1"/>
    </row>
    <row r="556" spans="1:9" ht="49.5" x14ac:dyDescent="0.15">
      <c r="A556" s="26" t="s">
        <v>664</v>
      </c>
      <c r="B556" s="4" t="s">
        <v>669</v>
      </c>
      <c r="C556" s="5" t="s">
        <v>667</v>
      </c>
      <c r="D556" s="82" t="s">
        <v>688</v>
      </c>
      <c r="E556" s="91">
        <v>80000</v>
      </c>
      <c r="F556" s="59" t="s">
        <v>622</v>
      </c>
      <c r="G556" s="59"/>
      <c r="H556" s="59" t="s">
        <v>623</v>
      </c>
      <c r="I556" s="1"/>
    </row>
    <row r="557" spans="1:9" ht="49.5" x14ac:dyDescent="0.15">
      <c r="A557" s="26" t="s">
        <v>664</v>
      </c>
      <c r="B557" s="4" t="s">
        <v>670</v>
      </c>
      <c r="C557" s="5" t="s">
        <v>667</v>
      </c>
      <c r="D557" s="82" t="s">
        <v>688</v>
      </c>
      <c r="E557" s="91">
        <v>80000</v>
      </c>
      <c r="F557" s="59" t="s">
        <v>622</v>
      </c>
      <c r="G557" s="11"/>
      <c r="H557" s="59" t="s">
        <v>623</v>
      </c>
      <c r="I557" s="1"/>
    </row>
    <row r="558" spans="1:9" ht="49.5" x14ac:dyDescent="0.15">
      <c r="A558" s="26" t="s">
        <v>664</v>
      </c>
      <c r="B558" s="4" t="s">
        <v>671</v>
      </c>
      <c r="C558" s="5" t="s">
        <v>672</v>
      </c>
      <c r="D558" s="82" t="s">
        <v>688</v>
      </c>
      <c r="E558" s="91">
        <v>80000</v>
      </c>
      <c r="F558" s="59" t="s">
        <v>622</v>
      </c>
      <c r="G558" s="59"/>
      <c r="H558" s="59" t="s">
        <v>623</v>
      </c>
      <c r="I558" s="1"/>
    </row>
    <row r="559" spans="1:9" ht="49.5" x14ac:dyDescent="0.15">
      <c r="A559" s="26" t="s">
        <v>664</v>
      </c>
      <c r="B559" s="4" t="s">
        <v>673</v>
      </c>
      <c r="C559" s="5" t="s">
        <v>672</v>
      </c>
      <c r="D559" s="82" t="s">
        <v>688</v>
      </c>
      <c r="E559" s="91">
        <v>80000</v>
      </c>
      <c r="F559" s="59" t="s">
        <v>622</v>
      </c>
      <c r="G559" s="59"/>
      <c r="H559" s="59" t="s">
        <v>623</v>
      </c>
      <c r="I559" s="1"/>
    </row>
    <row r="560" spans="1:9" ht="49.5" x14ac:dyDescent="0.15">
      <c r="A560" s="26" t="s">
        <v>664</v>
      </c>
      <c r="B560" s="4" t="s">
        <v>674</v>
      </c>
      <c r="C560" s="5" t="s">
        <v>672</v>
      </c>
      <c r="D560" s="82" t="s">
        <v>688</v>
      </c>
      <c r="E560" s="91">
        <v>80000</v>
      </c>
      <c r="F560" s="59" t="s">
        <v>622</v>
      </c>
      <c r="G560" s="59"/>
      <c r="H560" s="59" t="s">
        <v>623</v>
      </c>
      <c r="I560" s="1"/>
    </row>
    <row r="561" spans="1:9" ht="49.5" x14ac:dyDescent="0.15">
      <c r="A561" s="26" t="s">
        <v>664</v>
      </c>
      <c r="B561" s="4" t="s">
        <v>675</v>
      </c>
      <c r="C561" s="6" t="s">
        <v>676</v>
      </c>
      <c r="D561" s="82" t="s">
        <v>688</v>
      </c>
      <c r="E561" s="91">
        <v>80000</v>
      </c>
      <c r="F561" s="59" t="s">
        <v>622</v>
      </c>
      <c r="G561" s="59"/>
      <c r="H561" s="59" t="s">
        <v>623</v>
      </c>
      <c r="I561" s="1"/>
    </row>
    <row r="562" spans="1:9" ht="49.5" x14ac:dyDescent="0.15">
      <c r="A562" s="26" t="s">
        <v>664</v>
      </c>
      <c r="B562" s="4" t="s">
        <v>677</v>
      </c>
      <c r="C562" s="6" t="s">
        <v>676</v>
      </c>
      <c r="D562" s="82" t="s">
        <v>688</v>
      </c>
      <c r="E562" s="91">
        <v>80000</v>
      </c>
      <c r="F562" s="59" t="s">
        <v>622</v>
      </c>
      <c r="G562" s="59"/>
      <c r="H562" s="59" t="s">
        <v>623</v>
      </c>
      <c r="I562" s="1"/>
    </row>
    <row r="563" spans="1:9" ht="49.5" x14ac:dyDescent="0.15">
      <c r="A563" s="26" t="s">
        <v>664</v>
      </c>
      <c r="B563" s="4" t="s">
        <v>678</v>
      </c>
      <c r="C563" s="6" t="s">
        <v>679</v>
      </c>
      <c r="D563" s="82" t="s">
        <v>688</v>
      </c>
      <c r="E563" s="91">
        <v>80000</v>
      </c>
      <c r="F563" s="59" t="s">
        <v>622</v>
      </c>
      <c r="G563" s="59"/>
      <c r="H563" s="59" t="s">
        <v>623</v>
      </c>
      <c r="I563" s="1"/>
    </row>
    <row r="564" spans="1:9" ht="49.5" x14ac:dyDescent="0.15">
      <c r="A564" s="33" t="s">
        <v>680</v>
      </c>
      <c r="B564" s="7" t="s">
        <v>681</v>
      </c>
      <c r="C564" s="59" t="s">
        <v>682</v>
      </c>
      <c r="D564" s="82" t="s">
        <v>688</v>
      </c>
      <c r="E564" s="91">
        <v>20000</v>
      </c>
      <c r="F564" s="59" t="s">
        <v>622</v>
      </c>
      <c r="G564" s="59"/>
      <c r="H564" s="1"/>
      <c r="I564" s="59" t="s">
        <v>623</v>
      </c>
    </row>
    <row r="565" spans="1:9" ht="49.5" x14ac:dyDescent="0.15">
      <c r="A565" s="34" t="s">
        <v>683</v>
      </c>
      <c r="B565" s="8" t="s">
        <v>684</v>
      </c>
      <c r="C565" s="9" t="s">
        <v>685</v>
      </c>
      <c r="D565" s="82" t="s">
        <v>688</v>
      </c>
      <c r="E565" s="91">
        <v>10000</v>
      </c>
      <c r="F565" s="8" t="s">
        <v>622</v>
      </c>
      <c r="G565" s="8"/>
      <c r="H565" s="1"/>
      <c r="I565" s="59" t="s">
        <v>623</v>
      </c>
    </row>
    <row r="566" spans="1:9" ht="49.5" x14ac:dyDescent="0.15">
      <c r="A566" s="34" t="s">
        <v>683</v>
      </c>
      <c r="B566" s="10" t="s">
        <v>686</v>
      </c>
      <c r="C566" s="10" t="s">
        <v>687</v>
      </c>
      <c r="D566" s="82" t="s">
        <v>688</v>
      </c>
      <c r="E566" s="91">
        <v>20000</v>
      </c>
      <c r="F566" s="8" t="s">
        <v>622</v>
      </c>
      <c r="G566" s="8"/>
      <c r="H566" s="1"/>
      <c r="I566" s="59" t="s">
        <v>623</v>
      </c>
    </row>
    <row r="567" spans="1:9" ht="33" x14ac:dyDescent="0.15">
      <c r="A567" s="31" t="s">
        <v>892</v>
      </c>
      <c r="B567" s="22" t="s">
        <v>714</v>
      </c>
      <c r="C567" s="22" t="s">
        <v>715</v>
      </c>
      <c r="D567" s="86" t="s">
        <v>716</v>
      </c>
      <c r="E567" s="91">
        <v>20000</v>
      </c>
      <c r="F567" s="17" t="s">
        <v>291</v>
      </c>
      <c r="G567" s="17"/>
      <c r="H567" s="59" t="s">
        <v>623</v>
      </c>
      <c r="I567" s="17"/>
    </row>
    <row r="568" spans="1:9" ht="33" x14ac:dyDescent="0.15">
      <c r="A568" s="31" t="s">
        <v>892</v>
      </c>
      <c r="B568" s="23" t="s">
        <v>717</v>
      </c>
      <c r="C568" s="23" t="s">
        <v>718</v>
      </c>
      <c r="D568" s="87" t="s">
        <v>716</v>
      </c>
      <c r="E568" s="91">
        <v>14000</v>
      </c>
      <c r="F568" s="17" t="s">
        <v>719</v>
      </c>
      <c r="G568" s="17"/>
      <c r="H568" s="17"/>
      <c r="I568" s="59" t="s">
        <v>623</v>
      </c>
    </row>
    <row r="569" spans="1:9" ht="33" x14ac:dyDescent="0.15">
      <c r="A569" s="31" t="s">
        <v>892</v>
      </c>
      <c r="B569" s="23" t="s">
        <v>720</v>
      </c>
      <c r="C569" s="23" t="s">
        <v>721</v>
      </c>
      <c r="D569" s="87" t="s">
        <v>716</v>
      </c>
      <c r="E569" s="91">
        <v>20000</v>
      </c>
      <c r="F569" s="17" t="s">
        <v>291</v>
      </c>
      <c r="G569" s="17"/>
      <c r="H569" s="59" t="s">
        <v>623</v>
      </c>
      <c r="I569" s="17"/>
    </row>
    <row r="570" spans="1:9" ht="33" x14ac:dyDescent="0.15">
      <c r="A570" s="31" t="s">
        <v>892</v>
      </c>
      <c r="B570" s="23" t="s">
        <v>722</v>
      </c>
      <c r="C570" s="23" t="s">
        <v>59</v>
      </c>
      <c r="D570" s="87" t="s">
        <v>716</v>
      </c>
      <c r="E570" s="91">
        <v>30000</v>
      </c>
      <c r="F570" s="17" t="s">
        <v>723</v>
      </c>
      <c r="G570" s="17"/>
      <c r="H570" s="59" t="s">
        <v>623</v>
      </c>
      <c r="I570" s="17"/>
    </row>
    <row r="571" spans="1:9" ht="33" x14ac:dyDescent="0.15">
      <c r="A571" s="31" t="s">
        <v>892</v>
      </c>
      <c r="B571" s="23" t="s">
        <v>724</v>
      </c>
      <c r="C571" s="23" t="s">
        <v>179</v>
      </c>
      <c r="D571" s="87" t="s">
        <v>716</v>
      </c>
      <c r="E571" s="91">
        <v>20000</v>
      </c>
      <c r="F571" s="17" t="s">
        <v>723</v>
      </c>
      <c r="G571" s="17"/>
      <c r="H571" s="59" t="s">
        <v>623</v>
      </c>
      <c r="I571" s="17"/>
    </row>
    <row r="572" spans="1:9" ht="33" x14ac:dyDescent="0.15">
      <c r="A572" s="31" t="s">
        <v>892</v>
      </c>
      <c r="B572" s="23" t="s">
        <v>725</v>
      </c>
      <c r="C572" s="23" t="s">
        <v>212</v>
      </c>
      <c r="D572" s="87" t="s">
        <v>716</v>
      </c>
      <c r="E572" s="91">
        <v>20000</v>
      </c>
      <c r="F572" s="17" t="s">
        <v>726</v>
      </c>
      <c r="G572" s="17"/>
      <c r="H572" s="59" t="s">
        <v>623</v>
      </c>
      <c r="I572" s="17"/>
    </row>
    <row r="573" spans="1:9" ht="33" x14ac:dyDescent="0.15">
      <c r="A573" s="31" t="s">
        <v>892</v>
      </c>
      <c r="B573" s="23" t="s">
        <v>727</v>
      </c>
      <c r="C573" s="23" t="s">
        <v>728</v>
      </c>
      <c r="D573" s="87" t="s">
        <v>716</v>
      </c>
      <c r="E573" s="91">
        <v>30000</v>
      </c>
      <c r="F573" s="17" t="s">
        <v>719</v>
      </c>
      <c r="G573" s="17"/>
      <c r="H573" s="59" t="s">
        <v>623</v>
      </c>
      <c r="I573" s="17"/>
    </row>
    <row r="574" spans="1:9" ht="33" x14ac:dyDescent="0.15">
      <c r="A574" s="31" t="s">
        <v>892</v>
      </c>
      <c r="B574" s="23" t="s">
        <v>729</v>
      </c>
      <c r="C574" s="23" t="s">
        <v>216</v>
      </c>
      <c r="D574" s="87" t="s">
        <v>716</v>
      </c>
      <c r="E574" s="91">
        <v>20000</v>
      </c>
      <c r="F574" s="17" t="s">
        <v>719</v>
      </c>
      <c r="G574" s="17"/>
      <c r="H574" s="59" t="s">
        <v>623</v>
      </c>
      <c r="I574" s="17"/>
    </row>
    <row r="575" spans="1:9" ht="33" x14ac:dyDescent="0.15">
      <c r="A575" s="31" t="s">
        <v>892</v>
      </c>
      <c r="B575" s="23" t="s">
        <v>730</v>
      </c>
      <c r="C575" s="23" t="s">
        <v>731</v>
      </c>
      <c r="D575" s="87" t="s">
        <v>716</v>
      </c>
      <c r="E575" s="91">
        <v>20000</v>
      </c>
      <c r="F575" s="17" t="s">
        <v>291</v>
      </c>
      <c r="G575" s="17"/>
      <c r="H575" s="17"/>
      <c r="I575" s="59" t="s">
        <v>623</v>
      </c>
    </row>
    <row r="576" spans="1:9" ht="33" x14ac:dyDescent="0.15">
      <c r="A576" s="31" t="s">
        <v>892</v>
      </c>
      <c r="B576" s="23" t="s">
        <v>732</v>
      </c>
      <c r="C576" s="23" t="s">
        <v>733</v>
      </c>
      <c r="D576" s="87" t="s">
        <v>716</v>
      </c>
      <c r="E576" s="91">
        <v>30000</v>
      </c>
      <c r="F576" s="17" t="s">
        <v>291</v>
      </c>
      <c r="G576" s="17"/>
      <c r="H576" s="59" t="s">
        <v>623</v>
      </c>
      <c r="I576" s="17"/>
    </row>
    <row r="577" spans="1:9" ht="33" x14ac:dyDescent="0.15">
      <c r="A577" s="31" t="s">
        <v>892</v>
      </c>
      <c r="B577" s="23" t="s">
        <v>734</v>
      </c>
      <c r="C577" s="23" t="s">
        <v>735</v>
      </c>
      <c r="D577" s="87" t="s">
        <v>716</v>
      </c>
      <c r="E577" s="91">
        <v>20000</v>
      </c>
      <c r="F577" s="17" t="s">
        <v>719</v>
      </c>
      <c r="G577" s="17"/>
      <c r="H577" s="17"/>
      <c r="I577" s="59" t="s">
        <v>623</v>
      </c>
    </row>
    <row r="578" spans="1:9" ht="33" x14ac:dyDescent="0.15">
      <c r="A578" s="31" t="s">
        <v>892</v>
      </c>
      <c r="B578" s="23" t="s">
        <v>736</v>
      </c>
      <c r="C578" s="23" t="s">
        <v>737</v>
      </c>
      <c r="D578" s="87" t="s">
        <v>716</v>
      </c>
      <c r="E578" s="91">
        <v>20000</v>
      </c>
      <c r="F578" s="17" t="s">
        <v>723</v>
      </c>
      <c r="G578" s="57"/>
      <c r="H578" s="57"/>
      <c r="I578" s="59" t="s">
        <v>623</v>
      </c>
    </row>
    <row r="579" spans="1:9" ht="33" x14ac:dyDescent="0.15">
      <c r="A579" s="31" t="s">
        <v>892</v>
      </c>
      <c r="B579" s="23" t="s">
        <v>738</v>
      </c>
      <c r="C579" s="23" t="s">
        <v>246</v>
      </c>
      <c r="D579" s="87" t="s">
        <v>716</v>
      </c>
      <c r="E579" s="91">
        <v>20000</v>
      </c>
      <c r="F579" s="17" t="s">
        <v>723</v>
      </c>
      <c r="G579" s="57"/>
      <c r="H579" s="57"/>
      <c r="I579" s="59" t="s">
        <v>623</v>
      </c>
    </row>
    <row r="580" spans="1:9" ht="33" x14ac:dyDescent="0.15">
      <c r="A580" s="31" t="s">
        <v>892</v>
      </c>
      <c r="B580" s="23" t="s">
        <v>739</v>
      </c>
      <c r="C580" s="23" t="s">
        <v>740</v>
      </c>
      <c r="D580" s="87" t="s">
        <v>716</v>
      </c>
      <c r="E580" s="91">
        <v>20000</v>
      </c>
      <c r="F580" s="17" t="s">
        <v>723</v>
      </c>
      <c r="G580" s="57"/>
      <c r="H580" s="57"/>
      <c r="I580" s="59" t="s">
        <v>623</v>
      </c>
    </row>
    <row r="581" spans="1:9" ht="33" x14ac:dyDescent="0.15">
      <c r="A581" s="31" t="s">
        <v>892</v>
      </c>
      <c r="B581" s="23" t="s">
        <v>741</v>
      </c>
      <c r="C581" s="23" t="s">
        <v>236</v>
      </c>
      <c r="D581" s="87" t="s">
        <v>716</v>
      </c>
      <c r="E581" s="91">
        <v>20000</v>
      </c>
      <c r="F581" s="17" t="s">
        <v>723</v>
      </c>
      <c r="G581" s="57"/>
      <c r="H581" s="57"/>
      <c r="I581" s="59" t="s">
        <v>623</v>
      </c>
    </row>
    <row r="582" spans="1:9" ht="33" x14ac:dyDescent="0.15">
      <c r="A582" s="31" t="s">
        <v>892</v>
      </c>
      <c r="B582" s="23" t="s">
        <v>742</v>
      </c>
      <c r="C582" s="23" t="s">
        <v>743</v>
      </c>
      <c r="D582" s="87" t="s">
        <v>716</v>
      </c>
      <c r="E582" s="91">
        <v>20000</v>
      </c>
      <c r="F582" s="17" t="s">
        <v>723</v>
      </c>
      <c r="G582" s="57"/>
      <c r="H582" s="57"/>
      <c r="I582" s="59" t="s">
        <v>623</v>
      </c>
    </row>
    <row r="583" spans="1:9" ht="33" x14ac:dyDescent="0.15">
      <c r="A583" s="31" t="s">
        <v>892</v>
      </c>
      <c r="B583" s="23" t="s">
        <v>744</v>
      </c>
      <c r="C583" s="23" t="s">
        <v>745</v>
      </c>
      <c r="D583" s="87" t="s">
        <v>716</v>
      </c>
      <c r="E583" s="91">
        <v>20000</v>
      </c>
      <c r="F583" s="17" t="s">
        <v>723</v>
      </c>
      <c r="G583" s="57"/>
      <c r="H583" s="57"/>
      <c r="I583" s="59" t="s">
        <v>623</v>
      </c>
    </row>
    <row r="584" spans="1:9" ht="33" x14ac:dyDescent="0.15">
      <c r="A584" s="31" t="s">
        <v>893</v>
      </c>
      <c r="B584" s="23" t="s">
        <v>746</v>
      </c>
      <c r="C584" s="23" t="s">
        <v>253</v>
      </c>
      <c r="D584" s="87" t="s">
        <v>716</v>
      </c>
      <c r="E584" s="91">
        <v>20000</v>
      </c>
      <c r="F584" s="17" t="s">
        <v>723</v>
      </c>
      <c r="G584" s="57"/>
      <c r="H584" s="57"/>
      <c r="I584" s="59" t="s">
        <v>623</v>
      </c>
    </row>
    <row r="585" spans="1:9" ht="49.5" x14ac:dyDescent="0.15">
      <c r="A585" s="32" t="s">
        <v>894</v>
      </c>
      <c r="B585" s="23" t="s">
        <v>747</v>
      </c>
      <c r="C585" s="23" t="s">
        <v>225</v>
      </c>
      <c r="D585" s="87" t="s">
        <v>716</v>
      </c>
      <c r="E585" s="91">
        <v>10000</v>
      </c>
      <c r="F585" s="17" t="s">
        <v>723</v>
      </c>
      <c r="G585" s="57"/>
      <c r="H585" s="59" t="s">
        <v>623</v>
      </c>
      <c r="I585" s="57"/>
    </row>
    <row r="586" spans="1:9" ht="33" x14ac:dyDescent="0.15">
      <c r="A586" s="32" t="s">
        <v>894</v>
      </c>
      <c r="B586" s="23" t="s">
        <v>748</v>
      </c>
      <c r="C586" s="23" t="s">
        <v>749</v>
      </c>
      <c r="D586" s="87" t="s">
        <v>716</v>
      </c>
      <c r="E586" s="91">
        <v>10000</v>
      </c>
      <c r="F586" s="17" t="s">
        <v>723</v>
      </c>
      <c r="G586" s="57"/>
      <c r="H586" s="59" t="s">
        <v>623</v>
      </c>
      <c r="I586" s="57"/>
    </row>
    <row r="587" spans="1:9" ht="33" x14ac:dyDescent="0.15">
      <c r="A587" s="32" t="s">
        <v>894</v>
      </c>
      <c r="B587" s="23" t="s">
        <v>750</v>
      </c>
      <c r="C587" s="23" t="s">
        <v>751</v>
      </c>
      <c r="D587" s="87" t="s">
        <v>716</v>
      </c>
      <c r="E587" s="91">
        <v>20000</v>
      </c>
      <c r="F587" s="17" t="s">
        <v>723</v>
      </c>
      <c r="G587" s="57"/>
      <c r="H587" s="59" t="s">
        <v>623</v>
      </c>
      <c r="I587" s="57"/>
    </row>
    <row r="588" spans="1:9" ht="33" x14ac:dyDescent="0.15">
      <c r="A588" s="32" t="s">
        <v>894</v>
      </c>
      <c r="B588" s="23" t="s">
        <v>752</v>
      </c>
      <c r="C588" s="23" t="s">
        <v>753</v>
      </c>
      <c r="D588" s="87" t="s">
        <v>716</v>
      </c>
      <c r="E588" s="91">
        <v>60000</v>
      </c>
      <c r="F588" s="17" t="s">
        <v>723</v>
      </c>
      <c r="G588" s="57"/>
      <c r="H588" s="59" t="s">
        <v>623</v>
      </c>
      <c r="I588" s="57"/>
    </row>
    <row r="589" spans="1:9" ht="33" x14ac:dyDescent="0.15">
      <c r="A589" s="32" t="s">
        <v>894</v>
      </c>
      <c r="B589" s="23" t="s">
        <v>754</v>
      </c>
      <c r="C589" s="23" t="s">
        <v>755</v>
      </c>
      <c r="D589" s="87" t="s">
        <v>716</v>
      </c>
      <c r="E589" s="91">
        <v>30000</v>
      </c>
      <c r="F589" s="17" t="s">
        <v>723</v>
      </c>
      <c r="G589" s="57"/>
      <c r="H589" s="59" t="s">
        <v>623</v>
      </c>
      <c r="I589" s="57"/>
    </row>
    <row r="590" spans="1:9" ht="33" x14ac:dyDescent="0.15">
      <c r="A590" s="32" t="s">
        <v>894</v>
      </c>
      <c r="B590" s="23" t="s">
        <v>756</v>
      </c>
      <c r="C590" s="23" t="s">
        <v>757</v>
      </c>
      <c r="D590" s="87" t="s">
        <v>716</v>
      </c>
      <c r="E590" s="91">
        <v>30000</v>
      </c>
      <c r="F590" s="17" t="s">
        <v>723</v>
      </c>
      <c r="G590" s="57"/>
      <c r="H590" s="59" t="s">
        <v>623</v>
      </c>
      <c r="I590" s="57"/>
    </row>
    <row r="591" spans="1:9" ht="33" x14ac:dyDescent="0.15">
      <c r="A591" s="32" t="s">
        <v>894</v>
      </c>
      <c r="B591" s="23" t="s">
        <v>758</v>
      </c>
      <c r="C591" s="23" t="s">
        <v>759</v>
      </c>
      <c r="D591" s="87" t="s">
        <v>716</v>
      </c>
      <c r="E591" s="91">
        <v>50000</v>
      </c>
      <c r="F591" s="17" t="s">
        <v>726</v>
      </c>
      <c r="G591" s="57"/>
      <c r="H591" s="59" t="s">
        <v>623</v>
      </c>
      <c r="I591" s="57"/>
    </row>
    <row r="592" spans="1:9" ht="33" x14ac:dyDescent="0.15">
      <c r="A592" s="32" t="s">
        <v>894</v>
      </c>
      <c r="B592" s="23" t="s">
        <v>760</v>
      </c>
      <c r="C592" s="23" t="s">
        <v>761</v>
      </c>
      <c r="D592" s="87" t="s">
        <v>716</v>
      </c>
      <c r="E592" s="91">
        <v>30000</v>
      </c>
      <c r="F592" s="17" t="s">
        <v>723</v>
      </c>
      <c r="G592" s="57"/>
      <c r="H592" s="59" t="s">
        <v>623</v>
      </c>
      <c r="I592" s="57"/>
    </row>
    <row r="593" spans="1:9" ht="33" x14ac:dyDescent="0.15">
      <c r="A593" s="32" t="s">
        <v>894</v>
      </c>
      <c r="B593" s="23" t="s">
        <v>762</v>
      </c>
      <c r="C593" s="23" t="s">
        <v>763</v>
      </c>
      <c r="D593" s="87" t="s">
        <v>716</v>
      </c>
      <c r="E593" s="91">
        <v>40000</v>
      </c>
      <c r="F593" s="17" t="s">
        <v>723</v>
      </c>
      <c r="G593" s="57"/>
      <c r="H593" s="59" t="s">
        <v>623</v>
      </c>
      <c r="I593" s="57"/>
    </row>
    <row r="594" spans="1:9" ht="33" x14ac:dyDescent="0.15">
      <c r="A594" s="32" t="s">
        <v>895</v>
      </c>
      <c r="B594" s="23" t="s">
        <v>764</v>
      </c>
      <c r="C594" s="23" t="s">
        <v>765</v>
      </c>
      <c r="D594" s="87" t="s">
        <v>716</v>
      </c>
      <c r="E594" s="91">
        <v>20000</v>
      </c>
      <c r="F594" s="17" t="s">
        <v>723</v>
      </c>
      <c r="G594" s="57"/>
      <c r="H594" s="59" t="s">
        <v>623</v>
      </c>
      <c r="I594" s="57"/>
    </row>
    <row r="595" spans="1:9" ht="49.5" x14ac:dyDescent="0.15">
      <c r="A595" s="80" t="s">
        <v>766</v>
      </c>
      <c r="B595" s="63" t="s">
        <v>767</v>
      </c>
      <c r="C595" s="64" t="s">
        <v>768</v>
      </c>
      <c r="D595" s="65" t="s">
        <v>769</v>
      </c>
      <c r="E595" s="91">
        <v>17900</v>
      </c>
      <c r="F595" s="65" t="s">
        <v>770</v>
      </c>
      <c r="G595" s="62"/>
      <c r="H595" s="62"/>
      <c r="I595" s="59" t="s">
        <v>623</v>
      </c>
    </row>
    <row r="596" spans="1:9" ht="33" x14ac:dyDescent="0.15">
      <c r="A596" s="80" t="s">
        <v>771</v>
      </c>
      <c r="B596" s="63" t="s">
        <v>772</v>
      </c>
      <c r="C596" s="67" t="s">
        <v>773</v>
      </c>
      <c r="D596" s="65" t="s">
        <v>769</v>
      </c>
      <c r="E596" s="91">
        <v>20000</v>
      </c>
      <c r="F596" s="65" t="s">
        <v>291</v>
      </c>
      <c r="G596" s="62"/>
      <c r="H596" s="62"/>
      <c r="I596" s="59" t="s">
        <v>623</v>
      </c>
    </row>
    <row r="597" spans="1:9" ht="33" x14ac:dyDescent="0.15">
      <c r="A597" s="80" t="s">
        <v>766</v>
      </c>
      <c r="B597" s="63" t="s">
        <v>774</v>
      </c>
      <c r="C597" s="64" t="s">
        <v>775</v>
      </c>
      <c r="D597" s="65" t="s">
        <v>776</v>
      </c>
      <c r="E597" s="91">
        <v>10000</v>
      </c>
      <c r="F597" s="65" t="s">
        <v>777</v>
      </c>
      <c r="G597" s="62"/>
      <c r="H597" s="62"/>
      <c r="I597" s="59" t="s">
        <v>623</v>
      </c>
    </row>
    <row r="598" spans="1:9" ht="33" x14ac:dyDescent="0.15">
      <c r="A598" s="80" t="s">
        <v>778</v>
      </c>
      <c r="B598" s="63" t="s">
        <v>779</v>
      </c>
      <c r="C598" s="64" t="s">
        <v>780</v>
      </c>
      <c r="D598" s="65" t="s">
        <v>781</v>
      </c>
      <c r="E598" s="91">
        <v>10000</v>
      </c>
      <c r="F598" s="65" t="s">
        <v>291</v>
      </c>
      <c r="G598" s="62"/>
      <c r="H598" s="62"/>
      <c r="I598" s="59" t="s">
        <v>623</v>
      </c>
    </row>
    <row r="599" spans="1:9" ht="33" x14ac:dyDescent="0.15">
      <c r="A599" s="80" t="s">
        <v>766</v>
      </c>
      <c r="B599" s="63" t="s">
        <v>782</v>
      </c>
      <c r="C599" s="64" t="s">
        <v>783</v>
      </c>
      <c r="D599" s="65" t="s">
        <v>781</v>
      </c>
      <c r="E599" s="91">
        <v>10000</v>
      </c>
      <c r="F599" s="65" t="s">
        <v>723</v>
      </c>
      <c r="G599" s="62"/>
      <c r="H599" s="62"/>
      <c r="I599" s="59" t="s">
        <v>623</v>
      </c>
    </row>
    <row r="600" spans="1:9" ht="33" x14ac:dyDescent="0.15">
      <c r="A600" s="80" t="s">
        <v>766</v>
      </c>
      <c r="B600" s="63" t="s">
        <v>784</v>
      </c>
      <c r="C600" s="67" t="s">
        <v>785</v>
      </c>
      <c r="D600" s="65" t="s">
        <v>776</v>
      </c>
      <c r="E600" s="91">
        <v>20000</v>
      </c>
      <c r="F600" s="65" t="s">
        <v>719</v>
      </c>
      <c r="G600" s="62"/>
      <c r="H600" s="62"/>
      <c r="I600" s="59" t="s">
        <v>623</v>
      </c>
    </row>
    <row r="601" spans="1:9" ht="33" x14ac:dyDescent="0.15">
      <c r="A601" s="80" t="s">
        <v>766</v>
      </c>
      <c r="B601" s="63" t="s">
        <v>786</v>
      </c>
      <c r="C601" s="68" t="s">
        <v>787</v>
      </c>
      <c r="D601" s="65" t="s">
        <v>776</v>
      </c>
      <c r="E601" s="91">
        <v>20000</v>
      </c>
      <c r="F601" s="65" t="s">
        <v>291</v>
      </c>
      <c r="G601" s="62"/>
      <c r="H601" s="62"/>
      <c r="I601" s="59" t="s">
        <v>623</v>
      </c>
    </row>
    <row r="602" spans="1:9" ht="33" x14ac:dyDescent="0.15">
      <c r="A602" s="80" t="s">
        <v>766</v>
      </c>
      <c r="B602" s="63" t="s">
        <v>788</v>
      </c>
      <c r="C602" s="68" t="s">
        <v>789</v>
      </c>
      <c r="D602" s="65" t="s">
        <v>781</v>
      </c>
      <c r="E602" s="91">
        <v>20000</v>
      </c>
      <c r="F602" s="65" t="s">
        <v>291</v>
      </c>
      <c r="G602" s="62"/>
      <c r="H602" s="62"/>
      <c r="I602" s="59" t="s">
        <v>623</v>
      </c>
    </row>
    <row r="603" spans="1:9" ht="33" x14ac:dyDescent="0.15">
      <c r="A603" s="80" t="s">
        <v>778</v>
      </c>
      <c r="B603" s="69" t="s">
        <v>790</v>
      </c>
      <c r="C603" s="63" t="s">
        <v>791</v>
      </c>
      <c r="D603" s="65" t="s">
        <v>792</v>
      </c>
      <c r="E603" s="91">
        <v>20000</v>
      </c>
      <c r="F603" s="65" t="s">
        <v>291</v>
      </c>
      <c r="G603" s="62"/>
      <c r="H603" s="62"/>
      <c r="I603" s="59" t="s">
        <v>623</v>
      </c>
    </row>
    <row r="604" spans="1:9" ht="33" x14ac:dyDescent="0.15">
      <c r="A604" s="80" t="s">
        <v>771</v>
      </c>
      <c r="B604" s="69" t="s">
        <v>793</v>
      </c>
      <c r="C604" s="63" t="s">
        <v>794</v>
      </c>
      <c r="D604" s="65" t="s">
        <v>792</v>
      </c>
      <c r="E604" s="91">
        <v>15000</v>
      </c>
      <c r="F604" s="65" t="s">
        <v>291</v>
      </c>
      <c r="G604" s="62"/>
      <c r="H604" s="62"/>
      <c r="I604" s="59" t="s">
        <v>623</v>
      </c>
    </row>
    <row r="605" spans="1:9" ht="49.5" x14ac:dyDescent="0.15">
      <c r="A605" s="68" t="s">
        <v>795</v>
      </c>
      <c r="B605" s="70" t="s">
        <v>796</v>
      </c>
      <c r="C605" s="64" t="s">
        <v>797</v>
      </c>
      <c r="D605" s="62" t="s">
        <v>798</v>
      </c>
      <c r="E605" s="91">
        <v>625000</v>
      </c>
      <c r="F605" s="65" t="s">
        <v>723</v>
      </c>
      <c r="G605" s="65"/>
      <c r="H605" s="59" t="s">
        <v>623</v>
      </c>
      <c r="I605" s="58"/>
    </row>
    <row r="606" spans="1:9" ht="49.5" x14ac:dyDescent="0.15">
      <c r="A606" s="68" t="s">
        <v>795</v>
      </c>
      <c r="B606" s="71" t="s">
        <v>799</v>
      </c>
      <c r="C606" s="72" t="s">
        <v>800</v>
      </c>
      <c r="D606" s="62" t="s">
        <v>801</v>
      </c>
      <c r="E606" s="91">
        <v>244350</v>
      </c>
      <c r="F606" s="65" t="s">
        <v>291</v>
      </c>
      <c r="G606" s="65"/>
      <c r="H606" s="59" t="s">
        <v>623</v>
      </c>
      <c r="I606" s="58"/>
    </row>
    <row r="607" spans="1:9" ht="49.5" x14ac:dyDescent="0.15">
      <c r="A607" s="68" t="s">
        <v>802</v>
      </c>
      <c r="B607" s="71" t="s">
        <v>803</v>
      </c>
      <c r="C607" s="72" t="s">
        <v>804</v>
      </c>
      <c r="D607" s="62" t="s">
        <v>798</v>
      </c>
      <c r="E607" s="91">
        <v>198487</v>
      </c>
      <c r="F607" s="65" t="s">
        <v>723</v>
      </c>
      <c r="G607" s="65"/>
      <c r="H607" s="59" t="s">
        <v>623</v>
      </c>
      <c r="I607" s="58"/>
    </row>
    <row r="608" spans="1:9" ht="49.5" x14ac:dyDescent="0.15">
      <c r="A608" s="68" t="s">
        <v>805</v>
      </c>
      <c r="B608" s="71" t="s">
        <v>806</v>
      </c>
      <c r="C608" s="72" t="s">
        <v>807</v>
      </c>
      <c r="D608" s="62" t="s">
        <v>798</v>
      </c>
      <c r="E608" s="91">
        <v>78776</v>
      </c>
      <c r="F608" s="65" t="s">
        <v>723</v>
      </c>
      <c r="G608" s="65"/>
      <c r="H608" s="59" t="s">
        <v>623</v>
      </c>
      <c r="I608" s="58"/>
    </row>
    <row r="609" spans="1:9" ht="49.5" x14ac:dyDescent="0.15">
      <c r="A609" s="68" t="s">
        <v>805</v>
      </c>
      <c r="B609" s="71" t="s">
        <v>808</v>
      </c>
      <c r="C609" s="72" t="s">
        <v>809</v>
      </c>
      <c r="D609" s="62" t="s">
        <v>801</v>
      </c>
      <c r="E609" s="91">
        <v>156005</v>
      </c>
      <c r="F609" s="65" t="s">
        <v>291</v>
      </c>
      <c r="G609" s="65"/>
      <c r="H609" s="59" t="s">
        <v>623</v>
      </c>
      <c r="I609" s="58"/>
    </row>
    <row r="610" spans="1:9" ht="49.5" x14ac:dyDescent="0.15">
      <c r="A610" s="68" t="s">
        <v>795</v>
      </c>
      <c r="B610" s="71" t="s">
        <v>810</v>
      </c>
      <c r="C610" s="72" t="s">
        <v>811</v>
      </c>
      <c r="D610" s="62" t="s">
        <v>801</v>
      </c>
      <c r="E610" s="91">
        <v>92728</v>
      </c>
      <c r="F610" s="65" t="s">
        <v>291</v>
      </c>
      <c r="G610" s="65"/>
      <c r="H610" s="59" t="s">
        <v>623</v>
      </c>
      <c r="I610" s="58"/>
    </row>
    <row r="611" spans="1:9" ht="49.5" x14ac:dyDescent="0.15">
      <c r="A611" s="68" t="s">
        <v>795</v>
      </c>
      <c r="B611" s="71" t="s">
        <v>812</v>
      </c>
      <c r="C611" s="72" t="s">
        <v>813</v>
      </c>
      <c r="D611" s="62" t="s">
        <v>798</v>
      </c>
      <c r="E611" s="91">
        <v>173237</v>
      </c>
      <c r="F611" s="65" t="s">
        <v>723</v>
      </c>
      <c r="G611" s="65"/>
      <c r="H611" s="59" t="s">
        <v>623</v>
      </c>
      <c r="I611" s="58"/>
    </row>
    <row r="612" spans="1:9" ht="49.5" x14ac:dyDescent="0.15">
      <c r="A612" s="68" t="s">
        <v>805</v>
      </c>
      <c r="B612" s="71" t="s">
        <v>814</v>
      </c>
      <c r="C612" s="72" t="s">
        <v>815</v>
      </c>
      <c r="D612" s="62" t="s">
        <v>798</v>
      </c>
      <c r="E612" s="91">
        <v>329959</v>
      </c>
      <c r="F612" s="65" t="s">
        <v>291</v>
      </c>
      <c r="G612" s="65"/>
      <c r="H612" s="59" t="s">
        <v>623</v>
      </c>
      <c r="I612" s="58"/>
    </row>
    <row r="613" spans="1:9" ht="49.5" x14ac:dyDescent="0.15">
      <c r="A613" s="68" t="s">
        <v>805</v>
      </c>
      <c r="B613" s="73" t="s">
        <v>816</v>
      </c>
      <c r="C613" s="72" t="s">
        <v>817</v>
      </c>
      <c r="D613" s="62" t="s">
        <v>798</v>
      </c>
      <c r="E613" s="91">
        <v>323084</v>
      </c>
      <c r="F613" s="65" t="s">
        <v>291</v>
      </c>
      <c r="G613" s="65"/>
      <c r="H613" s="59" t="s">
        <v>623</v>
      </c>
      <c r="I613" s="58"/>
    </row>
    <row r="614" spans="1:9" ht="49.5" x14ac:dyDescent="0.15">
      <c r="A614" s="68" t="s">
        <v>795</v>
      </c>
      <c r="B614" s="73" t="s">
        <v>818</v>
      </c>
      <c r="C614" s="72" t="s">
        <v>819</v>
      </c>
      <c r="D614" s="62" t="s">
        <v>798</v>
      </c>
      <c r="E614" s="91">
        <v>293483</v>
      </c>
      <c r="F614" s="65" t="s">
        <v>291</v>
      </c>
      <c r="G614" s="65"/>
      <c r="H614" s="59" t="s">
        <v>623</v>
      </c>
      <c r="I614" s="58"/>
    </row>
    <row r="615" spans="1:9" ht="49.5" x14ac:dyDescent="0.15">
      <c r="A615" s="68" t="s">
        <v>805</v>
      </c>
      <c r="B615" s="73" t="s">
        <v>820</v>
      </c>
      <c r="C615" s="72" t="s">
        <v>821</v>
      </c>
      <c r="D615" s="62" t="s">
        <v>822</v>
      </c>
      <c r="E615" s="91">
        <v>292655</v>
      </c>
      <c r="F615" s="65" t="s">
        <v>291</v>
      </c>
      <c r="G615" s="65"/>
      <c r="H615" s="59" t="s">
        <v>623</v>
      </c>
      <c r="I615" s="58"/>
    </row>
    <row r="616" spans="1:9" ht="49.5" x14ac:dyDescent="0.15">
      <c r="A616" s="68" t="s">
        <v>795</v>
      </c>
      <c r="B616" s="73" t="s">
        <v>823</v>
      </c>
      <c r="C616" s="72" t="s">
        <v>824</v>
      </c>
      <c r="D616" s="62" t="s">
        <v>798</v>
      </c>
      <c r="E616" s="91">
        <v>179690</v>
      </c>
      <c r="F616" s="65" t="s">
        <v>723</v>
      </c>
      <c r="G616" s="65"/>
      <c r="H616" s="59" t="s">
        <v>623</v>
      </c>
      <c r="I616" s="58"/>
    </row>
    <row r="617" spans="1:9" ht="49.5" x14ac:dyDescent="0.15">
      <c r="A617" s="68" t="s">
        <v>795</v>
      </c>
      <c r="B617" s="73" t="s">
        <v>825</v>
      </c>
      <c r="C617" s="72" t="s">
        <v>826</v>
      </c>
      <c r="D617" s="62" t="s">
        <v>801</v>
      </c>
      <c r="E617" s="91">
        <v>500983</v>
      </c>
      <c r="F617" s="65" t="s">
        <v>291</v>
      </c>
      <c r="G617" s="65"/>
      <c r="H617" s="59" t="s">
        <v>623</v>
      </c>
      <c r="I617" s="58"/>
    </row>
    <row r="618" spans="1:9" ht="49.5" x14ac:dyDescent="0.15">
      <c r="A618" s="68" t="s">
        <v>805</v>
      </c>
      <c r="B618" s="73" t="s">
        <v>827</v>
      </c>
      <c r="C618" s="72" t="s">
        <v>828</v>
      </c>
      <c r="D618" s="62" t="s">
        <v>801</v>
      </c>
      <c r="E618" s="91">
        <v>407922</v>
      </c>
      <c r="F618" s="65" t="s">
        <v>291</v>
      </c>
      <c r="G618" s="65"/>
      <c r="H618" s="59" t="s">
        <v>623</v>
      </c>
      <c r="I618" s="58"/>
    </row>
    <row r="619" spans="1:9" ht="49.5" x14ac:dyDescent="0.15">
      <c r="A619" s="68" t="s">
        <v>805</v>
      </c>
      <c r="B619" s="73" t="s">
        <v>829</v>
      </c>
      <c r="C619" s="72" t="s">
        <v>830</v>
      </c>
      <c r="D619" s="62" t="s">
        <v>798</v>
      </c>
      <c r="E619" s="91">
        <v>187338</v>
      </c>
      <c r="F619" s="65" t="s">
        <v>291</v>
      </c>
      <c r="G619" s="65"/>
      <c r="H619" s="59" t="s">
        <v>623</v>
      </c>
      <c r="I619" s="58"/>
    </row>
    <row r="620" spans="1:9" ht="49.5" x14ac:dyDescent="0.15">
      <c r="A620" s="68" t="s">
        <v>795</v>
      </c>
      <c r="B620" s="71" t="s">
        <v>831</v>
      </c>
      <c r="C620" s="72" t="s">
        <v>832</v>
      </c>
      <c r="D620" s="62" t="s">
        <v>798</v>
      </c>
      <c r="E620" s="91">
        <v>1281624</v>
      </c>
      <c r="F620" s="65" t="s">
        <v>723</v>
      </c>
      <c r="G620" s="65"/>
      <c r="H620" s="59" t="s">
        <v>623</v>
      </c>
      <c r="I620" s="58"/>
    </row>
    <row r="621" spans="1:9" ht="49.5" x14ac:dyDescent="0.15">
      <c r="A621" s="68" t="s">
        <v>805</v>
      </c>
      <c r="B621" s="71" t="s">
        <v>833</v>
      </c>
      <c r="C621" s="72" t="s">
        <v>96</v>
      </c>
      <c r="D621" s="62" t="s">
        <v>798</v>
      </c>
      <c r="E621" s="91">
        <v>2229540</v>
      </c>
      <c r="F621" s="65" t="s">
        <v>723</v>
      </c>
      <c r="G621" s="65"/>
      <c r="H621" s="59" t="s">
        <v>623</v>
      </c>
      <c r="I621" s="58"/>
    </row>
    <row r="622" spans="1:9" ht="49.5" x14ac:dyDescent="0.15">
      <c r="A622" s="68" t="s">
        <v>834</v>
      </c>
      <c r="B622" s="71" t="s">
        <v>835</v>
      </c>
      <c r="C622" s="72" t="s">
        <v>836</v>
      </c>
      <c r="D622" s="62" t="s">
        <v>798</v>
      </c>
      <c r="E622" s="91">
        <v>204106</v>
      </c>
      <c r="F622" s="65" t="s">
        <v>723</v>
      </c>
      <c r="G622" s="65"/>
      <c r="H622" s="59" t="s">
        <v>623</v>
      </c>
      <c r="I622" s="58"/>
    </row>
    <row r="623" spans="1:9" ht="49.5" x14ac:dyDescent="0.15">
      <c r="A623" s="68" t="s">
        <v>837</v>
      </c>
      <c r="B623" s="71" t="s">
        <v>838</v>
      </c>
      <c r="C623" s="72" t="s">
        <v>839</v>
      </c>
      <c r="D623" s="62" t="s">
        <v>798</v>
      </c>
      <c r="E623" s="91">
        <v>125905</v>
      </c>
      <c r="F623" s="65" t="s">
        <v>723</v>
      </c>
      <c r="G623" s="65"/>
      <c r="H623" s="59" t="s">
        <v>623</v>
      </c>
      <c r="I623" s="58"/>
    </row>
    <row r="624" spans="1:9" ht="49.5" x14ac:dyDescent="0.15">
      <c r="A624" s="68" t="s">
        <v>795</v>
      </c>
      <c r="B624" s="73" t="s">
        <v>840</v>
      </c>
      <c r="C624" s="72" t="s">
        <v>841</v>
      </c>
      <c r="D624" s="62" t="s">
        <v>801</v>
      </c>
      <c r="E624" s="91">
        <v>100000</v>
      </c>
      <c r="F624" s="65" t="s">
        <v>723</v>
      </c>
      <c r="G624" s="65"/>
      <c r="H624" s="59" t="s">
        <v>623</v>
      </c>
      <c r="I624" s="66"/>
    </row>
    <row r="625" spans="1:9" ht="49.5" x14ac:dyDescent="0.15">
      <c r="A625" s="68" t="s">
        <v>805</v>
      </c>
      <c r="B625" s="73" t="s">
        <v>842</v>
      </c>
      <c r="C625" s="72" t="s">
        <v>843</v>
      </c>
      <c r="D625" s="62" t="s">
        <v>798</v>
      </c>
      <c r="E625" s="91">
        <v>100000</v>
      </c>
      <c r="F625" s="65" t="s">
        <v>723</v>
      </c>
      <c r="G625" s="65"/>
      <c r="H625" s="59" t="s">
        <v>623</v>
      </c>
      <c r="I625" s="66"/>
    </row>
    <row r="626" spans="1:9" ht="49.5" x14ac:dyDescent="0.15">
      <c r="A626" s="68" t="s">
        <v>795</v>
      </c>
      <c r="B626" s="73" t="s">
        <v>844</v>
      </c>
      <c r="C626" s="72" t="s">
        <v>845</v>
      </c>
      <c r="D626" s="62" t="s">
        <v>798</v>
      </c>
      <c r="E626" s="91">
        <v>378912</v>
      </c>
      <c r="F626" s="65" t="s">
        <v>723</v>
      </c>
      <c r="G626" s="65"/>
      <c r="H626" s="59" t="s">
        <v>623</v>
      </c>
      <c r="I626" s="66"/>
    </row>
    <row r="627" spans="1:9" ht="49.5" x14ac:dyDescent="0.15">
      <c r="A627" s="68" t="s">
        <v>795</v>
      </c>
      <c r="B627" s="73" t="s">
        <v>846</v>
      </c>
      <c r="C627" s="72" t="s">
        <v>847</v>
      </c>
      <c r="D627" s="62" t="s">
        <v>798</v>
      </c>
      <c r="E627" s="91">
        <v>299209</v>
      </c>
      <c r="F627" s="65" t="s">
        <v>291</v>
      </c>
      <c r="G627" s="65"/>
      <c r="H627" s="59" t="s">
        <v>623</v>
      </c>
      <c r="I627" s="66"/>
    </row>
    <row r="628" spans="1:9" ht="49.5" x14ac:dyDescent="0.15">
      <c r="A628" s="68" t="s">
        <v>795</v>
      </c>
      <c r="B628" s="73" t="s">
        <v>848</v>
      </c>
      <c r="C628" s="72" t="s">
        <v>849</v>
      </c>
      <c r="D628" s="62" t="s">
        <v>798</v>
      </c>
      <c r="E628" s="91">
        <v>269058</v>
      </c>
      <c r="F628" s="65" t="s">
        <v>291</v>
      </c>
      <c r="G628" s="65"/>
      <c r="H628" s="59" t="s">
        <v>623</v>
      </c>
      <c r="I628" s="66"/>
    </row>
    <row r="629" spans="1:9" ht="49.5" x14ac:dyDescent="0.15">
      <c r="A629" s="68" t="s">
        <v>805</v>
      </c>
      <c r="B629" s="73" t="s">
        <v>850</v>
      </c>
      <c r="C629" s="72" t="s">
        <v>851</v>
      </c>
      <c r="D629" s="62" t="s">
        <v>798</v>
      </c>
      <c r="E629" s="91">
        <v>211658</v>
      </c>
      <c r="F629" s="65" t="s">
        <v>723</v>
      </c>
      <c r="G629" s="65"/>
      <c r="H629" s="59" t="s">
        <v>623</v>
      </c>
      <c r="I629" s="66"/>
    </row>
    <row r="630" spans="1:9" ht="49.5" x14ac:dyDescent="0.15">
      <c r="A630" s="68" t="s">
        <v>805</v>
      </c>
      <c r="B630" s="73" t="s">
        <v>852</v>
      </c>
      <c r="C630" s="72" t="s">
        <v>853</v>
      </c>
      <c r="D630" s="62" t="s">
        <v>798</v>
      </c>
      <c r="E630" s="91">
        <v>196088</v>
      </c>
      <c r="F630" s="65" t="s">
        <v>723</v>
      </c>
      <c r="G630" s="65"/>
      <c r="H630" s="59" t="s">
        <v>623</v>
      </c>
      <c r="I630" s="66"/>
    </row>
    <row r="631" spans="1:9" ht="49.5" x14ac:dyDescent="0.15">
      <c r="A631" s="68" t="s">
        <v>805</v>
      </c>
      <c r="B631" s="73" t="s">
        <v>854</v>
      </c>
      <c r="C631" s="72" t="s">
        <v>855</v>
      </c>
      <c r="D631" s="62" t="s">
        <v>798</v>
      </c>
      <c r="E631" s="91">
        <v>201823</v>
      </c>
      <c r="F631" s="65" t="s">
        <v>723</v>
      </c>
      <c r="G631" s="65"/>
      <c r="H631" s="59" t="s">
        <v>623</v>
      </c>
      <c r="I631" s="66"/>
    </row>
    <row r="632" spans="1:9" ht="49.5" x14ac:dyDescent="0.15">
      <c r="A632" s="68" t="s">
        <v>805</v>
      </c>
      <c r="B632" s="73" t="s">
        <v>856</v>
      </c>
      <c r="C632" s="72" t="s">
        <v>857</v>
      </c>
      <c r="D632" s="62" t="s">
        <v>798</v>
      </c>
      <c r="E632" s="91">
        <v>402754</v>
      </c>
      <c r="F632" s="65" t="s">
        <v>723</v>
      </c>
      <c r="G632" s="65"/>
      <c r="H632" s="59" t="s">
        <v>623</v>
      </c>
      <c r="I632" s="66"/>
    </row>
    <row r="633" spans="1:9" ht="49.5" x14ac:dyDescent="0.15">
      <c r="A633" s="68" t="s">
        <v>805</v>
      </c>
      <c r="B633" s="73" t="s">
        <v>858</v>
      </c>
      <c r="C633" s="72" t="s">
        <v>859</v>
      </c>
      <c r="D633" s="62" t="s">
        <v>798</v>
      </c>
      <c r="E633" s="91">
        <v>218618</v>
      </c>
      <c r="F633" s="65" t="s">
        <v>723</v>
      </c>
      <c r="G633" s="65"/>
      <c r="H633" s="59" t="s">
        <v>623</v>
      </c>
      <c r="I633" s="66"/>
    </row>
    <row r="634" spans="1:9" ht="49.5" x14ac:dyDescent="0.15">
      <c r="A634" s="68" t="s">
        <v>805</v>
      </c>
      <c r="B634" s="73" t="s">
        <v>860</v>
      </c>
      <c r="C634" s="72" t="s">
        <v>861</v>
      </c>
      <c r="D634" s="62" t="s">
        <v>798</v>
      </c>
      <c r="E634" s="91">
        <v>191993</v>
      </c>
      <c r="F634" s="65" t="s">
        <v>723</v>
      </c>
      <c r="G634" s="65"/>
      <c r="H634" s="59" t="s">
        <v>623</v>
      </c>
      <c r="I634" s="66"/>
    </row>
    <row r="635" spans="1:9" ht="49.5" x14ac:dyDescent="0.15">
      <c r="A635" s="68" t="s">
        <v>795</v>
      </c>
      <c r="B635" s="74" t="s">
        <v>862</v>
      </c>
      <c r="C635" s="65" t="s">
        <v>847</v>
      </c>
      <c r="D635" s="65" t="s">
        <v>776</v>
      </c>
      <c r="E635" s="91">
        <v>2095692</v>
      </c>
      <c r="F635" s="65" t="s">
        <v>723</v>
      </c>
      <c r="G635" s="65"/>
      <c r="H635" s="59" t="s">
        <v>623</v>
      </c>
      <c r="I635" s="58"/>
    </row>
    <row r="636" spans="1:9" ht="49.5" x14ac:dyDescent="0.15">
      <c r="A636" s="68" t="s">
        <v>805</v>
      </c>
      <c r="B636" s="74"/>
      <c r="C636" s="65" t="s">
        <v>863</v>
      </c>
      <c r="D636" s="65" t="s">
        <v>776</v>
      </c>
      <c r="E636" s="91">
        <v>2136054</v>
      </c>
      <c r="F636" s="65" t="s">
        <v>723</v>
      </c>
      <c r="G636" s="65"/>
      <c r="H636" s="59" t="s">
        <v>623</v>
      </c>
      <c r="I636" s="58"/>
    </row>
    <row r="637" spans="1:9" ht="49.5" x14ac:dyDescent="0.15">
      <c r="A637" s="68" t="s">
        <v>805</v>
      </c>
      <c r="B637" s="74"/>
      <c r="C637" s="65" t="s">
        <v>864</v>
      </c>
      <c r="D637" s="65" t="s">
        <v>776</v>
      </c>
      <c r="E637" s="91">
        <v>1510896</v>
      </c>
      <c r="F637" s="65" t="s">
        <v>723</v>
      </c>
      <c r="G637" s="65"/>
      <c r="H637" s="59" t="s">
        <v>623</v>
      </c>
      <c r="I637" s="58"/>
    </row>
    <row r="638" spans="1:9" ht="49.5" x14ac:dyDescent="0.15">
      <c r="A638" s="68" t="s">
        <v>795</v>
      </c>
      <c r="B638" s="74" t="s">
        <v>865</v>
      </c>
      <c r="C638" s="65" t="s">
        <v>768</v>
      </c>
      <c r="D638" s="65" t="s">
        <v>776</v>
      </c>
      <c r="E638" s="91">
        <v>80000</v>
      </c>
      <c r="F638" s="65" t="s">
        <v>291</v>
      </c>
      <c r="G638" s="65"/>
      <c r="H638" s="59" t="s">
        <v>623</v>
      </c>
      <c r="I638" s="58"/>
    </row>
    <row r="639" spans="1:9" ht="49.5" x14ac:dyDescent="0.15">
      <c r="A639" s="68" t="s">
        <v>805</v>
      </c>
      <c r="B639" s="74"/>
      <c r="C639" s="65" t="s">
        <v>863</v>
      </c>
      <c r="D639" s="65" t="s">
        <v>776</v>
      </c>
      <c r="E639" s="91">
        <v>80000</v>
      </c>
      <c r="F639" s="65" t="s">
        <v>723</v>
      </c>
      <c r="G639" s="65"/>
      <c r="H639" s="59" t="s">
        <v>623</v>
      </c>
      <c r="I639" s="58"/>
    </row>
    <row r="640" spans="1:9" ht="49.5" x14ac:dyDescent="0.15">
      <c r="A640" s="68" t="s">
        <v>795</v>
      </c>
      <c r="B640" s="74"/>
      <c r="C640" s="65" t="s">
        <v>864</v>
      </c>
      <c r="D640" s="65" t="s">
        <v>866</v>
      </c>
      <c r="E640" s="91">
        <v>67500</v>
      </c>
      <c r="F640" s="65" t="s">
        <v>723</v>
      </c>
      <c r="G640" s="65"/>
      <c r="H640" s="59" t="s">
        <v>623</v>
      </c>
      <c r="I640" s="58"/>
    </row>
    <row r="641" spans="1:9" ht="49.5" x14ac:dyDescent="0.15">
      <c r="A641" s="68" t="s">
        <v>805</v>
      </c>
      <c r="B641" s="75" t="s">
        <v>867</v>
      </c>
      <c r="C641" s="75" t="s">
        <v>868</v>
      </c>
      <c r="D641" s="75" t="s">
        <v>801</v>
      </c>
      <c r="E641" s="91">
        <v>200000</v>
      </c>
      <c r="F641" s="75" t="s">
        <v>723</v>
      </c>
      <c r="G641" s="75"/>
      <c r="H641" s="59" t="s">
        <v>623</v>
      </c>
      <c r="I641" s="75" t="s">
        <v>869</v>
      </c>
    </row>
    <row r="642" spans="1:9" ht="49.5" x14ac:dyDescent="0.15">
      <c r="A642" s="68" t="s">
        <v>795</v>
      </c>
      <c r="B642" s="75" t="s">
        <v>867</v>
      </c>
      <c r="C642" s="75" t="s">
        <v>800</v>
      </c>
      <c r="D642" s="75" t="s">
        <v>798</v>
      </c>
      <c r="E642" s="91">
        <v>360000</v>
      </c>
      <c r="F642" s="75" t="s">
        <v>723</v>
      </c>
      <c r="G642" s="75"/>
      <c r="H642" s="59" t="s">
        <v>623</v>
      </c>
      <c r="I642" s="75" t="s">
        <v>870</v>
      </c>
    </row>
    <row r="643" spans="1:9" ht="49.5" x14ac:dyDescent="0.15">
      <c r="A643" s="68" t="s">
        <v>837</v>
      </c>
      <c r="B643" s="75" t="s">
        <v>871</v>
      </c>
      <c r="C643" s="75" t="s">
        <v>872</v>
      </c>
      <c r="D643" s="75" t="s">
        <v>798</v>
      </c>
      <c r="E643" s="91">
        <v>250000</v>
      </c>
      <c r="F643" s="75" t="s">
        <v>723</v>
      </c>
      <c r="G643" s="75"/>
      <c r="H643" s="59" t="s">
        <v>623</v>
      </c>
      <c r="I643" s="75" t="s">
        <v>869</v>
      </c>
    </row>
    <row r="644" spans="1:9" ht="49.5" x14ac:dyDescent="0.15">
      <c r="A644" s="68" t="s">
        <v>837</v>
      </c>
      <c r="B644" s="75" t="s">
        <v>873</v>
      </c>
      <c r="C644" s="75" t="s">
        <v>874</v>
      </c>
      <c r="D644" s="75" t="s">
        <v>875</v>
      </c>
      <c r="E644" s="91">
        <v>200000</v>
      </c>
      <c r="F644" s="75" t="s">
        <v>876</v>
      </c>
      <c r="G644" s="75"/>
      <c r="H644" s="59" t="s">
        <v>623</v>
      </c>
      <c r="I644" s="75" t="s">
        <v>877</v>
      </c>
    </row>
    <row r="645" spans="1:9" ht="49.5" x14ac:dyDescent="0.15">
      <c r="A645" s="68" t="s">
        <v>878</v>
      </c>
      <c r="B645" s="75" t="s">
        <v>879</v>
      </c>
      <c r="C645" s="75" t="s">
        <v>880</v>
      </c>
      <c r="D645" s="75" t="s">
        <v>881</v>
      </c>
      <c r="E645" s="91">
        <v>290000</v>
      </c>
      <c r="F645" s="75" t="s">
        <v>719</v>
      </c>
      <c r="G645" s="75"/>
      <c r="H645" s="59" t="s">
        <v>623</v>
      </c>
      <c r="I645" s="75" t="s">
        <v>882</v>
      </c>
    </row>
    <row r="646" spans="1:9" ht="49.5" x14ac:dyDescent="0.15">
      <c r="A646" s="81" t="s">
        <v>883</v>
      </c>
      <c r="B646" s="60" t="s">
        <v>884</v>
      </c>
      <c r="C646" s="60" t="s">
        <v>885</v>
      </c>
      <c r="D646" s="85" t="s">
        <v>886</v>
      </c>
      <c r="E646" s="91">
        <v>254955</v>
      </c>
      <c r="F646" s="76" t="s">
        <v>887</v>
      </c>
      <c r="G646" s="60" t="s">
        <v>888</v>
      </c>
      <c r="H646" s="59" t="s">
        <v>623</v>
      </c>
      <c r="I646" s="61"/>
    </row>
  </sheetData>
  <autoFilter ref="A5:O646"/>
  <mergeCells count="15">
    <mergeCell ref="B635:B637"/>
    <mergeCell ref="B638:B640"/>
    <mergeCell ref="A6:D6"/>
    <mergeCell ref="F6:I6"/>
    <mergeCell ref="A1:I1"/>
    <mergeCell ref="A2:I2"/>
    <mergeCell ref="B3:G3"/>
    <mergeCell ref="F4:F5"/>
    <mergeCell ref="H4:I4"/>
    <mergeCell ref="A4:A5"/>
    <mergeCell ref="E4:E5"/>
    <mergeCell ref="B4:B5"/>
    <mergeCell ref="G4:G5"/>
    <mergeCell ref="C4:C5"/>
    <mergeCell ref="D4:D5"/>
  </mergeCells>
  <phoneticPr fontId="1" type="noConversion"/>
  <printOptions horizontalCentered="1"/>
  <pageMargins left="0.31496062992125984" right="0.31496062992125984" top="1.2598425196850394" bottom="0.59055118110236227" header="0.47244094488188981" footer="0.31496062992125984"/>
  <pageSetup paperSize="9" scale="97" orientation="landscape" useFirstPageNumber="1" r:id="rId1"/>
  <headerFooter alignWithMargins="0">
    <oddFooter>&amp;C&amp;12第&amp;P頁&amp;L&amp;R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民間4</vt:lpstr>
      <vt:lpstr>民間4!Print_Area</vt:lpstr>
      <vt:lpstr>民間4!Print_Titles</vt:lpstr>
    </vt:vector>
  </TitlesOfParts>
  <Company>III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資本支出分析表</dc:title>
  <dc:creator>ChunYi</dc:creator>
  <cp:lastModifiedBy>陳嘉華</cp:lastModifiedBy>
  <cp:lastPrinted>2019-07-18T02:44:06Z</cp:lastPrinted>
  <dcterms:created xsi:type="dcterms:W3CDTF">2000-03-29T07:23:39Z</dcterms:created>
  <dcterms:modified xsi:type="dcterms:W3CDTF">2019-07-18T02:44:55Z</dcterms:modified>
</cp:coreProperties>
</file>