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er\Desktop\實物給付送總處\"/>
    </mc:Choice>
  </mc:AlternateContent>
  <bookViews>
    <workbookView xWindow="-120" yWindow="-120" windowWidth="29040" windowHeight="15840" activeTab="1"/>
  </bookViews>
  <sheets>
    <sheet name="填表說明" sheetId="7" r:id="rId1"/>
    <sheet name="表1_實物給付項目表" sheetId="1" r:id="rId2"/>
    <sheet name="表2_現金給付項目表" sheetId="2" r:id="rId3"/>
    <sheet name="表3_人事相關福利與救助表" sheetId="3" r:id="rId4"/>
    <sheet name="表1_246社會住宅租金明細表(範例)" sheetId="8" r:id="rId5"/>
    <sheet name="表1_246社會住宅租金明細表(南投縣)" sheetId="9" r:id="rId6"/>
  </sheets>
  <externalReferences>
    <externalReference r:id="rId7"/>
    <externalReference r:id="rId8"/>
    <externalReference r:id="rId9"/>
    <externalReference r:id="rId10"/>
    <externalReference r:id="rId11"/>
  </externalReferences>
  <definedNames>
    <definedName name="\a">[1]台北市!#REF!</definedName>
    <definedName name="\b">[1]台北市!#REF!</definedName>
    <definedName name="__8卞鈷款">#REF!</definedName>
    <definedName name="_02">#REF!</definedName>
    <definedName name="_03">#REF!</definedName>
    <definedName name="_04">#REF!</definedName>
    <definedName name="_05">#REF!</definedName>
    <definedName name="_07">#REF!</definedName>
    <definedName name="_08">#REF!</definedName>
    <definedName name="_09">#REF!</definedName>
    <definedName name="_10">#REF!</definedName>
    <definedName name="_13">#REF!</definedName>
    <definedName name="_14">#REF!</definedName>
    <definedName name="_15">#REF!</definedName>
    <definedName name="_16">#REF!</definedName>
    <definedName name="_17">#REF!</definedName>
    <definedName name="_18">#REF!</definedName>
    <definedName name="_20">#REF!</definedName>
    <definedName name="_59">#REF!</definedName>
    <definedName name="_60">#REF!</definedName>
    <definedName name="_63">#REF!</definedName>
    <definedName name="_64">#REF!</definedName>
    <definedName name="_65">#REF!</definedName>
    <definedName name="_66">#REF!</definedName>
    <definedName name="_67">#REF!</definedName>
    <definedName name="_C0100">#REF!</definedName>
    <definedName name="_C0101">#REF!</definedName>
    <definedName name="_C0102">#REF!</definedName>
    <definedName name="_C0103">#REF!</definedName>
    <definedName name="_C0104">#REF!</definedName>
    <definedName name="_C0109">#REF!</definedName>
    <definedName name="_C0200">#REF!</definedName>
    <definedName name="_C0201">#REF!</definedName>
    <definedName name="_C0202">#REF!</definedName>
    <definedName name="_C0203">#REF!</definedName>
    <definedName name="_C0204">#REF!</definedName>
    <definedName name="_C0205">#REF!</definedName>
    <definedName name="_C0209">#REF!</definedName>
    <definedName name="_C0300">#REF!</definedName>
    <definedName name="_C0301">#REF!</definedName>
    <definedName name="_C0302">#REF!</definedName>
    <definedName name="_C0303">#REF!</definedName>
    <definedName name="_C0304">#REF!</definedName>
    <definedName name="_C0305">#REF!</definedName>
    <definedName name="_C0306">#REF!</definedName>
    <definedName name="_C0309">#REF!</definedName>
    <definedName name="_C0500">#REF!</definedName>
    <definedName name="_C0501">#REF!</definedName>
    <definedName name="_C0502">#REF!</definedName>
    <definedName name="_C0503">#REF!</definedName>
    <definedName name="_C0504">#REF!</definedName>
    <definedName name="_C0505">#REF!</definedName>
    <definedName name="_C0509">#REF!</definedName>
    <definedName name="_C0600">#REF!</definedName>
    <definedName name="_C0700">#REF!</definedName>
    <definedName name="_Fill" hidden="1">[2]名目!#REF!</definedName>
    <definedName name="_xlnm._FilterDatabase" localSheetId="1" hidden="1">表1_實物給付項目表!$A$5:$CE$474</definedName>
    <definedName name="_xlnm._FilterDatabase" localSheetId="2" hidden="1">表2_現金給付項目表!$A$5:$CE$136</definedName>
    <definedName name="_xlnm._FilterDatabase" localSheetId="3" hidden="1">表3_人事相關福利與救助表!$A$5:$BH$92</definedName>
    <definedName name="_Key1" hidden="1">[2]名目!#REF!</definedName>
    <definedName name="_Order1" hidden="1">255</definedName>
    <definedName name="_Parse_Out" hidden="1">#REF!</definedName>
    <definedName name="_Sort" hidden="1">[2]名目!#REF!</definedName>
    <definedName name="_Y7">#N/A</definedName>
    <definedName name="A">#N/A</definedName>
    <definedName name="aa">#REF!</definedName>
    <definedName name="aaa">#REF!</definedName>
    <definedName name="ALL">#REF!</definedName>
    <definedName name="APC">#REF!</definedName>
    <definedName name="B010_">'[3]實物(加細)'!#REF!</definedName>
    <definedName name="B018_">'[3]實物(加細)'!#REF!</definedName>
    <definedName name="D42.D42C.YEAR101_1_6">#REF!</definedName>
    <definedName name="DATA" localSheetId="0">#REF!</definedName>
    <definedName name="DATA">#N/A</definedName>
    <definedName name="EDU">#REF!</definedName>
    <definedName name="Excel_BuiltIn__FilterDatabase" localSheetId="1">表1_實物給付項目表!$B$5:$AC$433</definedName>
    <definedName name="Excel_BuiltIn__FilterDatabase" localSheetId="2">表2_現金給付項目表!$A$5:$U$118</definedName>
    <definedName name="K0100_">#REF!</definedName>
    <definedName name="K0101_">#REF!</definedName>
    <definedName name="K0102_">#REF!</definedName>
    <definedName name="K0103_">#REF!</definedName>
    <definedName name="K0104_">#REF!</definedName>
    <definedName name="K0108_">#REF!</definedName>
    <definedName name="K0109_">#REF!</definedName>
    <definedName name="K0200_">#REF!</definedName>
    <definedName name="K0201_">#REF!</definedName>
    <definedName name="K0202_">#REF!</definedName>
    <definedName name="K0203_">#REF!</definedName>
    <definedName name="K0204_">#REF!</definedName>
    <definedName name="K0205_">#REF!</definedName>
    <definedName name="K0209_">#REF!</definedName>
    <definedName name="K0300_">#REF!</definedName>
    <definedName name="K0301_">#REF!</definedName>
    <definedName name="K0302_">#REF!</definedName>
    <definedName name="K0303_">#REF!</definedName>
    <definedName name="K0304_">#REF!</definedName>
    <definedName name="K0305_">#REF!</definedName>
    <definedName name="K0306_">#REF!</definedName>
    <definedName name="K0309_">#REF!</definedName>
    <definedName name="K0500_">#REF!</definedName>
    <definedName name="K0501_">#REF!</definedName>
    <definedName name="K0502_">#REF!</definedName>
    <definedName name="K0503_">#REF!</definedName>
    <definedName name="K0504_">#REF!</definedName>
    <definedName name="K0505_">#REF!</definedName>
    <definedName name="K0509_">#REF!</definedName>
    <definedName name="K0600_">#REF!</definedName>
    <definedName name="K0700_">#REF!</definedName>
    <definedName name="MOH">#REF!</definedName>
    <definedName name="_xlnm.Print_Area" localSheetId="5">'表1_246社會住宅租金明細表(南投縣)'!$A$1:$N$4</definedName>
    <definedName name="_xlnm.Print_Area" localSheetId="4">'表1_246社會住宅租金明細表(範例)'!$A$1:$N$10</definedName>
    <definedName name="_xlnm.Print_Area" localSheetId="1">表1_實物給付項目表!$A$1:$CB$473</definedName>
    <definedName name="_xlnm.Print_Area" localSheetId="2">表2_現金給付項目表!$A$1:$CB$128</definedName>
    <definedName name="_xlnm.Print_Area" localSheetId="3">表3_人事相關福利與救助表!$A$1:$BE$92</definedName>
    <definedName name="_xlnm.Print_Area">#REF!</definedName>
    <definedName name="PRINT_AREA_MI">#REF!</definedName>
    <definedName name="_xlnm.Print_Titles" localSheetId="1">表1_實物給付項目表!$1:$5</definedName>
    <definedName name="_xlnm.Print_Titles" localSheetId="2">表2_現金給付項目表!$3:$5</definedName>
    <definedName name="_xlnm.Print_Titles" localSheetId="3">表3_人事相關福利與救助表!$3:$5</definedName>
    <definedName name="wqw">#REF!</definedName>
    <definedName name="以出">#REF!</definedName>
    <definedName name="以收">#REF!</definedName>
    <definedName name="表">'[4]實物(加細)'!#REF!</definedName>
    <definedName name="原住">#N/A</definedName>
    <definedName name="現金DATA" localSheetId="2">#REF!</definedName>
    <definedName name="現金DATA" localSheetId="0">#REF!</definedName>
    <definedName name="現金DATA">#REF!</definedName>
    <definedName name="實物DATA" localSheetId="2">#REF!</definedName>
    <definedName name="實物DATA" localSheetId="0">#REF!</definedName>
    <definedName name="實物DATA">#REF!</definedName>
    <definedName name="縣市項目檢查">#REF!</definedName>
    <definedName name="檢核" localSheetId="0">#REF!</definedName>
    <definedName name="檢核">#REF!</definedName>
    <definedName name="總額_部會final">#REF!</definedName>
    <definedName name="總額_部會大分類">#REF!</definedName>
    <definedName name="總額_縣市併計">#REF!</definedName>
    <definedName name="總額_縣市併計大分類">#REF!</definedName>
    <definedName name="職能">#REF!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2" l="1"/>
  <c r="K39" i="2"/>
  <c r="L39" i="2"/>
  <c r="M39" i="2"/>
  <c r="N39" i="2"/>
  <c r="F39" i="2"/>
  <c r="G39" i="2"/>
  <c r="H39" i="2"/>
  <c r="I39" i="2" l="1"/>
  <c r="O40" i="2"/>
  <c r="J429" i="1" l="1"/>
  <c r="K429" i="1"/>
  <c r="L429" i="1"/>
  <c r="M429" i="1"/>
  <c r="N429" i="1"/>
  <c r="O429" i="1"/>
  <c r="K370" i="1" l="1"/>
  <c r="L370" i="1"/>
  <c r="M370" i="1"/>
  <c r="N370" i="1"/>
  <c r="O370" i="1"/>
  <c r="CD364" i="1"/>
  <c r="CE356" i="1"/>
  <c r="L331" i="1"/>
  <c r="M331" i="1"/>
  <c r="N331" i="1"/>
  <c r="O331" i="1"/>
  <c r="L226" i="1"/>
  <c r="M226" i="1"/>
  <c r="N226" i="1"/>
  <c r="O226" i="1"/>
  <c r="L223" i="1"/>
  <c r="M223" i="1"/>
  <c r="J213" i="1"/>
  <c r="K213" i="1"/>
  <c r="L213" i="1"/>
  <c r="M213" i="1"/>
  <c r="N213" i="1"/>
  <c r="O213" i="1"/>
  <c r="J198" i="1"/>
  <c r="K198" i="1"/>
  <c r="L198" i="1"/>
  <c r="M198" i="1"/>
  <c r="N198" i="1"/>
  <c r="O198" i="1"/>
  <c r="J187" i="1"/>
  <c r="K187" i="1"/>
  <c r="L187" i="1"/>
  <c r="M187" i="1"/>
  <c r="N187" i="1"/>
  <c r="O187" i="1"/>
  <c r="J175" i="1"/>
  <c r="K175" i="1"/>
  <c r="L175" i="1"/>
  <c r="M175" i="1"/>
  <c r="N175" i="1"/>
  <c r="O175" i="1"/>
  <c r="I117" i="1"/>
  <c r="J117" i="1"/>
  <c r="K117" i="1"/>
  <c r="L117" i="1"/>
  <c r="M117" i="1"/>
  <c r="N117" i="1"/>
  <c r="O117" i="1"/>
  <c r="I109" i="1"/>
  <c r="J109" i="1"/>
  <c r="K109" i="1"/>
  <c r="L109" i="1"/>
  <c r="M109" i="1"/>
  <c r="N109" i="1"/>
  <c r="O109" i="1"/>
  <c r="I106" i="1"/>
  <c r="J106" i="1"/>
  <c r="K106" i="1"/>
  <c r="L106" i="1"/>
  <c r="M106" i="1"/>
  <c r="N106" i="1"/>
  <c r="O106" i="1"/>
  <c r="J103" i="1"/>
  <c r="K103" i="1"/>
  <c r="L103" i="1"/>
  <c r="M103" i="1"/>
  <c r="N103" i="1"/>
  <c r="O103" i="1"/>
  <c r="L96" i="1"/>
  <c r="M96" i="1"/>
  <c r="N96" i="1"/>
  <c r="O96" i="1"/>
  <c r="CE72" i="1"/>
  <c r="M44" i="1"/>
  <c r="CD44" i="1" s="1"/>
  <c r="O63" i="1"/>
  <c r="CE63" i="1" s="1"/>
  <c r="L60" i="1"/>
  <c r="M60" i="1"/>
  <c r="N60" i="1"/>
  <c r="O60" i="1"/>
  <c r="CD50" i="1"/>
  <c r="I40" i="1"/>
  <c r="J40" i="1"/>
  <c r="L40" i="1"/>
  <c r="N40" i="1"/>
  <c r="O40" i="1"/>
  <c r="K8" i="1"/>
  <c r="L8" i="1"/>
  <c r="M8" i="1"/>
  <c r="N8" i="1"/>
  <c r="O8" i="1"/>
  <c r="CD474" i="1"/>
  <c r="CE474" i="1"/>
  <c r="I429" i="1"/>
  <c r="H429" i="1"/>
  <c r="G429" i="1"/>
  <c r="F429" i="1"/>
  <c r="O404" i="1"/>
  <c r="N404" i="1"/>
  <c r="M404" i="1"/>
  <c r="L404" i="1"/>
  <c r="K404" i="1"/>
  <c r="J404" i="1"/>
  <c r="I404" i="1"/>
  <c r="H404" i="1"/>
  <c r="G404" i="1"/>
  <c r="F404" i="1"/>
  <c r="F331" i="1"/>
  <c r="G331" i="1"/>
  <c r="H331" i="1"/>
  <c r="I331" i="1"/>
  <c r="J331" i="1"/>
  <c r="K331" i="1"/>
  <c r="O298" i="1"/>
  <c r="N298" i="1"/>
  <c r="M298" i="1"/>
  <c r="L298" i="1"/>
  <c r="K298" i="1"/>
  <c r="J298" i="1"/>
  <c r="I298" i="1"/>
  <c r="H298" i="1"/>
  <c r="G298" i="1"/>
  <c r="F298" i="1"/>
  <c r="O289" i="1"/>
  <c r="N289" i="1"/>
  <c r="M289" i="1"/>
  <c r="L289" i="1"/>
  <c r="K289" i="1"/>
  <c r="J289" i="1"/>
  <c r="I289" i="1"/>
  <c r="H289" i="1"/>
  <c r="G289" i="1"/>
  <c r="F289" i="1"/>
  <c r="O254" i="1"/>
  <c r="O248" i="1" s="1"/>
  <c r="N254" i="1"/>
  <c r="N248" i="1" s="1"/>
  <c r="M254" i="1"/>
  <c r="M248" i="1" s="1"/>
  <c r="L254" i="1"/>
  <c r="L248" i="1" s="1"/>
  <c r="K254" i="1"/>
  <c r="K248" i="1" s="1"/>
  <c r="J254" i="1"/>
  <c r="J248" i="1" s="1"/>
  <c r="I254" i="1"/>
  <c r="I248" i="1" s="1"/>
  <c r="H254" i="1"/>
  <c r="H248" i="1" s="1"/>
  <c r="G254" i="1"/>
  <c r="G248" i="1" s="1"/>
  <c r="F254" i="1"/>
  <c r="F248" i="1" s="1"/>
  <c r="O239" i="1"/>
  <c r="N239" i="1"/>
  <c r="M239" i="1"/>
  <c r="L239" i="1"/>
  <c r="K239" i="1"/>
  <c r="J239" i="1"/>
  <c r="I239" i="1"/>
  <c r="H239" i="1"/>
  <c r="G239" i="1"/>
  <c r="F239" i="1"/>
  <c r="K227" i="1"/>
  <c r="K226" i="1" s="1"/>
  <c r="K222" i="1" s="1"/>
  <c r="J227" i="1"/>
  <c r="J226" i="1" s="1"/>
  <c r="I227" i="1"/>
  <c r="I226" i="1" s="1"/>
  <c r="H227" i="1"/>
  <c r="H226" i="1" s="1"/>
  <c r="G227" i="1"/>
  <c r="G226" i="1" s="1"/>
  <c r="F227" i="1"/>
  <c r="F226" i="1" s="1"/>
  <c r="K48" i="1"/>
  <c r="K40" i="1" s="1"/>
  <c r="H48" i="1"/>
  <c r="H40" i="1" s="1"/>
  <c r="G48" i="1"/>
  <c r="CE129" i="2"/>
  <c r="CE130" i="2"/>
  <c r="CE131" i="2"/>
  <c r="CE132" i="2"/>
  <c r="CE133" i="2"/>
  <c r="CE134" i="2"/>
  <c r="CE135" i="2"/>
  <c r="CE136" i="2"/>
  <c r="CD129" i="2"/>
  <c r="CD130" i="2"/>
  <c r="CD131" i="2"/>
  <c r="CD132" i="2"/>
  <c r="CD133" i="2"/>
  <c r="CD134" i="2"/>
  <c r="CD135" i="2"/>
  <c r="CD136" i="2"/>
  <c r="I77" i="2"/>
  <c r="J77" i="2"/>
  <c r="K77" i="2"/>
  <c r="L77" i="2"/>
  <c r="M77" i="2"/>
  <c r="N77" i="2"/>
  <c r="O77" i="2"/>
  <c r="L60" i="2"/>
  <c r="M60" i="2"/>
  <c r="N60" i="2"/>
  <c r="O60" i="2"/>
  <c r="J38" i="2"/>
  <c r="L38" i="2"/>
  <c r="M38" i="2"/>
  <c r="N38" i="2"/>
  <c r="K10" i="2"/>
  <c r="L10" i="2"/>
  <c r="M10" i="2"/>
  <c r="N10" i="2"/>
  <c r="O10" i="2"/>
  <c r="F10" i="2"/>
  <c r="BK83" i="3"/>
  <c r="BL83" i="3"/>
  <c r="G84" i="3"/>
  <c r="G83" i="3"/>
  <c r="G82" i="3"/>
  <c r="CD10" i="2" l="1"/>
  <c r="M40" i="1"/>
  <c r="L222" i="1"/>
  <c r="I222" i="1"/>
  <c r="J222" i="1"/>
  <c r="O222" i="1"/>
  <c r="N222" i="1"/>
  <c r="M222" i="1"/>
  <c r="BD19" i="3"/>
  <c r="BC19" i="3"/>
  <c r="AZ19" i="3"/>
  <c r="AX19" i="3"/>
  <c r="BE19" i="3" s="1"/>
  <c r="BF19" i="3" s="1"/>
  <c r="AW19" i="3"/>
  <c r="AJ19" i="3"/>
  <c r="AI19" i="3"/>
  <c r="AH19" i="3"/>
  <c r="AG19" i="3"/>
  <c r="AF19" i="3"/>
  <c r="BD18" i="3"/>
  <c r="BC18" i="3"/>
  <c r="AZ18" i="3"/>
  <c r="AX18" i="3"/>
  <c r="BE18" i="3" s="1"/>
  <c r="BF18" i="3" s="1"/>
  <c r="AW18" i="3"/>
  <c r="AJ18" i="3"/>
  <c r="AI18" i="3"/>
  <c r="AH18" i="3"/>
  <c r="AG18" i="3"/>
  <c r="AF18" i="3"/>
  <c r="BD17" i="3"/>
  <c r="BC17" i="3"/>
  <c r="AZ17" i="3"/>
  <c r="AX17" i="3"/>
  <c r="BE17" i="3" s="1"/>
  <c r="BF17" i="3" s="1"/>
  <c r="AW17" i="3"/>
  <c r="AJ17" i="3"/>
  <c r="AI17" i="3"/>
  <c r="AH17" i="3"/>
  <c r="AG17" i="3"/>
  <c r="AF17" i="3"/>
  <c r="BD16" i="3"/>
  <c r="BC16" i="3"/>
  <c r="AZ16" i="3"/>
  <c r="AX16" i="3"/>
  <c r="BE16" i="3" s="1"/>
  <c r="BF16" i="3" s="1"/>
  <c r="AW16" i="3"/>
  <c r="AJ16" i="3"/>
  <c r="AI16" i="3"/>
  <c r="AH16" i="3"/>
  <c r="AG16" i="3"/>
  <c r="AF16" i="3"/>
  <c r="BD15" i="3"/>
  <c r="BC15" i="3"/>
  <c r="AZ15" i="3"/>
  <c r="AX15" i="3"/>
  <c r="BE15" i="3" s="1"/>
  <c r="BF15" i="3" s="1"/>
  <c r="AW15" i="3"/>
  <c r="AJ15" i="3"/>
  <c r="AI15" i="3"/>
  <c r="AH15" i="3"/>
  <c r="AG15" i="3"/>
  <c r="AF15" i="3"/>
  <c r="BD14" i="3"/>
  <c r="BC14" i="3"/>
  <c r="AZ14" i="3"/>
  <c r="AX14" i="3"/>
  <c r="BE14" i="3" s="1"/>
  <c r="BF14" i="3" s="1"/>
  <c r="AW14" i="3"/>
  <c r="AJ14" i="3"/>
  <c r="AI14" i="3"/>
  <c r="AH14" i="3"/>
  <c r="AG14" i="3"/>
  <c r="AF14" i="3"/>
  <c r="BD13" i="3"/>
  <c r="BC13" i="3"/>
  <c r="AZ13" i="3"/>
  <c r="AX13" i="3"/>
  <c r="BE13" i="3" s="1"/>
  <c r="BF13" i="3" s="1"/>
  <c r="AW13" i="3"/>
  <c r="AJ13" i="3"/>
  <c r="AI13" i="3"/>
  <c r="AH13" i="3"/>
  <c r="AG13" i="3"/>
  <c r="AF13" i="3"/>
  <c r="BD12" i="3"/>
  <c r="BC12" i="3"/>
  <c r="AZ12" i="3"/>
  <c r="AX12" i="3"/>
  <c r="BE12" i="3" s="1"/>
  <c r="BF12" i="3" s="1"/>
  <c r="AW12" i="3"/>
  <c r="AJ12" i="3"/>
  <c r="AI12" i="3"/>
  <c r="AH12" i="3"/>
  <c r="AG12" i="3"/>
  <c r="AF12" i="3"/>
  <c r="AK17" i="3" l="1"/>
  <c r="CE222" i="1"/>
  <c r="AK13" i="3"/>
  <c r="AK15" i="3"/>
  <c r="AK19" i="3"/>
  <c r="AK12" i="3"/>
  <c r="AK14" i="3"/>
  <c r="AK16" i="3"/>
  <c r="AK18" i="3"/>
  <c r="BA12" i="3"/>
  <c r="BA13" i="3"/>
  <c r="BA14" i="3"/>
  <c r="BA15" i="3"/>
  <c r="BA16" i="3"/>
  <c r="BA17" i="3"/>
  <c r="BA18" i="3"/>
  <c r="BB19" i="3"/>
  <c r="BB12" i="3"/>
  <c r="BB13" i="3"/>
  <c r="BB14" i="3"/>
  <c r="BB15" i="3"/>
  <c r="BB16" i="3"/>
  <c r="BB17" i="3"/>
  <c r="BB18" i="3"/>
  <c r="BA19" i="3"/>
  <c r="O41" i="2" l="1"/>
  <c r="O39" i="2" s="1"/>
  <c r="O38" i="2" s="1"/>
  <c r="K38" i="2"/>
  <c r="J445" i="1" l="1"/>
  <c r="I445" i="1"/>
  <c r="F445" i="1"/>
  <c r="I444" i="1"/>
  <c r="F444" i="1"/>
  <c r="I443" i="1"/>
  <c r="F443" i="1"/>
  <c r="O86" i="1"/>
  <c r="N86" i="1"/>
  <c r="M86" i="1"/>
  <c r="L86" i="1"/>
  <c r="O28" i="1"/>
  <c r="N28" i="1"/>
  <c r="G370" i="1" l="1"/>
  <c r="H370" i="1"/>
  <c r="I370" i="1"/>
  <c r="J370" i="1"/>
  <c r="F370" i="1"/>
  <c r="G223" i="1"/>
  <c r="H223" i="1"/>
  <c r="F223" i="1"/>
  <c r="G213" i="1"/>
  <c r="H213" i="1"/>
  <c r="I213" i="1"/>
  <c r="F213" i="1"/>
  <c r="G198" i="1"/>
  <c r="H198" i="1"/>
  <c r="I198" i="1"/>
  <c r="F198" i="1"/>
  <c r="G187" i="1"/>
  <c r="H187" i="1"/>
  <c r="I187" i="1"/>
  <c r="F187" i="1"/>
  <c r="G175" i="1"/>
  <c r="H175" i="1"/>
  <c r="I175" i="1"/>
  <c r="F175" i="1"/>
  <c r="G117" i="1"/>
  <c r="H117" i="1"/>
  <c r="F117" i="1"/>
  <c r="G109" i="1"/>
  <c r="H109" i="1"/>
  <c r="F109" i="1"/>
  <c r="G106" i="1"/>
  <c r="H106" i="1"/>
  <c r="F106" i="1"/>
  <c r="G103" i="1"/>
  <c r="H103" i="1"/>
  <c r="I103" i="1"/>
  <c r="F103" i="1"/>
  <c r="G96" i="1"/>
  <c r="H96" i="1"/>
  <c r="I96" i="1"/>
  <c r="J96" i="1"/>
  <c r="K96" i="1"/>
  <c r="F96" i="1"/>
  <c r="G86" i="1"/>
  <c r="H86" i="1"/>
  <c r="I86" i="1"/>
  <c r="J86" i="1"/>
  <c r="K86" i="1"/>
  <c r="F86" i="1"/>
  <c r="G60" i="1"/>
  <c r="H60" i="1"/>
  <c r="I60" i="1"/>
  <c r="J60" i="1"/>
  <c r="K60" i="1"/>
  <c r="F60" i="1"/>
  <c r="G40" i="1"/>
  <c r="F40" i="1"/>
  <c r="G28" i="1"/>
  <c r="H28" i="1"/>
  <c r="I28" i="1"/>
  <c r="J28" i="1"/>
  <c r="K28" i="1"/>
  <c r="F28" i="1"/>
  <c r="G8" i="1"/>
  <c r="H8" i="1"/>
  <c r="I8" i="1"/>
  <c r="CE8" i="1" s="1"/>
  <c r="J8" i="1"/>
  <c r="F8" i="1"/>
  <c r="G105" i="2"/>
  <c r="H105" i="2"/>
  <c r="F105" i="2"/>
  <c r="G77" i="2"/>
  <c r="H77" i="2"/>
  <c r="F77" i="2"/>
  <c r="G60" i="2"/>
  <c r="H60" i="2"/>
  <c r="I60" i="2"/>
  <c r="J60" i="2"/>
  <c r="K60" i="2"/>
  <c r="F60" i="2"/>
  <c r="G38" i="2"/>
  <c r="H38" i="2"/>
  <c r="F38" i="2"/>
  <c r="G222" i="1" l="1"/>
  <c r="F222" i="1"/>
  <c r="H222" i="1"/>
  <c r="G10" i="2"/>
  <c r="H10" i="2"/>
  <c r="I10" i="2"/>
  <c r="J10" i="2"/>
  <c r="I61" i="3"/>
  <c r="H61" i="3"/>
  <c r="G61" i="3"/>
  <c r="F61" i="3"/>
  <c r="E61" i="3"/>
  <c r="D61" i="3"/>
  <c r="I52" i="3"/>
  <c r="H52" i="3"/>
  <c r="G52" i="3"/>
  <c r="F52" i="3"/>
  <c r="E52" i="3"/>
  <c r="D52" i="3"/>
  <c r="I43" i="3"/>
  <c r="H43" i="3"/>
  <c r="G43" i="3"/>
  <c r="F43" i="3"/>
  <c r="E43" i="3"/>
  <c r="D43" i="3"/>
  <c r="E34" i="3"/>
  <c r="F34" i="3"/>
  <c r="G34" i="3"/>
  <c r="H34" i="3"/>
  <c r="I34" i="3"/>
  <c r="D34" i="3"/>
  <c r="D11" i="3"/>
  <c r="F11" i="3"/>
  <c r="G11" i="3"/>
  <c r="H11" i="3"/>
  <c r="I11" i="3"/>
  <c r="E11" i="3"/>
  <c r="E20" i="3"/>
  <c r="F20" i="3"/>
  <c r="G20" i="3"/>
  <c r="H20" i="3"/>
  <c r="I20" i="3"/>
  <c r="D20" i="3"/>
  <c r="BL12" i="3" l="1"/>
  <c r="BL13" i="3"/>
  <c r="BL14" i="3"/>
  <c r="BL15" i="3"/>
  <c r="BL16" i="3"/>
  <c r="BL17" i="3"/>
  <c r="BL18" i="3"/>
  <c r="BL19" i="3"/>
  <c r="BL20" i="3"/>
  <c r="BL21" i="3"/>
  <c r="BL22" i="3"/>
  <c r="BL23" i="3"/>
  <c r="BL24" i="3"/>
  <c r="BL25" i="3"/>
  <c r="BL26" i="3"/>
  <c r="BL27" i="3"/>
  <c r="BL28" i="3"/>
  <c r="BL29" i="3"/>
  <c r="BL30" i="3"/>
  <c r="BL31" i="3"/>
  <c r="BL32" i="3"/>
  <c r="BL33" i="3"/>
  <c r="BL34" i="3"/>
  <c r="BL35" i="3"/>
  <c r="BL36" i="3"/>
  <c r="BL37" i="3"/>
  <c r="BL38" i="3"/>
  <c r="BL39" i="3"/>
  <c r="BL40" i="3"/>
  <c r="BL41" i="3"/>
  <c r="BL42" i="3"/>
  <c r="BL43" i="3"/>
  <c r="BL44" i="3"/>
  <c r="BL45" i="3"/>
  <c r="BL46" i="3"/>
  <c r="BL47" i="3"/>
  <c r="BL48" i="3"/>
  <c r="BL49" i="3"/>
  <c r="BL50" i="3"/>
  <c r="BL51" i="3"/>
  <c r="BL52" i="3"/>
  <c r="BL53" i="3"/>
  <c r="BL54" i="3"/>
  <c r="BL55" i="3"/>
  <c r="BL56" i="3"/>
  <c r="BL57" i="3"/>
  <c r="BL58" i="3"/>
  <c r="BL59" i="3"/>
  <c r="BL60" i="3"/>
  <c r="BL61" i="3"/>
  <c r="BL62" i="3"/>
  <c r="BL63" i="3"/>
  <c r="BL64" i="3"/>
  <c r="BL65" i="3"/>
  <c r="BL66" i="3"/>
  <c r="BL67" i="3"/>
  <c r="BL68" i="3"/>
  <c r="BL69" i="3"/>
  <c r="BL70" i="3"/>
  <c r="BL71" i="3"/>
  <c r="BL72" i="3"/>
  <c r="BL73" i="3"/>
  <c r="BL74" i="3"/>
  <c r="BL75" i="3"/>
  <c r="BL76" i="3"/>
  <c r="BL77" i="3"/>
  <c r="BL78" i="3"/>
  <c r="BL79" i="3"/>
  <c r="BL80" i="3"/>
  <c r="BL81" i="3"/>
  <c r="BL82" i="3"/>
  <c r="BL84" i="3"/>
  <c r="BL85" i="3"/>
  <c r="BL86" i="3"/>
  <c r="BL87" i="3"/>
  <c r="BL88" i="3"/>
  <c r="BL89" i="3"/>
  <c r="BL90" i="3"/>
  <c r="BL91" i="3"/>
  <c r="BL92" i="3"/>
  <c r="BK12" i="3"/>
  <c r="BK13" i="3"/>
  <c r="BK14" i="3"/>
  <c r="BK15" i="3"/>
  <c r="BK16" i="3"/>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7" i="3"/>
  <c r="BK78" i="3"/>
  <c r="BK79" i="3"/>
  <c r="BK80" i="3"/>
  <c r="BK81" i="3"/>
  <c r="BK82" i="3"/>
  <c r="BK84" i="3"/>
  <c r="BK85" i="3"/>
  <c r="BK86" i="3"/>
  <c r="BK87" i="3"/>
  <c r="BK88" i="3"/>
  <c r="BK89" i="3"/>
  <c r="BK90" i="3"/>
  <c r="BK91" i="3"/>
  <c r="BK92" i="3"/>
  <c r="BL11" i="3"/>
  <c r="BK11" i="3"/>
  <c r="CE8" i="2"/>
  <c r="CE9" i="2"/>
  <c r="CE10" i="2"/>
  <c r="CE11" i="2"/>
  <c r="CE12" i="2"/>
  <c r="CE13" i="2"/>
  <c r="CE14" i="2"/>
  <c r="CE15" i="2"/>
  <c r="CE16" i="2"/>
  <c r="CE17" i="2"/>
  <c r="CE18" i="2"/>
  <c r="CE19" i="2"/>
  <c r="CE20" i="2"/>
  <c r="CE21" i="2"/>
  <c r="CE22" i="2"/>
  <c r="CE23" i="2"/>
  <c r="CE24" i="2"/>
  <c r="CE25" i="2"/>
  <c r="CE26" i="2"/>
  <c r="CE27" i="2"/>
  <c r="CE28" i="2"/>
  <c r="CE29" i="2"/>
  <c r="CE30" i="2"/>
  <c r="CE31" i="2"/>
  <c r="CE32" i="2"/>
  <c r="CE33" i="2"/>
  <c r="CE34" i="2"/>
  <c r="CE35" i="2"/>
  <c r="CE36" i="2"/>
  <c r="CE37" i="2"/>
  <c r="CE41" i="2"/>
  <c r="CE42" i="2"/>
  <c r="CE43" i="2"/>
  <c r="CE44" i="2"/>
  <c r="CE45" i="2"/>
  <c r="CE46" i="2"/>
  <c r="CE47" i="2"/>
  <c r="CE48" i="2"/>
  <c r="CE49" i="2"/>
  <c r="CE50" i="2"/>
  <c r="CE51" i="2"/>
  <c r="CE52" i="2"/>
  <c r="CE53" i="2"/>
  <c r="CE54" i="2"/>
  <c r="CE55" i="2"/>
  <c r="CE56" i="2"/>
  <c r="CE57" i="2"/>
  <c r="CE58" i="2"/>
  <c r="CE59" i="2"/>
  <c r="CE60" i="2"/>
  <c r="CE61" i="2"/>
  <c r="CE62" i="2"/>
  <c r="CE63" i="2"/>
  <c r="CE64" i="2"/>
  <c r="CE65" i="2"/>
  <c r="CE66" i="2"/>
  <c r="CE67" i="2"/>
  <c r="CE68" i="2"/>
  <c r="CE69" i="2"/>
  <c r="CE70" i="2"/>
  <c r="CE71" i="2"/>
  <c r="CE72" i="2"/>
  <c r="CE73" i="2"/>
  <c r="CE74" i="2"/>
  <c r="CE75" i="2"/>
  <c r="CE76" i="2"/>
  <c r="CE77" i="2"/>
  <c r="CE78" i="2"/>
  <c r="CE79" i="2"/>
  <c r="CE80" i="2"/>
  <c r="CE81" i="2"/>
  <c r="CE82" i="2"/>
  <c r="CE83" i="2"/>
  <c r="CE84" i="2"/>
  <c r="CE85" i="2"/>
  <c r="CE86" i="2"/>
  <c r="CE87" i="2"/>
  <c r="CE88" i="2"/>
  <c r="CE89" i="2"/>
  <c r="CE90" i="2"/>
  <c r="CE91" i="2"/>
  <c r="CE92" i="2"/>
  <c r="CE93" i="2"/>
  <c r="CE94" i="2"/>
  <c r="CE95" i="2"/>
  <c r="CE96" i="2"/>
  <c r="CE97" i="2"/>
  <c r="CE98" i="2"/>
  <c r="CE99" i="2"/>
  <c r="CE100" i="2"/>
  <c r="CE101" i="2"/>
  <c r="CE102" i="2"/>
  <c r="CE103" i="2"/>
  <c r="CE104" i="2"/>
  <c r="CE105" i="2"/>
  <c r="CE106" i="2"/>
  <c r="CE107" i="2"/>
  <c r="CE108" i="2"/>
  <c r="CE109" i="2"/>
  <c r="CE110" i="2"/>
  <c r="CE111" i="2"/>
  <c r="CE112" i="2"/>
  <c r="CE113" i="2"/>
  <c r="CE114" i="2"/>
  <c r="CE115" i="2"/>
  <c r="CE116" i="2"/>
  <c r="CE117" i="2"/>
  <c r="CE118" i="2"/>
  <c r="CE119" i="2"/>
  <c r="CE120" i="2"/>
  <c r="CE121" i="2"/>
  <c r="CE122" i="2"/>
  <c r="CE123" i="2"/>
  <c r="CE124" i="2"/>
  <c r="CE125" i="2"/>
  <c r="CE126" i="2"/>
  <c r="CE127" i="2"/>
  <c r="CE128" i="2"/>
  <c r="CD8" i="2"/>
  <c r="CD9" i="2"/>
  <c r="CD11" i="2"/>
  <c r="CD12" i="2"/>
  <c r="CD13" i="2"/>
  <c r="CD14" i="2"/>
  <c r="CD15" i="2"/>
  <c r="CD16" i="2"/>
  <c r="CD17" i="2"/>
  <c r="CD18" i="2"/>
  <c r="CD19" i="2"/>
  <c r="CD20" i="2"/>
  <c r="CD21" i="2"/>
  <c r="CD22" i="2"/>
  <c r="CD23" i="2"/>
  <c r="CD24" i="2"/>
  <c r="CD25" i="2"/>
  <c r="CD26" i="2"/>
  <c r="CD27" i="2"/>
  <c r="CD28" i="2"/>
  <c r="CD29" i="2"/>
  <c r="CD30" i="2"/>
  <c r="CD31" i="2"/>
  <c r="CD32" i="2"/>
  <c r="CD33" i="2"/>
  <c r="CD34" i="2"/>
  <c r="CD35" i="2"/>
  <c r="CD36" i="2"/>
  <c r="CD37" i="2"/>
  <c r="CD38" i="2"/>
  <c r="CD39" i="2"/>
  <c r="CD40" i="2"/>
  <c r="CD41" i="2"/>
  <c r="CD42" i="2"/>
  <c r="CD43" i="2"/>
  <c r="CD44" i="2"/>
  <c r="CD45" i="2"/>
  <c r="CD46" i="2"/>
  <c r="CD47" i="2"/>
  <c r="CD48" i="2"/>
  <c r="CD49" i="2"/>
  <c r="CD50" i="2"/>
  <c r="CD51" i="2"/>
  <c r="CD52" i="2"/>
  <c r="CD53" i="2"/>
  <c r="CD54" i="2"/>
  <c r="CD55" i="2"/>
  <c r="CD56" i="2"/>
  <c r="CD57" i="2"/>
  <c r="CD58" i="2"/>
  <c r="CD59" i="2"/>
  <c r="CD60" i="2"/>
  <c r="CD61" i="2"/>
  <c r="CD62" i="2"/>
  <c r="CD63" i="2"/>
  <c r="CD64" i="2"/>
  <c r="CD65" i="2"/>
  <c r="CD66" i="2"/>
  <c r="CD67" i="2"/>
  <c r="CD68" i="2"/>
  <c r="CD69" i="2"/>
  <c r="CD70" i="2"/>
  <c r="CD71" i="2"/>
  <c r="CD72" i="2"/>
  <c r="CD73" i="2"/>
  <c r="CD74" i="2"/>
  <c r="CD75" i="2"/>
  <c r="CD76" i="2"/>
  <c r="CD77" i="2"/>
  <c r="CD78" i="2"/>
  <c r="CD79" i="2"/>
  <c r="CD80" i="2"/>
  <c r="CD81" i="2"/>
  <c r="CD82" i="2"/>
  <c r="CD83" i="2"/>
  <c r="CD84" i="2"/>
  <c r="CD85" i="2"/>
  <c r="CD86" i="2"/>
  <c r="CD87" i="2"/>
  <c r="CD88" i="2"/>
  <c r="CD89" i="2"/>
  <c r="CD90" i="2"/>
  <c r="CD91" i="2"/>
  <c r="CD92" i="2"/>
  <c r="CD93" i="2"/>
  <c r="CD94" i="2"/>
  <c r="CD95" i="2"/>
  <c r="CD96" i="2"/>
  <c r="CD97" i="2"/>
  <c r="CD98" i="2"/>
  <c r="CD99" i="2"/>
  <c r="CD100" i="2"/>
  <c r="CD101" i="2"/>
  <c r="CD102" i="2"/>
  <c r="CD103" i="2"/>
  <c r="CD104" i="2"/>
  <c r="CD105" i="2"/>
  <c r="CD106" i="2"/>
  <c r="CD107" i="2"/>
  <c r="CD108" i="2"/>
  <c r="CD109" i="2"/>
  <c r="CD110" i="2"/>
  <c r="CD111" i="2"/>
  <c r="CD112" i="2"/>
  <c r="CD113" i="2"/>
  <c r="CD114" i="2"/>
  <c r="CD115" i="2"/>
  <c r="CD116" i="2"/>
  <c r="CD117" i="2"/>
  <c r="CD118" i="2"/>
  <c r="CD119" i="2"/>
  <c r="CD120" i="2"/>
  <c r="CD121" i="2"/>
  <c r="CD122" i="2"/>
  <c r="CD123" i="2"/>
  <c r="CD124" i="2"/>
  <c r="CD125" i="2"/>
  <c r="CD126" i="2"/>
  <c r="CD127" i="2"/>
  <c r="CD128" i="2"/>
  <c r="CE7" i="2"/>
  <c r="CD7" i="2"/>
  <c r="CE9" i="1" l="1"/>
  <c r="CE10" i="1"/>
  <c r="CE11" i="1"/>
  <c r="CE12" i="1"/>
  <c r="CE13" i="1"/>
  <c r="CE14" i="1"/>
  <c r="CE15" i="1"/>
  <c r="CE16" i="1"/>
  <c r="CE17" i="1"/>
  <c r="CE18" i="1"/>
  <c r="CE19" i="1"/>
  <c r="CE20" i="1"/>
  <c r="CE21" i="1"/>
  <c r="CE22" i="1"/>
  <c r="CE23" i="1"/>
  <c r="CE24" i="1"/>
  <c r="CE25" i="1"/>
  <c r="CE26" i="1"/>
  <c r="CE27" i="1"/>
  <c r="CE28" i="1"/>
  <c r="CE29" i="1"/>
  <c r="CE30" i="1"/>
  <c r="CE31" i="1"/>
  <c r="CE32" i="1"/>
  <c r="CE33" i="1"/>
  <c r="CE34" i="1"/>
  <c r="CE35" i="1"/>
  <c r="CE36" i="1"/>
  <c r="CE37" i="1"/>
  <c r="CE38" i="1"/>
  <c r="CE39" i="1"/>
  <c r="CE40" i="1"/>
  <c r="CE41" i="1"/>
  <c r="CE42" i="1"/>
  <c r="CE43" i="1"/>
  <c r="CE44" i="1"/>
  <c r="CE45" i="1"/>
  <c r="CE46" i="1"/>
  <c r="CE47" i="1"/>
  <c r="CE48" i="1"/>
  <c r="CE49" i="1"/>
  <c r="CE50" i="1"/>
  <c r="CE51" i="1"/>
  <c r="CE52" i="1"/>
  <c r="CE53" i="1"/>
  <c r="CE54" i="1"/>
  <c r="CE55" i="1"/>
  <c r="CE56" i="1"/>
  <c r="CE57" i="1"/>
  <c r="CE58" i="1"/>
  <c r="CE59" i="1"/>
  <c r="CE60" i="1"/>
  <c r="CE61" i="1"/>
  <c r="CE62" i="1"/>
  <c r="CE64" i="1"/>
  <c r="CE65" i="1"/>
  <c r="CE66" i="1"/>
  <c r="CE67" i="1"/>
  <c r="CE68" i="1"/>
  <c r="CE69" i="1"/>
  <c r="CE70" i="1"/>
  <c r="CE71" i="1"/>
  <c r="CE73" i="1"/>
  <c r="CE74" i="1"/>
  <c r="CE75" i="1"/>
  <c r="CE76" i="1"/>
  <c r="CE77" i="1"/>
  <c r="CE78" i="1"/>
  <c r="CE79" i="1"/>
  <c r="CE80" i="1"/>
  <c r="CE81" i="1"/>
  <c r="CE82" i="1"/>
  <c r="CE83" i="1"/>
  <c r="CE84" i="1"/>
  <c r="CE85" i="1"/>
  <c r="CE86" i="1"/>
  <c r="CE87" i="1"/>
  <c r="CE88" i="1"/>
  <c r="CE89" i="1"/>
  <c r="CE90" i="1"/>
  <c r="CE91" i="1"/>
  <c r="CE92" i="1"/>
  <c r="CE93" i="1"/>
  <c r="CE94" i="1"/>
  <c r="CE95" i="1"/>
  <c r="CE96" i="1"/>
  <c r="CE97" i="1"/>
  <c r="CE98" i="1"/>
  <c r="CE99" i="1"/>
  <c r="CE100" i="1"/>
  <c r="CE101" i="1"/>
  <c r="CE102" i="1"/>
  <c r="CE103" i="1"/>
  <c r="CE104" i="1"/>
  <c r="CE105" i="1"/>
  <c r="CE106" i="1"/>
  <c r="CE107" i="1"/>
  <c r="CE108" i="1"/>
  <c r="CE109" i="1"/>
  <c r="CE110" i="1"/>
  <c r="CE111" i="1"/>
  <c r="CE112" i="1"/>
  <c r="CE113" i="1"/>
  <c r="CE114" i="1"/>
  <c r="CE115" i="1"/>
  <c r="CE116" i="1"/>
  <c r="CE117" i="1"/>
  <c r="CE118" i="1"/>
  <c r="CE119" i="1"/>
  <c r="CE120" i="1"/>
  <c r="CE121" i="1"/>
  <c r="CE122" i="1"/>
  <c r="CE123" i="1"/>
  <c r="CE124" i="1"/>
  <c r="CE125" i="1"/>
  <c r="CE126" i="1"/>
  <c r="CE127" i="1"/>
  <c r="CE128" i="1"/>
  <c r="CE129" i="1"/>
  <c r="CE130" i="1"/>
  <c r="CE131" i="1"/>
  <c r="CE132" i="1"/>
  <c r="CE133" i="1"/>
  <c r="CE134" i="1"/>
  <c r="CE135" i="1"/>
  <c r="CE136" i="1"/>
  <c r="CE137" i="1"/>
  <c r="CE138" i="1"/>
  <c r="CE139" i="1"/>
  <c r="CE140" i="1"/>
  <c r="CE141" i="1"/>
  <c r="CE142" i="1"/>
  <c r="CE143" i="1"/>
  <c r="CE144" i="1"/>
  <c r="CE145" i="1"/>
  <c r="CE146" i="1"/>
  <c r="CE147" i="1"/>
  <c r="CE148" i="1"/>
  <c r="CE149" i="1"/>
  <c r="CE150" i="1"/>
  <c r="CE151" i="1"/>
  <c r="CE152" i="1"/>
  <c r="CE153" i="1"/>
  <c r="CE154" i="1"/>
  <c r="CE155" i="1"/>
  <c r="CE156" i="1"/>
  <c r="CE157" i="1"/>
  <c r="CE158" i="1"/>
  <c r="CE159" i="1"/>
  <c r="CE160" i="1"/>
  <c r="CE161" i="1"/>
  <c r="CE162" i="1"/>
  <c r="CE163" i="1"/>
  <c r="CE164" i="1"/>
  <c r="CE165" i="1"/>
  <c r="CE166" i="1"/>
  <c r="CE167" i="1"/>
  <c r="CE168" i="1"/>
  <c r="CE169" i="1"/>
  <c r="CE170" i="1"/>
  <c r="CE171" i="1"/>
  <c r="CE172" i="1"/>
  <c r="CE173" i="1"/>
  <c r="CE174" i="1"/>
  <c r="CE175" i="1"/>
  <c r="CE176" i="1"/>
  <c r="CE177" i="1"/>
  <c r="CE178" i="1"/>
  <c r="CE179" i="1"/>
  <c r="CE180" i="1"/>
  <c r="CE181" i="1"/>
  <c r="CE182" i="1"/>
  <c r="CE183" i="1"/>
  <c r="CE184" i="1"/>
  <c r="CE185" i="1"/>
  <c r="CE186" i="1"/>
  <c r="CE187" i="1"/>
  <c r="CE188" i="1"/>
  <c r="CE189" i="1"/>
  <c r="CE190" i="1"/>
  <c r="CE191" i="1"/>
  <c r="CE192" i="1"/>
  <c r="CE193" i="1"/>
  <c r="CE194" i="1"/>
  <c r="CE195" i="1"/>
  <c r="CE196" i="1"/>
  <c r="CE197" i="1"/>
  <c r="CE198" i="1"/>
  <c r="CE199" i="1"/>
  <c r="CE200" i="1"/>
  <c r="CE201" i="1"/>
  <c r="CE202" i="1"/>
  <c r="CE203" i="1"/>
  <c r="CE204" i="1"/>
  <c r="CE205" i="1"/>
  <c r="CE206" i="1"/>
  <c r="CE207" i="1"/>
  <c r="CE208" i="1"/>
  <c r="CE209" i="1"/>
  <c r="CE210" i="1"/>
  <c r="CE211" i="1"/>
  <c r="CE212" i="1"/>
  <c r="CE213" i="1"/>
  <c r="CE214" i="1"/>
  <c r="CE215" i="1"/>
  <c r="CE216" i="1"/>
  <c r="CE217" i="1"/>
  <c r="CE218" i="1"/>
  <c r="CE219" i="1"/>
  <c r="CE220" i="1"/>
  <c r="CE221" i="1"/>
  <c r="CE223" i="1"/>
  <c r="CE224" i="1"/>
  <c r="CE225" i="1"/>
  <c r="CE226" i="1"/>
  <c r="CE227" i="1"/>
  <c r="CE228" i="1"/>
  <c r="CE229" i="1"/>
  <c r="CE230" i="1"/>
  <c r="CE231" i="1"/>
  <c r="CE232" i="1"/>
  <c r="CE233" i="1"/>
  <c r="CE234" i="1"/>
  <c r="CE235" i="1"/>
  <c r="CE236" i="1"/>
  <c r="CE237" i="1"/>
  <c r="CE238" i="1"/>
  <c r="CE239" i="1"/>
  <c r="CE240" i="1"/>
  <c r="CE241" i="1"/>
  <c r="CE242" i="1"/>
  <c r="CE243" i="1"/>
  <c r="CE244" i="1"/>
  <c r="CE245" i="1"/>
  <c r="CE246" i="1"/>
  <c r="CE247" i="1"/>
  <c r="CE248" i="1"/>
  <c r="CE249" i="1"/>
  <c r="CE250" i="1"/>
  <c r="CE251" i="1"/>
  <c r="CE252" i="1"/>
  <c r="CE253" i="1"/>
  <c r="CE254" i="1"/>
  <c r="CE255" i="1"/>
  <c r="CE256" i="1"/>
  <c r="CE257" i="1"/>
  <c r="CE258" i="1"/>
  <c r="CE259" i="1"/>
  <c r="CE260" i="1"/>
  <c r="CE261" i="1"/>
  <c r="CE262" i="1"/>
  <c r="CE263" i="1"/>
  <c r="CE264" i="1"/>
  <c r="CE265" i="1"/>
  <c r="CE266" i="1"/>
  <c r="CE267" i="1"/>
  <c r="CE268" i="1"/>
  <c r="CE269" i="1"/>
  <c r="CE270" i="1"/>
  <c r="CE271" i="1"/>
  <c r="CE272" i="1"/>
  <c r="CE273" i="1"/>
  <c r="CE274" i="1"/>
  <c r="CE275" i="1"/>
  <c r="CE276" i="1"/>
  <c r="CE277" i="1"/>
  <c r="CE278" i="1"/>
  <c r="CE279" i="1"/>
  <c r="CE280" i="1"/>
  <c r="CE281" i="1"/>
  <c r="CE282" i="1"/>
  <c r="CE283" i="1"/>
  <c r="CE284" i="1"/>
  <c r="CE285" i="1"/>
  <c r="CE286" i="1"/>
  <c r="CE287" i="1"/>
  <c r="CE288" i="1"/>
  <c r="CE289" i="1"/>
  <c r="CE290" i="1"/>
  <c r="CE291" i="1"/>
  <c r="CE292" i="1"/>
  <c r="CE293" i="1"/>
  <c r="CE294" i="1"/>
  <c r="CE295" i="1"/>
  <c r="CE296" i="1"/>
  <c r="CE297" i="1"/>
  <c r="CE298" i="1"/>
  <c r="CE299" i="1"/>
  <c r="CE300" i="1"/>
  <c r="CE301" i="1"/>
  <c r="CE302" i="1"/>
  <c r="CE303" i="1"/>
  <c r="CE304" i="1"/>
  <c r="CE305" i="1"/>
  <c r="CE306" i="1"/>
  <c r="CE307" i="1"/>
  <c r="CE308" i="1"/>
  <c r="CE309" i="1"/>
  <c r="CE310" i="1"/>
  <c r="CE311" i="1"/>
  <c r="CE312" i="1"/>
  <c r="CE313" i="1"/>
  <c r="CE314" i="1"/>
  <c r="CE315" i="1"/>
  <c r="CE316" i="1"/>
  <c r="CE317" i="1"/>
  <c r="CE318" i="1"/>
  <c r="CE319" i="1"/>
  <c r="CE320" i="1"/>
  <c r="CE321" i="1"/>
  <c r="CE322" i="1"/>
  <c r="CE323" i="1"/>
  <c r="CE324" i="1"/>
  <c r="CE325" i="1"/>
  <c r="CE326" i="1"/>
  <c r="CE327" i="1"/>
  <c r="CE328" i="1"/>
  <c r="CE329" i="1"/>
  <c r="CE330" i="1"/>
  <c r="CE331" i="1"/>
  <c r="CE332" i="1"/>
  <c r="CE333" i="1"/>
  <c r="CE334" i="1"/>
  <c r="CE335" i="1"/>
  <c r="CE336" i="1"/>
  <c r="CE337" i="1"/>
  <c r="CE338" i="1"/>
  <c r="CE339" i="1"/>
  <c r="CE340" i="1"/>
  <c r="CE341" i="1"/>
  <c r="CE342" i="1"/>
  <c r="CE343" i="1"/>
  <c r="CE344" i="1"/>
  <c r="CE345" i="1"/>
  <c r="CE346" i="1"/>
  <c r="CE347" i="1"/>
  <c r="CE348" i="1"/>
  <c r="CE349" i="1"/>
  <c r="CE350" i="1"/>
  <c r="CE351" i="1"/>
  <c r="CE352" i="1"/>
  <c r="CE353" i="1"/>
  <c r="CE354" i="1"/>
  <c r="CE355" i="1"/>
  <c r="CE357" i="1"/>
  <c r="CE358" i="1"/>
  <c r="CE359" i="1"/>
  <c r="CE360" i="1"/>
  <c r="CE361" i="1"/>
  <c r="CE362" i="1"/>
  <c r="CE363" i="1"/>
  <c r="CE364" i="1"/>
  <c r="CE365" i="1"/>
  <c r="CE366" i="1"/>
  <c r="CE367" i="1"/>
  <c r="CE368" i="1"/>
  <c r="CE369" i="1"/>
  <c r="CE370" i="1"/>
  <c r="CE371" i="1"/>
  <c r="CE372" i="1"/>
  <c r="CE373" i="1"/>
  <c r="CE374" i="1"/>
  <c r="CE375" i="1"/>
  <c r="CE376" i="1"/>
  <c r="CE377" i="1"/>
  <c r="CE378" i="1"/>
  <c r="CE379" i="1"/>
  <c r="CE380" i="1"/>
  <c r="CE381" i="1"/>
  <c r="CE382" i="1"/>
  <c r="CE383" i="1"/>
  <c r="CE384" i="1"/>
  <c r="CE385" i="1"/>
  <c r="CE386" i="1"/>
  <c r="CE387" i="1"/>
  <c r="CE388" i="1"/>
  <c r="CE389" i="1"/>
  <c r="CE390" i="1"/>
  <c r="CE391" i="1"/>
  <c r="CE392" i="1"/>
  <c r="CE393" i="1"/>
  <c r="CE394" i="1"/>
  <c r="CE395" i="1"/>
  <c r="CE396" i="1"/>
  <c r="CE397" i="1"/>
  <c r="CE398" i="1"/>
  <c r="CE399" i="1"/>
  <c r="CE400" i="1"/>
  <c r="CE401" i="1"/>
  <c r="CE402" i="1"/>
  <c r="CE403" i="1"/>
  <c r="CE404" i="1"/>
  <c r="CE405" i="1"/>
  <c r="CE406" i="1"/>
  <c r="CE407" i="1"/>
  <c r="CE408" i="1"/>
  <c r="CE409" i="1"/>
  <c r="CE410" i="1"/>
  <c r="CE411" i="1"/>
  <c r="CE412" i="1"/>
  <c r="CE413" i="1"/>
  <c r="CE414" i="1"/>
  <c r="CE415" i="1"/>
  <c r="CE416" i="1"/>
  <c r="CE417" i="1"/>
  <c r="CE418" i="1"/>
  <c r="CE419" i="1"/>
  <c r="CE420" i="1"/>
  <c r="CE421" i="1"/>
  <c r="CE422" i="1"/>
  <c r="CE423" i="1"/>
  <c r="CE424" i="1"/>
  <c r="CE425" i="1"/>
  <c r="CE426" i="1"/>
  <c r="CE427" i="1"/>
  <c r="CE428" i="1"/>
  <c r="CE429" i="1"/>
  <c r="CE430" i="1"/>
  <c r="CE431" i="1"/>
  <c r="CE432" i="1"/>
  <c r="CE433" i="1"/>
  <c r="CE434" i="1"/>
  <c r="CE435" i="1"/>
  <c r="CE436" i="1"/>
  <c r="CE437" i="1"/>
  <c r="CE438" i="1"/>
  <c r="CE439" i="1"/>
  <c r="CE440" i="1"/>
  <c r="CE441" i="1"/>
  <c r="CE442" i="1"/>
  <c r="CE443" i="1"/>
  <c r="CE444" i="1"/>
  <c r="CE445" i="1"/>
  <c r="CE446" i="1"/>
  <c r="CE447" i="1"/>
  <c r="CE448" i="1"/>
  <c r="CE449" i="1"/>
  <c r="CE450" i="1"/>
  <c r="CE451" i="1"/>
  <c r="CE452" i="1"/>
  <c r="CE453" i="1"/>
  <c r="CE454" i="1"/>
  <c r="CE455" i="1"/>
  <c r="CE456" i="1"/>
  <c r="CE457" i="1"/>
  <c r="CE458" i="1"/>
  <c r="CE459" i="1"/>
  <c r="CE460" i="1"/>
  <c r="CE461" i="1"/>
  <c r="CE462" i="1"/>
  <c r="CE463" i="1"/>
  <c r="CE464" i="1"/>
  <c r="CE465" i="1"/>
  <c r="CE466" i="1"/>
  <c r="CE467" i="1"/>
  <c r="CE468" i="1"/>
  <c r="CE469" i="1"/>
  <c r="CE470" i="1"/>
  <c r="CE471" i="1"/>
  <c r="CE472" i="1"/>
  <c r="CE473" i="1"/>
  <c r="CD473" i="1"/>
  <c r="CD472" i="1"/>
  <c r="CD471" i="1"/>
  <c r="CD470" i="1"/>
  <c r="CD469" i="1"/>
  <c r="CD468" i="1"/>
  <c r="CD467" i="1"/>
  <c r="CD466" i="1"/>
  <c r="CD465" i="1"/>
  <c r="CD464" i="1"/>
  <c r="CD463" i="1"/>
  <c r="CD462" i="1"/>
  <c r="CD461" i="1"/>
  <c r="CD460" i="1"/>
  <c r="CD459" i="1"/>
  <c r="CD458" i="1"/>
  <c r="CD457" i="1"/>
  <c r="CD456" i="1"/>
  <c r="CD455" i="1"/>
  <c r="CD454" i="1"/>
  <c r="CD453" i="1"/>
  <c r="CD452" i="1"/>
  <c r="CD451" i="1"/>
  <c r="CD450" i="1"/>
  <c r="CD449" i="1"/>
  <c r="CD448" i="1"/>
  <c r="CD447" i="1"/>
  <c r="CD446" i="1"/>
  <c r="CD445" i="1"/>
  <c r="CD444" i="1"/>
  <c r="CD443" i="1"/>
  <c r="CD442" i="1"/>
  <c r="CD441" i="1"/>
  <c r="CD440" i="1"/>
  <c r="CD439" i="1"/>
  <c r="CD438" i="1"/>
  <c r="CD437" i="1"/>
  <c r="CD436" i="1"/>
  <c r="CD435" i="1"/>
  <c r="CD434" i="1"/>
  <c r="CD433" i="1"/>
  <c r="CD432" i="1"/>
  <c r="CD431" i="1"/>
  <c r="CD430" i="1"/>
  <c r="CD429" i="1"/>
  <c r="CD428" i="1"/>
  <c r="CD427" i="1"/>
  <c r="CD426" i="1"/>
  <c r="CD425" i="1"/>
  <c r="CD424" i="1"/>
  <c r="CD423" i="1"/>
  <c r="CD422" i="1"/>
  <c r="CD421" i="1"/>
  <c r="CD420" i="1"/>
  <c r="CD419" i="1"/>
  <c r="CD418" i="1"/>
  <c r="CD417" i="1"/>
  <c r="CD416" i="1"/>
  <c r="CD415" i="1"/>
  <c r="CD414" i="1"/>
  <c r="CD413" i="1"/>
  <c r="CD412" i="1"/>
  <c r="CD411" i="1"/>
  <c r="CD410" i="1"/>
  <c r="CD409" i="1"/>
  <c r="CD408" i="1"/>
  <c r="CD407" i="1"/>
  <c r="CD406" i="1"/>
  <c r="CD405" i="1"/>
  <c r="CD404" i="1"/>
  <c r="CD403" i="1"/>
  <c r="CD402" i="1"/>
  <c r="CD401" i="1"/>
  <c r="CD400" i="1"/>
  <c r="CD399" i="1"/>
  <c r="CD398" i="1"/>
  <c r="CD397" i="1"/>
  <c r="CD396" i="1"/>
  <c r="CD395" i="1"/>
  <c r="CD394" i="1"/>
  <c r="CD393" i="1"/>
  <c r="CD392" i="1"/>
  <c r="CD391" i="1"/>
  <c r="CD390" i="1"/>
  <c r="CD389" i="1"/>
  <c r="CD388" i="1"/>
  <c r="CD387" i="1"/>
  <c r="CD386" i="1"/>
  <c r="CD385" i="1"/>
  <c r="CD384" i="1"/>
  <c r="CD383" i="1"/>
  <c r="CD382" i="1"/>
  <c r="CD381" i="1"/>
  <c r="CD380" i="1"/>
  <c r="CD379" i="1"/>
  <c r="CD378" i="1"/>
  <c r="CD377" i="1"/>
  <c r="CD376" i="1"/>
  <c r="CD375" i="1"/>
  <c r="CD374" i="1"/>
  <c r="CD373" i="1"/>
  <c r="CD372" i="1"/>
  <c r="CD371" i="1"/>
  <c r="CD370" i="1"/>
  <c r="CD369" i="1"/>
  <c r="CD368" i="1"/>
  <c r="CD367" i="1"/>
  <c r="CD366" i="1"/>
  <c r="CD365" i="1"/>
  <c r="CD363" i="1"/>
  <c r="CD362" i="1"/>
  <c r="CD361" i="1"/>
  <c r="CD360" i="1"/>
  <c r="CD359" i="1"/>
  <c r="CD358" i="1"/>
  <c r="CD357" i="1"/>
  <c r="CD356" i="1"/>
  <c r="CD355" i="1"/>
  <c r="CD354" i="1"/>
  <c r="CD353" i="1"/>
  <c r="CD352" i="1"/>
  <c r="CD351" i="1"/>
  <c r="CD350" i="1"/>
  <c r="CD349" i="1"/>
  <c r="CD348" i="1"/>
  <c r="CD347" i="1"/>
  <c r="CD346" i="1"/>
  <c r="CD345" i="1"/>
  <c r="CD344" i="1"/>
  <c r="CD343" i="1"/>
  <c r="CD342" i="1"/>
  <c r="CD341" i="1"/>
  <c r="CD340" i="1"/>
  <c r="CD339" i="1"/>
  <c r="CD338" i="1"/>
  <c r="CD337" i="1"/>
  <c r="CD336" i="1"/>
  <c r="CD335" i="1"/>
  <c r="CD334" i="1"/>
  <c r="CD333" i="1"/>
  <c r="CD332" i="1"/>
  <c r="CD331" i="1"/>
  <c r="CD330" i="1"/>
  <c r="CD329" i="1"/>
  <c r="CD328" i="1"/>
  <c r="CD327" i="1"/>
  <c r="CD326" i="1"/>
  <c r="CD325" i="1"/>
  <c r="CD324" i="1"/>
  <c r="CD323" i="1"/>
  <c r="CD322" i="1"/>
  <c r="CD321" i="1"/>
  <c r="CD320" i="1"/>
  <c r="CD319" i="1"/>
  <c r="CD318" i="1"/>
  <c r="CD317" i="1"/>
  <c r="CD316" i="1"/>
  <c r="CD315" i="1"/>
  <c r="CD314" i="1"/>
  <c r="CD313" i="1"/>
  <c r="CD312" i="1"/>
  <c r="CD311" i="1"/>
  <c r="CD310" i="1"/>
  <c r="CD309" i="1"/>
  <c r="CD308" i="1"/>
  <c r="CD307" i="1"/>
  <c r="CD306" i="1"/>
  <c r="CD305" i="1"/>
  <c r="CD304" i="1"/>
  <c r="CD303" i="1"/>
  <c r="CD302" i="1"/>
  <c r="CD301" i="1"/>
  <c r="CD300" i="1"/>
  <c r="CD299" i="1"/>
  <c r="CD298" i="1"/>
  <c r="CD297" i="1"/>
  <c r="CD296" i="1"/>
  <c r="CD295" i="1"/>
  <c r="CD294" i="1"/>
  <c r="CD293" i="1"/>
  <c r="CD292" i="1"/>
  <c r="CD291" i="1"/>
  <c r="CD290" i="1"/>
  <c r="CD289" i="1"/>
  <c r="CD288" i="1"/>
  <c r="CD287" i="1"/>
  <c r="CD286" i="1"/>
  <c r="CD285" i="1"/>
  <c r="CD284" i="1"/>
  <c r="CD283" i="1"/>
  <c r="CD282" i="1"/>
  <c r="CD281" i="1"/>
  <c r="CD280" i="1"/>
  <c r="CD279" i="1"/>
  <c r="CD278" i="1"/>
  <c r="CD277" i="1"/>
  <c r="CD276" i="1"/>
  <c r="CD275" i="1"/>
  <c r="CD274" i="1"/>
  <c r="CD273" i="1"/>
  <c r="CD272" i="1"/>
  <c r="CD271" i="1"/>
  <c r="CD270" i="1"/>
  <c r="CD269" i="1"/>
  <c r="CD268" i="1"/>
  <c r="CD267" i="1"/>
  <c r="CD266" i="1"/>
  <c r="CD265" i="1"/>
  <c r="CD264" i="1"/>
  <c r="CD263" i="1"/>
  <c r="CD262" i="1"/>
  <c r="CD261" i="1"/>
  <c r="CD260" i="1"/>
  <c r="CD259" i="1"/>
  <c r="CD258" i="1"/>
  <c r="CD257" i="1"/>
  <c r="CD256" i="1"/>
  <c r="CD255" i="1"/>
  <c r="CD254" i="1"/>
  <c r="CD253" i="1"/>
  <c r="CD252" i="1"/>
  <c r="CD251" i="1"/>
  <c r="CD250" i="1"/>
  <c r="CD249" i="1"/>
  <c r="CD248" i="1"/>
  <c r="CD247" i="1"/>
  <c r="CD246" i="1"/>
  <c r="CD245" i="1"/>
  <c r="CD244" i="1"/>
  <c r="CD243" i="1"/>
  <c r="CD242" i="1"/>
  <c r="CD241" i="1"/>
  <c r="CD240" i="1"/>
  <c r="CD239" i="1"/>
  <c r="CD238" i="1"/>
  <c r="CD237" i="1"/>
  <c r="CD236" i="1"/>
  <c r="CD235" i="1"/>
  <c r="CD234" i="1"/>
  <c r="CD233" i="1"/>
  <c r="CD232" i="1"/>
  <c r="CD231" i="1"/>
  <c r="CD230" i="1"/>
  <c r="CD229" i="1"/>
  <c r="CD228" i="1"/>
  <c r="CD227" i="1"/>
  <c r="CD226" i="1"/>
  <c r="CD225" i="1"/>
  <c r="CD224" i="1"/>
  <c r="CD223" i="1"/>
  <c r="CD222" i="1"/>
  <c r="CD221" i="1"/>
  <c r="CD220" i="1"/>
  <c r="CD219" i="1"/>
  <c r="CD218" i="1"/>
  <c r="CD217" i="1"/>
  <c r="CD216" i="1"/>
  <c r="CD215" i="1"/>
  <c r="CD214" i="1"/>
  <c r="CD213" i="1"/>
  <c r="CD212" i="1"/>
  <c r="CD211" i="1"/>
  <c r="CD210" i="1"/>
  <c r="CD209" i="1"/>
  <c r="CD208" i="1"/>
  <c r="CD207" i="1"/>
  <c r="CD206" i="1"/>
  <c r="CD205" i="1"/>
  <c r="CD204" i="1"/>
  <c r="CD203" i="1"/>
  <c r="CD202" i="1"/>
  <c r="CD201" i="1"/>
  <c r="CD200" i="1"/>
  <c r="CD199" i="1"/>
  <c r="CD198" i="1"/>
  <c r="CD197" i="1"/>
  <c r="CD196" i="1"/>
  <c r="CD195" i="1"/>
  <c r="CD194" i="1"/>
  <c r="CD193" i="1"/>
  <c r="CD192" i="1"/>
  <c r="CD191" i="1"/>
  <c r="CD190" i="1"/>
  <c r="CD189" i="1"/>
  <c r="CD188" i="1"/>
  <c r="CD187" i="1"/>
  <c r="CD186" i="1"/>
  <c r="CD185" i="1"/>
  <c r="CD184" i="1"/>
  <c r="CD183" i="1"/>
  <c r="CD182" i="1"/>
  <c r="CD181" i="1"/>
  <c r="CD180" i="1"/>
  <c r="CD179" i="1"/>
  <c r="CD178" i="1"/>
  <c r="CD177" i="1"/>
  <c r="CD176" i="1"/>
  <c r="CD175" i="1"/>
  <c r="CD174" i="1"/>
  <c r="CD173" i="1"/>
  <c r="CD172" i="1"/>
  <c r="CD171" i="1"/>
  <c r="CD170" i="1"/>
  <c r="CD169" i="1"/>
  <c r="CD168" i="1"/>
  <c r="CD167" i="1"/>
  <c r="CD166" i="1"/>
  <c r="CD165" i="1"/>
  <c r="CD164" i="1"/>
  <c r="CD163" i="1"/>
  <c r="CD162" i="1"/>
  <c r="CD161" i="1"/>
  <c r="CD160" i="1"/>
  <c r="CD159" i="1"/>
  <c r="CD158" i="1"/>
  <c r="CD157" i="1"/>
  <c r="CD156" i="1"/>
  <c r="CD155" i="1"/>
  <c r="CD154" i="1"/>
  <c r="CD153" i="1"/>
  <c r="CD152" i="1"/>
  <c r="CD151" i="1"/>
  <c r="CD150" i="1"/>
  <c r="CD149" i="1"/>
  <c r="CD148" i="1"/>
  <c r="CD147" i="1"/>
  <c r="CD146" i="1"/>
  <c r="CD145" i="1"/>
  <c r="CD144" i="1"/>
  <c r="CD143" i="1"/>
  <c r="CD142" i="1"/>
  <c r="CD141" i="1"/>
  <c r="CD140" i="1"/>
  <c r="CD139" i="1"/>
  <c r="CD138" i="1"/>
  <c r="CD137" i="1"/>
  <c r="CD136" i="1"/>
  <c r="CD135" i="1"/>
  <c r="CD134" i="1"/>
  <c r="CD133" i="1"/>
  <c r="CD132" i="1"/>
  <c r="CD131" i="1"/>
  <c r="CD130" i="1"/>
  <c r="CD129" i="1"/>
  <c r="CD128" i="1"/>
  <c r="CD127" i="1"/>
  <c r="CD126" i="1"/>
  <c r="CD125" i="1"/>
  <c r="CD124" i="1"/>
  <c r="CD123" i="1"/>
  <c r="CD122" i="1"/>
  <c r="CD121" i="1"/>
  <c r="CD120" i="1"/>
  <c r="CD119" i="1"/>
  <c r="CD118" i="1"/>
  <c r="CD117" i="1"/>
  <c r="CD116" i="1"/>
  <c r="CD115" i="1"/>
  <c r="CD114" i="1"/>
  <c r="CD113" i="1"/>
  <c r="CD112" i="1"/>
  <c r="CD111" i="1"/>
  <c r="CD110" i="1"/>
  <c r="CD109" i="1"/>
  <c r="CD108" i="1"/>
  <c r="CD107" i="1"/>
  <c r="CD106" i="1"/>
  <c r="CD105" i="1"/>
  <c r="CD104" i="1"/>
  <c r="CD103" i="1"/>
  <c r="CD102" i="1"/>
  <c r="CD101" i="1"/>
  <c r="CD100" i="1"/>
  <c r="CD99" i="1"/>
  <c r="CD98" i="1"/>
  <c r="CD97" i="1"/>
  <c r="CD96" i="1"/>
  <c r="CD95" i="1"/>
  <c r="CD94" i="1"/>
  <c r="CD93" i="1"/>
  <c r="CD92" i="1"/>
  <c r="CD91" i="1"/>
  <c r="CD90" i="1"/>
  <c r="CD89" i="1"/>
  <c r="CD88" i="1"/>
  <c r="CD87" i="1"/>
  <c r="CD86" i="1"/>
  <c r="CD85" i="1"/>
  <c r="CD84" i="1"/>
  <c r="CD83" i="1"/>
  <c r="CD82" i="1"/>
  <c r="CD81" i="1"/>
  <c r="CD80" i="1"/>
  <c r="CD79" i="1"/>
  <c r="CD78" i="1"/>
  <c r="CD77" i="1"/>
  <c r="CD76" i="1"/>
  <c r="CD75" i="1"/>
  <c r="CD74" i="1"/>
  <c r="CD73" i="1"/>
  <c r="CD72" i="1"/>
  <c r="CD71" i="1"/>
  <c r="CD70" i="1"/>
  <c r="CD69" i="1"/>
  <c r="CD68" i="1"/>
  <c r="CD67" i="1"/>
  <c r="CD66" i="1"/>
  <c r="CD65" i="1"/>
  <c r="CD64" i="1"/>
  <c r="CD63" i="1"/>
  <c r="CD62" i="1"/>
  <c r="CD61" i="1"/>
  <c r="CD60" i="1"/>
  <c r="CD59" i="1"/>
  <c r="CD58" i="1"/>
  <c r="CD57" i="1"/>
  <c r="CD56" i="1"/>
  <c r="CD55" i="1"/>
  <c r="CD54" i="1"/>
  <c r="CD53" i="1"/>
  <c r="CD52" i="1"/>
  <c r="CD51" i="1"/>
  <c r="CD49" i="1"/>
  <c r="CD48" i="1"/>
  <c r="CD47" i="1"/>
  <c r="CD46" i="1"/>
  <c r="CD45" i="1"/>
  <c r="CD43" i="1"/>
  <c r="CD42" i="1"/>
  <c r="CD41" i="1"/>
  <c r="CD40" i="1"/>
  <c r="CD39" i="1"/>
  <c r="CD38" i="1"/>
  <c r="CD37" i="1"/>
  <c r="CD36" i="1"/>
  <c r="CD35" i="1"/>
  <c r="CD34" i="1"/>
  <c r="CD33" i="1"/>
  <c r="CD32" i="1"/>
  <c r="CD31" i="1"/>
  <c r="CD30" i="1"/>
  <c r="CD29" i="1"/>
  <c r="CD28" i="1"/>
  <c r="CD27" i="1"/>
  <c r="CD26" i="1"/>
  <c r="CD25" i="1"/>
  <c r="CD24" i="1"/>
  <c r="CD23" i="1"/>
  <c r="CD22" i="1"/>
  <c r="CD21" i="1"/>
  <c r="CD20" i="1"/>
  <c r="CD19" i="1"/>
  <c r="CD18" i="1"/>
  <c r="CD17" i="1"/>
  <c r="CD16" i="1"/>
  <c r="CD15" i="1"/>
  <c r="CD14" i="1"/>
  <c r="CD13" i="1"/>
  <c r="CD12" i="1"/>
  <c r="CD11" i="1"/>
  <c r="CD10" i="1"/>
  <c r="CD9" i="1"/>
  <c r="CD8" i="1"/>
  <c r="CE7" i="1"/>
  <c r="CD7" i="1"/>
  <c r="BP40" i="2" l="1"/>
  <c r="BQ40" i="2"/>
  <c r="BZ40" i="2" s="1"/>
  <c r="CA40" i="2" s="1"/>
  <c r="BR40" i="2"/>
  <c r="BS40" i="2"/>
  <c r="BT40" i="2"/>
  <c r="BV40" i="2"/>
  <c r="BW40" i="2"/>
  <c r="BX40" i="2"/>
  <c r="BY40" i="2"/>
  <c r="BP41" i="2"/>
  <c r="BQ41" i="2"/>
  <c r="BZ41" i="2" s="1"/>
  <c r="CA41" i="2" s="1"/>
  <c r="BR41" i="2"/>
  <c r="BS41" i="2"/>
  <c r="BT41" i="2"/>
  <c r="BV41" i="2"/>
  <c r="BW41" i="2"/>
  <c r="BX41" i="2"/>
  <c r="BY41" i="2"/>
  <c r="AQ40" i="2"/>
  <c r="AS40" i="2"/>
  <c r="AU40" i="2"/>
  <c r="AW40" i="2"/>
  <c r="AX40" i="2"/>
  <c r="AQ41" i="2"/>
  <c r="AR41" i="2"/>
  <c r="AS41" i="2"/>
  <c r="AT41" i="2"/>
  <c r="AU41" i="2"/>
  <c r="AV41" i="2"/>
  <c r="AW41" i="2"/>
  <c r="AX41" i="2"/>
  <c r="AY41" i="2"/>
  <c r="BU41" i="2" l="1"/>
  <c r="BU40" i="2"/>
  <c r="AZ41" i="2"/>
  <c r="AT86" i="2"/>
  <c r="AT445" i="1"/>
  <c r="AS341" i="1"/>
  <c r="AT341" i="1"/>
  <c r="AT95" i="1"/>
  <c r="AS59" i="1"/>
  <c r="AT59" i="1"/>
  <c r="BP86" i="2"/>
  <c r="BQ86" i="2"/>
  <c r="BZ86" i="2" s="1"/>
  <c r="CA86" i="2" s="1"/>
  <c r="BR86" i="2"/>
  <c r="BS86" i="2"/>
  <c r="BT86" i="2"/>
  <c r="BV86" i="2"/>
  <c r="BW86" i="2"/>
  <c r="BX86" i="2"/>
  <c r="BY86" i="2"/>
  <c r="BP341" i="1"/>
  <c r="BQ341" i="1"/>
  <c r="BZ341" i="1" s="1"/>
  <c r="CA341" i="1" s="1"/>
  <c r="BR341" i="1"/>
  <c r="BS341" i="1"/>
  <c r="BT341" i="1"/>
  <c r="BU341" i="1"/>
  <c r="BV341" i="1"/>
  <c r="BW341" i="1"/>
  <c r="BX341" i="1"/>
  <c r="BY341" i="1"/>
  <c r="BP95" i="1"/>
  <c r="BQ95" i="1"/>
  <c r="BZ95" i="1" s="1"/>
  <c r="CA95" i="1" s="1"/>
  <c r="BR95" i="1"/>
  <c r="BS95" i="1"/>
  <c r="BT95" i="1"/>
  <c r="BV95" i="1"/>
  <c r="BW95" i="1"/>
  <c r="BX95" i="1"/>
  <c r="BY95" i="1"/>
  <c r="BP59" i="1"/>
  <c r="BQ59" i="1"/>
  <c r="BZ59" i="1" s="1"/>
  <c r="CA59" i="1" s="1"/>
  <c r="BR59" i="1"/>
  <c r="BS59" i="1"/>
  <c r="BT59" i="1"/>
  <c r="BU59" i="1"/>
  <c r="BV59" i="1"/>
  <c r="BW59" i="1"/>
  <c r="BX59" i="1"/>
  <c r="BY59" i="1"/>
  <c r="BP444" i="1"/>
  <c r="BQ444" i="1"/>
  <c r="BU444" i="1" s="1"/>
  <c r="BR444" i="1"/>
  <c r="BS444" i="1"/>
  <c r="BV444" i="1"/>
  <c r="BW444" i="1"/>
  <c r="BX444" i="1"/>
  <c r="BY444" i="1"/>
  <c r="BP445" i="1"/>
  <c r="BQ445" i="1"/>
  <c r="BZ445" i="1" s="1"/>
  <c r="CA445" i="1" s="1"/>
  <c r="BR445" i="1"/>
  <c r="BS445" i="1"/>
  <c r="BT445" i="1"/>
  <c r="BV445" i="1"/>
  <c r="BW445" i="1"/>
  <c r="BX445" i="1"/>
  <c r="BY445" i="1"/>
  <c r="BP272" i="1"/>
  <c r="BQ272" i="1"/>
  <c r="BZ272" i="1" s="1"/>
  <c r="CA272" i="1" s="1"/>
  <c r="BR272" i="1"/>
  <c r="BS272" i="1"/>
  <c r="BT272" i="1"/>
  <c r="BU272" i="1"/>
  <c r="BV272" i="1"/>
  <c r="BW272" i="1"/>
  <c r="BX272" i="1"/>
  <c r="BY272" i="1"/>
  <c r="AS272" i="1"/>
  <c r="AT272" i="1"/>
  <c r="AW20" i="3"/>
  <c r="AX20" i="3"/>
  <c r="BE20" i="3" s="1"/>
  <c r="BF20" i="3" s="1"/>
  <c r="AZ20" i="3"/>
  <c r="BA20" i="3"/>
  <c r="BC20" i="3"/>
  <c r="BD20" i="3"/>
  <c r="AW21" i="3"/>
  <c r="AX21" i="3"/>
  <c r="BE21" i="3" s="1"/>
  <c r="BF21" i="3" s="1"/>
  <c r="AZ21" i="3"/>
  <c r="BA21" i="3"/>
  <c r="BC21" i="3"/>
  <c r="BD21" i="3"/>
  <c r="AW22" i="3"/>
  <c r="AX22" i="3"/>
  <c r="BE22" i="3" s="1"/>
  <c r="BF22" i="3" s="1"/>
  <c r="AZ22" i="3"/>
  <c r="BA22" i="3"/>
  <c r="BC22" i="3"/>
  <c r="BD22" i="3"/>
  <c r="AW23" i="3"/>
  <c r="AX23" i="3"/>
  <c r="BE23" i="3" s="1"/>
  <c r="BF23" i="3" s="1"/>
  <c r="AZ23" i="3"/>
  <c r="BA23" i="3"/>
  <c r="BC23" i="3"/>
  <c r="BD23" i="3"/>
  <c r="AW24" i="3"/>
  <c r="AX24" i="3"/>
  <c r="BE24" i="3" s="1"/>
  <c r="BF24" i="3" s="1"/>
  <c r="AZ24" i="3"/>
  <c r="BA24" i="3"/>
  <c r="BC24" i="3"/>
  <c r="BD24" i="3"/>
  <c r="AW25" i="3"/>
  <c r="AX25" i="3"/>
  <c r="BE25" i="3" s="1"/>
  <c r="BF25" i="3" s="1"/>
  <c r="AZ25" i="3"/>
  <c r="BA25" i="3"/>
  <c r="BC25" i="3"/>
  <c r="BD25" i="3"/>
  <c r="AW26" i="3"/>
  <c r="AX26" i="3"/>
  <c r="BE26" i="3" s="1"/>
  <c r="BF26" i="3" s="1"/>
  <c r="AZ26" i="3"/>
  <c r="BA26" i="3"/>
  <c r="BC26" i="3"/>
  <c r="BD26" i="3"/>
  <c r="AW27" i="3"/>
  <c r="AX27" i="3"/>
  <c r="BE27" i="3" s="1"/>
  <c r="BF27" i="3" s="1"/>
  <c r="AZ27" i="3"/>
  <c r="BA27" i="3"/>
  <c r="BC27" i="3"/>
  <c r="BD27" i="3"/>
  <c r="AW28" i="3"/>
  <c r="AX28" i="3"/>
  <c r="BE28" i="3" s="1"/>
  <c r="BF28" i="3" s="1"/>
  <c r="AZ28" i="3"/>
  <c r="BA28" i="3"/>
  <c r="BC28" i="3"/>
  <c r="BD28" i="3"/>
  <c r="AW29" i="3"/>
  <c r="AX29" i="3"/>
  <c r="BE29" i="3" s="1"/>
  <c r="BF29" i="3" s="1"/>
  <c r="AZ29" i="3"/>
  <c r="BA29" i="3"/>
  <c r="BC29" i="3"/>
  <c r="BD29" i="3"/>
  <c r="AW30" i="3"/>
  <c r="AX30" i="3"/>
  <c r="BE30" i="3" s="1"/>
  <c r="BF30" i="3" s="1"/>
  <c r="AZ30" i="3"/>
  <c r="BA30" i="3"/>
  <c r="BC30" i="3"/>
  <c r="BD30" i="3"/>
  <c r="AW31" i="3"/>
  <c r="AX31" i="3"/>
  <c r="BE31" i="3" s="1"/>
  <c r="BF31" i="3" s="1"/>
  <c r="AZ31" i="3"/>
  <c r="BA31" i="3"/>
  <c r="BC31" i="3"/>
  <c r="BD31" i="3"/>
  <c r="AW32" i="3"/>
  <c r="AX32" i="3"/>
  <c r="BE32" i="3" s="1"/>
  <c r="BF32" i="3" s="1"/>
  <c r="AZ32" i="3"/>
  <c r="BA32" i="3"/>
  <c r="BC32" i="3"/>
  <c r="BD32" i="3"/>
  <c r="AW33" i="3"/>
  <c r="AX33" i="3"/>
  <c r="BE33" i="3" s="1"/>
  <c r="BF33" i="3" s="1"/>
  <c r="AZ33" i="3"/>
  <c r="BA33" i="3"/>
  <c r="BC33" i="3"/>
  <c r="BD33" i="3"/>
  <c r="BY65" i="1"/>
  <c r="BX65" i="1"/>
  <c r="BW65" i="1"/>
  <c r="BV65" i="1"/>
  <c r="BS65" i="1"/>
  <c r="BR65" i="1"/>
  <c r="BQ65" i="1"/>
  <c r="BU65" i="1" s="1"/>
  <c r="BP65" i="1"/>
  <c r="AY65" i="1"/>
  <c r="AX65" i="1"/>
  <c r="AW65" i="1"/>
  <c r="AV65" i="1"/>
  <c r="AU65" i="1"/>
  <c r="AT65" i="1"/>
  <c r="AS65" i="1"/>
  <c r="AR65" i="1"/>
  <c r="AQ65" i="1"/>
  <c r="AO65" i="1"/>
  <c r="AN65" i="1"/>
  <c r="AH65" i="1"/>
  <c r="BY446" i="1"/>
  <c r="BX446" i="1"/>
  <c r="BW446" i="1"/>
  <c r="BV446" i="1"/>
  <c r="BS446" i="1"/>
  <c r="BR446" i="1"/>
  <c r="BQ446" i="1"/>
  <c r="BZ446" i="1" s="1"/>
  <c r="CA446" i="1" s="1"/>
  <c r="BP446" i="1"/>
  <c r="AY446" i="1"/>
  <c r="AX446" i="1"/>
  <c r="AW446" i="1"/>
  <c r="AV446" i="1"/>
  <c r="AU446" i="1"/>
  <c r="AT446" i="1"/>
  <c r="AS446" i="1"/>
  <c r="AR446" i="1"/>
  <c r="AQ446" i="1"/>
  <c r="AO446" i="1"/>
  <c r="AN446" i="1"/>
  <c r="AH446" i="1"/>
  <c r="BY80" i="1"/>
  <c r="BX80" i="1"/>
  <c r="BW80" i="1"/>
  <c r="BV80" i="1"/>
  <c r="BS80" i="1"/>
  <c r="BR80" i="1"/>
  <c r="BQ80" i="1"/>
  <c r="BZ80" i="1" s="1"/>
  <c r="CA80" i="1" s="1"/>
  <c r="BP80" i="1"/>
  <c r="AY80" i="1"/>
  <c r="AX80" i="1"/>
  <c r="AW80" i="1"/>
  <c r="AV80" i="1"/>
  <c r="AU80" i="1"/>
  <c r="AT80" i="1"/>
  <c r="AS80" i="1"/>
  <c r="AR80" i="1"/>
  <c r="AQ80" i="1"/>
  <c r="AO80" i="1"/>
  <c r="AN80" i="1"/>
  <c r="AH80" i="1"/>
  <c r="BU86" i="2" l="1"/>
  <c r="BB30" i="3"/>
  <c r="BB29" i="3"/>
  <c r="BB27" i="3"/>
  <c r="BB24" i="3"/>
  <c r="BB22" i="3"/>
  <c r="BB25" i="3"/>
  <c r="BB32" i="3"/>
  <c r="BB28" i="3"/>
  <c r="BB23" i="3"/>
  <c r="BB33" i="3"/>
  <c r="BB21" i="3"/>
  <c r="BB31" i="3"/>
  <c r="BB26" i="3"/>
  <c r="BU95" i="1"/>
  <c r="BU445" i="1"/>
  <c r="BB20" i="3"/>
  <c r="BZ444" i="1"/>
  <c r="CA444" i="1" s="1"/>
  <c r="BT444" i="1"/>
  <c r="BT80" i="1"/>
  <c r="AZ65" i="1"/>
  <c r="BT446" i="1"/>
  <c r="BT65" i="1"/>
  <c r="BU80" i="1"/>
  <c r="AZ446" i="1"/>
  <c r="AZ80" i="1"/>
  <c r="BZ65" i="1"/>
  <c r="CA65" i="1" s="1"/>
  <c r="BU446" i="1"/>
  <c r="BY458" i="1" l="1"/>
  <c r="BX458" i="1"/>
  <c r="BW458" i="1"/>
  <c r="BV458" i="1"/>
  <c r="BS458" i="1"/>
  <c r="BR458" i="1"/>
  <c r="BQ458" i="1"/>
  <c r="BT458" i="1" s="1"/>
  <c r="BP458" i="1"/>
  <c r="AY458" i="1"/>
  <c r="AX458" i="1"/>
  <c r="AW458" i="1"/>
  <c r="AV458" i="1"/>
  <c r="AU458" i="1"/>
  <c r="AT458" i="1"/>
  <c r="AS458" i="1"/>
  <c r="AR458" i="1"/>
  <c r="AQ458" i="1"/>
  <c r="AO458" i="1"/>
  <c r="AN458" i="1"/>
  <c r="AH458" i="1"/>
  <c r="AZ458" i="1" l="1"/>
  <c r="BZ458" i="1"/>
  <c r="CA458" i="1" s="1"/>
  <c r="BU458" i="1"/>
  <c r="AO2" i="3" l="1"/>
  <c r="AN2" i="3"/>
  <c r="AX444" i="1"/>
  <c r="AW444" i="1"/>
  <c r="AU444" i="1"/>
  <c r="AS444" i="1"/>
  <c r="AQ444" i="1"/>
  <c r="AV444" i="1" l="1"/>
  <c r="AY444" i="1"/>
  <c r="AZ444" i="1" s="1"/>
  <c r="AT444" i="1"/>
  <c r="AR444" i="1"/>
  <c r="BY123" i="2" l="1"/>
  <c r="BX123" i="2"/>
  <c r="BW123" i="2"/>
  <c r="BV123" i="2"/>
  <c r="BS123" i="2"/>
  <c r="BR123" i="2"/>
  <c r="BQ123" i="2"/>
  <c r="BZ123" i="2" s="1"/>
  <c r="BP123" i="2"/>
  <c r="BY128" i="2"/>
  <c r="BX128" i="2"/>
  <c r="BW128" i="2"/>
  <c r="BV128" i="2"/>
  <c r="BU128" i="2"/>
  <c r="BT128" i="2"/>
  <c r="BS128" i="2"/>
  <c r="BR128" i="2"/>
  <c r="BQ128" i="2"/>
  <c r="BZ128" i="2" s="1"/>
  <c r="CA128" i="2" s="1"/>
  <c r="BP128" i="2"/>
  <c r="BY127" i="2"/>
  <c r="BX127" i="2"/>
  <c r="BW127" i="2"/>
  <c r="BV127" i="2"/>
  <c r="BU127" i="2"/>
  <c r="BT127" i="2"/>
  <c r="BS127" i="2"/>
  <c r="BR127" i="2"/>
  <c r="BQ127" i="2"/>
  <c r="BZ127" i="2" s="1"/>
  <c r="CA127" i="2" s="1"/>
  <c r="BP127" i="2"/>
  <c r="BY126" i="2"/>
  <c r="BX126" i="2"/>
  <c r="BW126" i="2"/>
  <c r="BV126" i="2"/>
  <c r="BU126" i="2"/>
  <c r="BT126" i="2"/>
  <c r="BS126" i="2"/>
  <c r="BR126" i="2"/>
  <c r="BQ126" i="2"/>
  <c r="BZ126" i="2" s="1"/>
  <c r="CA126" i="2" s="1"/>
  <c r="BP126" i="2"/>
  <c r="BY125" i="2"/>
  <c r="BX125" i="2"/>
  <c r="BW125" i="2"/>
  <c r="BV125" i="2"/>
  <c r="BU125" i="2"/>
  <c r="BT125" i="2"/>
  <c r="BS125" i="2"/>
  <c r="BR125" i="2"/>
  <c r="BQ125" i="2"/>
  <c r="BZ125" i="2" s="1"/>
  <c r="CA125" i="2" s="1"/>
  <c r="BP125" i="2"/>
  <c r="BY124" i="2"/>
  <c r="BX124" i="2"/>
  <c r="BW124" i="2"/>
  <c r="BV124" i="2"/>
  <c r="BU124" i="2"/>
  <c r="BT124" i="2"/>
  <c r="BS124" i="2"/>
  <c r="BR124" i="2"/>
  <c r="BQ124" i="2"/>
  <c r="BZ124" i="2" s="1"/>
  <c r="CA124" i="2" s="1"/>
  <c r="BP124" i="2"/>
  <c r="BY122" i="2"/>
  <c r="BX122" i="2"/>
  <c r="BW122" i="2"/>
  <c r="BV122" i="2"/>
  <c r="BS122" i="2"/>
  <c r="BR122" i="2"/>
  <c r="BQ122" i="2"/>
  <c r="BZ122" i="2" s="1"/>
  <c r="BP122" i="2"/>
  <c r="BY121" i="2"/>
  <c r="BX121" i="2"/>
  <c r="BW121" i="2"/>
  <c r="BV121" i="2"/>
  <c r="BS121" i="2"/>
  <c r="BR121" i="2"/>
  <c r="BQ121" i="2"/>
  <c r="BU121" i="2" s="1"/>
  <c r="BP121" i="2"/>
  <c r="BY120" i="2"/>
  <c r="BX120" i="2"/>
  <c r="BW120" i="2"/>
  <c r="BV120" i="2"/>
  <c r="BU120" i="2"/>
  <c r="BT120" i="2"/>
  <c r="BS120" i="2"/>
  <c r="BR120" i="2"/>
  <c r="BQ120" i="2"/>
  <c r="BZ120" i="2" s="1"/>
  <c r="CA120" i="2" s="1"/>
  <c r="BP120" i="2"/>
  <c r="BY119" i="2"/>
  <c r="BX119" i="2"/>
  <c r="BW119" i="2"/>
  <c r="BV119" i="2"/>
  <c r="BU119" i="2"/>
  <c r="BT119" i="2"/>
  <c r="BS119" i="2"/>
  <c r="BR119" i="2"/>
  <c r="BQ119" i="2"/>
  <c r="BZ119" i="2" s="1"/>
  <c r="CA119" i="2" s="1"/>
  <c r="BP119" i="2"/>
  <c r="BY118" i="2"/>
  <c r="BX118" i="2"/>
  <c r="BW118" i="2"/>
  <c r="BV118" i="2"/>
  <c r="BU118" i="2"/>
  <c r="BT118" i="2"/>
  <c r="BS118" i="2"/>
  <c r="BR118" i="2"/>
  <c r="BQ118" i="2"/>
  <c r="BZ118" i="2" s="1"/>
  <c r="CA118" i="2" s="1"/>
  <c r="BP118" i="2"/>
  <c r="BY117" i="2"/>
  <c r="BX117" i="2"/>
  <c r="BW117" i="2"/>
  <c r="BV117" i="2"/>
  <c r="BU117" i="2"/>
  <c r="BT117" i="2"/>
  <c r="BS117" i="2"/>
  <c r="BR117" i="2"/>
  <c r="BQ117" i="2"/>
  <c r="BZ117" i="2" s="1"/>
  <c r="CA117" i="2" s="1"/>
  <c r="BP117" i="2"/>
  <c r="BY116" i="2"/>
  <c r="BX116" i="2"/>
  <c r="BW116" i="2"/>
  <c r="BV116" i="2"/>
  <c r="BS116" i="2"/>
  <c r="BR116" i="2"/>
  <c r="BQ116" i="2"/>
  <c r="BU116" i="2" s="1"/>
  <c r="BP116" i="2"/>
  <c r="BY115" i="2"/>
  <c r="BX115" i="2"/>
  <c r="BW115" i="2"/>
  <c r="BV115" i="2"/>
  <c r="BS115" i="2"/>
  <c r="BR115" i="2"/>
  <c r="BQ115" i="2"/>
  <c r="BZ115" i="2" s="1"/>
  <c r="BP115" i="2"/>
  <c r="BY114" i="2"/>
  <c r="BX114" i="2"/>
  <c r="BW114" i="2"/>
  <c r="BV114" i="2"/>
  <c r="BU114" i="2"/>
  <c r="BT114" i="2"/>
  <c r="BS114" i="2"/>
  <c r="BR114" i="2"/>
  <c r="BQ114" i="2"/>
  <c r="BZ114" i="2" s="1"/>
  <c r="CA114" i="2" s="1"/>
  <c r="BP114" i="2"/>
  <c r="BY113" i="2"/>
  <c r="BX113" i="2"/>
  <c r="BW113" i="2"/>
  <c r="BV113" i="2"/>
  <c r="BU113" i="2"/>
  <c r="BT113" i="2"/>
  <c r="BS113" i="2"/>
  <c r="BR113" i="2"/>
  <c r="BQ113" i="2"/>
  <c r="BZ113" i="2" s="1"/>
  <c r="CA113" i="2" s="1"/>
  <c r="BP113" i="2"/>
  <c r="BY112" i="2"/>
  <c r="BX112" i="2"/>
  <c r="BW112" i="2"/>
  <c r="BV112" i="2"/>
  <c r="BS112" i="2"/>
  <c r="BR112" i="2"/>
  <c r="BQ112" i="2"/>
  <c r="BU112" i="2" s="1"/>
  <c r="BP112" i="2"/>
  <c r="BY111" i="2"/>
  <c r="BX111" i="2"/>
  <c r="BW111" i="2"/>
  <c r="BV111" i="2"/>
  <c r="BS111" i="2"/>
  <c r="BR111" i="2"/>
  <c r="BQ111" i="2"/>
  <c r="BZ111" i="2" s="1"/>
  <c r="BP111" i="2"/>
  <c r="BY110" i="2"/>
  <c r="BX110" i="2"/>
  <c r="BW110" i="2"/>
  <c r="BV110" i="2"/>
  <c r="BS110" i="2"/>
  <c r="BR110" i="2"/>
  <c r="BQ110" i="2"/>
  <c r="BU110" i="2" s="1"/>
  <c r="BP110" i="2"/>
  <c r="BY109" i="2"/>
  <c r="BX109" i="2"/>
  <c r="BW109" i="2"/>
  <c r="BV109" i="2"/>
  <c r="BU109" i="2"/>
  <c r="BT109" i="2"/>
  <c r="BS109" i="2"/>
  <c r="BR109" i="2"/>
  <c r="BQ109" i="2"/>
  <c r="BZ109" i="2" s="1"/>
  <c r="CA109" i="2" s="1"/>
  <c r="BP109" i="2"/>
  <c r="BY108" i="2"/>
  <c r="BX108" i="2"/>
  <c r="BW108" i="2"/>
  <c r="BV108" i="2"/>
  <c r="BU108" i="2"/>
  <c r="BT108" i="2"/>
  <c r="BS108" i="2"/>
  <c r="BR108" i="2"/>
  <c r="BQ108" i="2"/>
  <c r="BZ108" i="2" s="1"/>
  <c r="CA108" i="2" s="1"/>
  <c r="BP108" i="2"/>
  <c r="BY107" i="2"/>
  <c r="BX107" i="2"/>
  <c r="BW107" i="2"/>
  <c r="BV107" i="2"/>
  <c r="BS107" i="2"/>
  <c r="BR107" i="2"/>
  <c r="BQ107" i="2"/>
  <c r="BZ107" i="2" s="1"/>
  <c r="CA107" i="2" s="1"/>
  <c r="BP107" i="2"/>
  <c r="BY106" i="2"/>
  <c r="BX106" i="2"/>
  <c r="BW106" i="2"/>
  <c r="BV106" i="2"/>
  <c r="BS106" i="2"/>
  <c r="BR106" i="2"/>
  <c r="BQ106" i="2"/>
  <c r="BZ106" i="2" s="1"/>
  <c r="BP106" i="2"/>
  <c r="BY105" i="2"/>
  <c r="BX105" i="2"/>
  <c r="BP105" i="2"/>
  <c r="BY104" i="2"/>
  <c r="BX104" i="2"/>
  <c r="BW104" i="2"/>
  <c r="BV104" i="2"/>
  <c r="BU104" i="2"/>
  <c r="BT104" i="2"/>
  <c r="BS104" i="2"/>
  <c r="BR104" i="2"/>
  <c r="BQ104" i="2"/>
  <c r="BZ104" i="2" s="1"/>
  <c r="CA104" i="2" s="1"/>
  <c r="BP104" i="2"/>
  <c r="BY103" i="2"/>
  <c r="BX103" i="2"/>
  <c r="BW103" i="2"/>
  <c r="BV103" i="2"/>
  <c r="BS103" i="2"/>
  <c r="BR103" i="2"/>
  <c r="BQ103" i="2"/>
  <c r="BZ103" i="2" s="1"/>
  <c r="CA103" i="2" s="1"/>
  <c r="BP103" i="2"/>
  <c r="BY102" i="2"/>
  <c r="BX102" i="2"/>
  <c r="BW102" i="2"/>
  <c r="BV102" i="2"/>
  <c r="BU102" i="2"/>
  <c r="BT102" i="2"/>
  <c r="BS102" i="2"/>
  <c r="BR102" i="2"/>
  <c r="BQ102" i="2"/>
  <c r="BZ102" i="2" s="1"/>
  <c r="CA102" i="2" s="1"/>
  <c r="BP102" i="2"/>
  <c r="BY101" i="2"/>
  <c r="BX101" i="2"/>
  <c r="BW101" i="2"/>
  <c r="BV101" i="2"/>
  <c r="BU101" i="2"/>
  <c r="BT101" i="2"/>
  <c r="BS101" i="2"/>
  <c r="BR101" i="2"/>
  <c r="BQ101" i="2"/>
  <c r="BZ101" i="2" s="1"/>
  <c r="CA101" i="2" s="1"/>
  <c r="BP101" i="2"/>
  <c r="BY100" i="2"/>
  <c r="BX100" i="2"/>
  <c r="BW100" i="2"/>
  <c r="BV100" i="2"/>
  <c r="BS100" i="2"/>
  <c r="BR100" i="2"/>
  <c r="BQ100" i="2"/>
  <c r="BZ100" i="2" s="1"/>
  <c r="CA100" i="2" s="1"/>
  <c r="BP100" i="2"/>
  <c r="BY99" i="2"/>
  <c r="BX99" i="2"/>
  <c r="BW99" i="2"/>
  <c r="BV99" i="2"/>
  <c r="BS99" i="2"/>
  <c r="BR99" i="2"/>
  <c r="BQ99" i="2"/>
  <c r="BU99" i="2" s="1"/>
  <c r="BP99" i="2"/>
  <c r="BY98" i="2"/>
  <c r="BX98" i="2"/>
  <c r="BW98" i="2"/>
  <c r="BV98" i="2"/>
  <c r="BU98" i="2"/>
  <c r="BT98" i="2"/>
  <c r="BS98" i="2"/>
  <c r="BR98" i="2"/>
  <c r="BQ98" i="2"/>
  <c r="BZ98" i="2" s="1"/>
  <c r="CA98" i="2" s="1"/>
  <c r="BP98" i="2"/>
  <c r="BY97" i="2"/>
  <c r="BX97" i="2"/>
  <c r="BW97" i="2"/>
  <c r="BV97" i="2"/>
  <c r="BU97" i="2"/>
  <c r="BT97" i="2"/>
  <c r="BS97" i="2"/>
  <c r="BR97" i="2"/>
  <c r="BQ97" i="2"/>
  <c r="BZ97" i="2" s="1"/>
  <c r="CA97" i="2" s="1"/>
  <c r="BP97" i="2"/>
  <c r="BY96" i="2"/>
  <c r="BX96" i="2"/>
  <c r="BW96" i="2"/>
  <c r="BV96" i="2"/>
  <c r="BS96" i="2"/>
  <c r="BR96" i="2"/>
  <c r="BQ96" i="2"/>
  <c r="BZ96" i="2" s="1"/>
  <c r="BP96" i="2"/>
  <c r="BY95" i="2"/>
  <c r="BX95" i="2"/>
  <c r="BW95" i="2"/>
  <c r="BV95" i="2"/>
  <c r="BU95" i="2"/>
  <c r="BT95" i="2"/>
  <c r="BS95" i="2"/>
  <c r="BR95" i="2"/>
  <c r="BQ95" i="2"/>
  <c r="BZ95" i="2" s="1"/>
  <c r="CA95" i="2" s="1"/>
  <c r="BP95" i="2"/>
  <c r="BY94" i="2"/>
  <c r="BX94" i="2"/>
  <c r="BW94" i="2"/>
  <c r="BV94" i="2"/>
  <c r="BS94" i="2"/>
  <c r="BR94" i="2"/>
  <c r="BQ94" i="2"/>
  <c r="BZ94" i="2" s="1"/>
  <c r="BP94" i="2"/>
  <c r="BY93" i="2"/>
  <c r="BX93" i="2"/>
  <c r="BW93" i="2"/>
  <c r="BV93" i="2"/>
  <c r="BS93" i="2"/>
  <c r="BR93" i="2"/>
  <c r="BQ93" i="2"/>
  <c r="BZ93" i="2" s="1"/>
  <c r="BP93" i="2"/>
  <c r="BY92" i="2"/>
  <c r="BX92" i="2"/>
  <c r="BW92" i="2"/>
  <c r="BV92" i="2"/>
  <c r="BU92" i="2"/>
  <c r="BT92" i="2"/>
  <c r="BS92" i="2"/>
  <c r="BR92" i="2"/>
  <c r="BQ92" i="2"/>
  <c r="BZ92" i="2" s="1"/>
  <c r="CA92" i="2" s="1"/>
  <c r="BP92" i="2"/>
  <c r="BY91" i="2"/>
  <c r="BX91" i="2"/>
  <c r="BW91" i="2"/>
  <c r="BV91" i="2"/>
  <c r="BU91" i="2"/>
  <c r="BT91" i="2"/>
  <c r="BS91" i="2"/>
  <c r="BR91" i="2"/>
  <c r="BQ91" i="2"/>
  <c r="BZ91" i="2" s="1"/>
  <c r="CA91" i="2" s="1"/>
  <c r="BP91" i="2"/>
  <c r="BY90" i="2"/>
  <c r="BX90" i="2"/>
  <c r="BW90" i="2"/>
  <c r="BV90" i="2"/>
  <c r="BS90" i="2"/>
  <c r="BR90" i="2"/>
  <c r="BQ90" i="2"/>
  <c r="BZ90" i="2" s="1"/>
  <c r="BP90" i="2"/>
  <c r="BY89" i="2"/>
  <c r="BX89" i="2"/>
  <c r="BW89" i="2"/>
  <c r="BV89" i="2"/>
  <c r="BU89" i="2"/>
  <c r="BT89" i="2"/>
  <c r="BS89" i="2"/>
  <c r="BR89" i="2"/>
  <c r="BQ89" i="2"/>
  <c r="BZ89" i="2" s="1"/>
  <c r="CA89" i="2" s="1"/>
  <c r="BP89" i="2"/>
  <c r="BY88" i="2"/>
  <c r="BX88" i="2"/>
  <c r="BW88" i="2"/>
  <c r="BV88" i="2"/>
  <c r="BU88" i="2"/>
  <c r="BT88" i="2"/>
  <c r="BS88" i="2"/>
  <c r="BR88" i="2"/>
  <c r="BQ88" i="2"/>
  <c r="BZ88" i="2" s="1"/>
  <c r="CA88" i="2" s="1"/>
  <c r="BP88" i="2"/>
  <c r="BY87" i="2"/>
  <c r="BX87" i="2"/>
  <c r="BW87" i="2"/>
  <c r="BV87" i="2"/>
  <c r="BU87" i="2"/>
  <c r="BT87" i="2"/>
  <c r="BS87" i="2"/>
  <c r="BR87" i="2"/>
  <c r="BQ87" i="2"/>
  <c r="BZ87" i="2" s="1"/>
  <c r="CA87" i="2" s="1"/>
  <c r="BP87" i="2"/>
  <c r="BY85" i="2"/>
  <c r="BX85" i="2"/>
  <c r="BW85" i="2"/>
  <c r="BV85" i="2"/>
  <c r="BS85" i="2"/>
  <c r="BR85" i="2"/>
  <c r="BQ85" i="2"/>
  <c r="BZ85" i="2" s="1"/>
  <c r="BP85" i="2"/>
  <c r="BY84" i="2"/>
  <c r="BX84" i="2"/>
  <c r="BW84" i="2"/>
  <c r="BV84" i="2"/>
  <c r="BU84" i="2"/>
  <c r="BT84" i="2"/>
  <c r="BS84" i="2"/>
  <c r="BR84" i="2"/>
  <c r="BQ84" i="2"/>
  <c r="BZ84" i="2" s="1"/>
  <c r="CA84" i="2" s="1"/>
  <c r="BP84" i="2"/>
  <c r="BY83" i="2"/>
  <c r="BX83" i="2"/>
  <c r="BW83" i="2"/>
  <c r="BV83" i="2"/>
  <c r="BU83" i="2"/>
  <c r="BT83" i="2"/>
  <c r="BS83" i="2"/>
  <c r="BR83" i="2"/>
  <c r="BQ83" i="2"/>
  <c r="BZ83" i="2" s="1"/>
  <c r="CA83" i="2" s="1"/>
  <c r="BP83" i="2"/>
  <c r="BY82" i="2"/>
  <c r="BX82" i="2"/>
  <c r="BW82" i="2"/>
  <c r="BV82" i="2"/>
  <c r="BU82" i="2"/>
  <c r="BT82" i="2"/>
  <c r="BS82" i="2"/>
  <c r="BR82" i="2"/>
  <c r="BQ82" i="2"/>
  <c r="BZ82" i="2" s="1"/>
  <c r="CA82" i="2" s="1"/>
  <c r="BP82" i="2"/>
  <c r="BY81" i="2"/>
  <c r="BX81" i="2"/>
  <c r="BW81" i="2"/>
  <c r="BV81" i="2"/>
  <c r="BU81" i="2"/>
  <c r="BT81" i="2"/>
  <c r="BS81" i="2"/>
  <c r="BR81" i="2"/>
  <c r="BQ81" i="2"/>
  <c r="BZ81" i="2" s="1"/>
  <c r="CA81" i="2" s="1"/>
  <c r="BP81" i="2"/>
  <c r="BY80" i="2"/>
  <c r="BX80" i="2"/>
  <c r="BW80" i="2"/>
  <c r="BV80" i="2"/>
  <c r="BU80" i="2"/>
  <c r="BT80" i="2"/>
  <c r="BS80" i="2"/>
  <c r="BR80" i="2"/>
  <c r="BQ80" i="2"/>
  <c r="BZ80" i="2" s="1"/>
  <c r="CA80" i="2" s="1"/>
  <c r="BP80" i="2"/>
  <c r="BY79" i="2"/>
  <c r="BX79" i="2"/>
  <c r="BW79" i="2"/>
  <c r="BV79" i="2"/>
  <c r="BS79" i="2"/>
  <c r="BR79" i="2"/>
  <c r="BQ79" i="2"/>
  <c r="BZ79" i="2" s="1"/>
  <c r="BP79" i="2"/>
  <c r="BY78" i="2"/>
  <c r="BX78" i="2"/>
  <c r="BW78" i="2"/>
  <c r="BV78" i="2"/>
  <c r="BT78" i="2"/>
  <c r="BS78" i="2"/>
  <c r="BR78" i="2"/>
  <c r="BQ78" i="2"/>
  <c r="BZ78" i="2" s="1"/>
  <c r="CA78" i="2" s="1"/>
  <c r="BP78" i="2"/>
  <c r="BY77" i="2"/>
  <c r="BX77" i="2"/>
  <c r="BP77" i="2"/>
  <c r="BY76" i="2"/>
  <c r="BX76" i="2"/>
  <c r="BW76" i="2"/>
  <c r="BV76" i="2"/>
  <c r="BS76" i="2"/>
  <c r="BR76" i="2"/>
  <c r="BQ76" i="2"/>
  <c r="BZ76" i="2" s="1"/>
  <c r="BP76" i="2"/>
  <c r="BY75" i="2"/>
  <c r="BX75" i="2"/>
  <c r="BW75" i="2"/>
  <c r="BV75" i="2"/>
  <c r="BS75" i="2"/>
  <c r="BR75" i="2"/>
  <c r="BQ75" i="2"/>
  <c r="BZ75" i="2" s="1"/>
  <c r="BP75" i="2"/>
  <c r="BY74" i="2"/>
  <c r="BX74" i="2"/>
  <c r="BW74" i="2"/>
  <c r="BV74" i="2"/>
  <c r="BS74" i="2"/>
  <c r="BR74" i="2"/>
  <c r="BQ74" i="2"/>
  <c r="BU74" i="2" s="1"/>
  <c r="BP74" i="2"/>
  <c r="BY73" i="2"/>
  <c r="BX73" i="2"/>
  <c r="BW73" i="2"/>
  <c r="BV73" i="2"/>
  <c r="BU73" i="2"/>
  <c r="BT73" i="2"/>
  <c r="BS73" i="2"/>
  <c r="BR73" i="2"/>
  <c r="BQ73" i="2"/>
  <c r="BZ73" i="2" s="1"/>
  <c r="CA73" i="2" s="1"/>
  <c r="BP73" i="2"/>
  <c r="BY72" i="2"/>
  <c r="BX72" i="2"/>
  <c r="BW72" i="2"/>
  <c r="BV72" i="2"/>
  <c r="BS72" i="2"/>
  <c r="BR72" i="2"/>
  <c r="BQ72" i="2"/>
  <c r="BZ72" i="2" s="1"/>
  <c r="BP72" i="2"/>
  <c r="BY71" i="2"/>
  <c r="BX71" i="2"/>
  <c r="BW71" i="2"/>
  <c r="BV71" i="2"/>
  <c r="BS71" i="2"/>
  <c r="BR71" i="2"/>
  <c r="BQ71" i="2"/>
  <c r="BZ71" i="2" s="1"/>
  <c r="BP71" i="2"/>
  <c r="BY70" i="2"/>
  <c r="BX70" i="2"/>
  <c r="BW70" i="2"/>
  <c r="BV70" i="2"/>
  <c r="BS70" i="2"/>
  <c r="BR70" i="2"/>
  <c r="BQ70" i="2"/>
  <c r="BP70" i="2"/>
  <c r="BY69" i="2"/>
  <c r="BX69" i="2"/>
  <c r="BW69" i="2"/>
  <c r="BV69" i="2"/>
  <c r="BS69" i="2"/>
  <c r="BR69" i="2"/>
  <c r="BQ69" i="2"/>
  <c r="BZ69" i="2" s="1"/>
  <c r="BP69" i="2"/>
  <c r="BY68" i="2"/>
  <c r="BX68" i="2"/>
  <c r="BW68" i="2"/>
  <c r="BV68" i="2"/>
  <c r="BS68" i="2"/>
  <c r="BR68" i="2"/>
  <c r="BQ68" i="2"/>
  <c r="BZ68" i="2" s="1"/>
  <c r="BP68" i="2"/>
  <c r="BY67" i="2"/>
  <c r="BX67" i="2"/>
  <c r="BW67" i="2"/>
  <c r="BV67" i="2"/>
  <c r="BU67" i="2"/>
  <c r="BT67" i="2"/>
  <c r="BS67" i="2"/>
  <c r="BR67" i="2"/>
  <c r="BQ67" i="2"/>
  <c r="BZ67" i="2" s="1"/>
  <c r="CA67" i="2" s="1"/>
  <c r="BP67" i="2"/>
  <c r="BY66" i="2"/>
  <c r="BX66" i="2"/>
  <c r="BW66" i="2"/>
  <c r="BV66" i="2"/>
  <c r="BU66" i="2"/>
  <c r="BT66" i="2"/>
  <c r="BS66" i="2"/>
  <c r="BR66" i="2"/>
  <c r="BQ66" i="2"/>
  <c r="BZ66" i="2" s="1"/>
  <c r="CA66" i="2" s="1"/>
  <c r="BP66" i="2"/>
  <c r="BY65" i="2"/>
  <c r="BX65" i="2"/>
  <c r="BW65" i="2"/>
  <c r="BV65" i="2"/>
  <c r="BS65" i="2"/>
  <c r="BR65" i="2"/>
  <c r="BQ65" i="2"/>
  <c r="BZ65" i="2" s="1"/>
  <c r="BP65" i="2"/>
  <c r="BY64" i="2"/>
  <c r="BX64" i="2"/>
  <c r="BW64" i="2"/>
  <c r="BV64" i="2"/>
  <c r="BU64" i="2"/>
  <c r="BT64" i="2"/>
  <c r="BS64" i="2"/>
  <c r="BR64" i="2"/>
  <c r="BQ64" i="2"/>
  <c r="BZ64" i="2" s="1"/>
  <c r="CA64" i="2" s="1"/>
  <c r="BP64" i="2"/>
  <c r="BY63" i="2"/>
  <c r="BX63" i="2"/>
  <c r="BW63" i="2"/>
  <c r="BV63" i="2"/>
  <c r="BS63" i="2"/>
  <c r="BR63" i="2"/>
  <c r="BQ63" i="2"/>
  <c r="BZ63" i="2" s="1"/>
  <c r="BP63" i="2"/>
  <c r="BY62" i="2"/>
  <c r="BX62" i="2"/>
  <c r="BW62" i="2"/>
  <c r="BV62" i="2"/>
  <c r="BS62" i="2"/>
  <c r="BR62" i="2"/>
  <c r="BQ62" i="2"/>
  <c r="BZ62" i="2" s="1"/>
  <c r="BP62" i="2"/>
  <c r="BY61" i="2"/>
  <c r="BX61" i="2"/>
  <c r="BW61" i="2"/>
  <c r="BV61" i="2"/>
  <c r="BS61" i="2"/>
  <c r="BR61" i="2"/>
  <c r="BQ61" i="2"/>
  <c r="BZ61" i="2" s="1"/>
  <c r="BP61" i="2"/>
  <c r="BY60" i="2"/>
  <c r="BX60" i="2"/>
  <c r="BP60" i="2"/>
  <c r="BY59" i="2"/>
  <c r="BX59" i="2"/>
  <c r="BW59" i="2"/>
  <c r="BV59" i="2"/>
  <c r="BU59" i="2"/>
  <c r="BT59" i="2"/>
  <c r="BS59" i="2"/>
  <c r="BR59" i="2"/>
  <c r="BQ59" i="2"/>
  <c r="BZ59" i="2" s="1"/>
  <c r="CA59" i="2" s="1"/>
  <c r="BP59" i="2"/>
  <c r="BY58" i="2"/>
  <c r="BX58" i="2"/>
  <c r="BW58" i="2"/>
  <c r="BV58" i="2"/>
  <c r="BS58" i="2"/>
  <c r="BR58" i="2"/>
  <c r="BQ58" i="2"/>
  <c r="BZ58" i="2" s="1"/>
  <c r="BP58" i="2"/>
  <c r="BY57" i="2"/>
  <c r="BX57" i="2"/>
  <c r="BW57" i="2"/>
  <c r="BV57" i="2"/>
  <c r="BS57" i="2"/>
  <c r="BR57" i="2"/>
  <c r="BQ57" i="2"/>
  <c r="BP57" i="2"/>
  <c r="BY56" i="2"/>
  <c r="BX56" i="2"/>
  <c r="BW56" i="2"/>
  <c r="BV56" i="2"/>
  <c r="BS56" i="2"/>
  <c r="BR56" i="2"/>
  <c r="BQ56" i="2"/>
  <c r="BZ56" i="2" s="1"/>
  <c r="BP56" i="2"/>
  <c r="BY55" i="2"/>
  <c r="BX55" i="2"/>
  <c r="BW55" i="2"/>
  <c r="BV55" i="2"/>
  <c r="BU55" i="2"/>
  <c r="BT55" i="2"/>
  <c r="BS55" i="2"/>
  <c r="BR55" i="2"/>
  <c r="BQ55" i="2"/>
  <c r="BZ55" i="2" s="1"/>
  <c r="CA55" i="2" s="1"/>
  <c r="BP55" i="2"/>
  <c r="BY54" i="2"/>
  <c r="BX54" i="2"/>
  <c r="BW54" i="2"/>
  <c r="BV54" i="2"/>
  <c r="BU54" i="2"/>
  <c r="BT54" i="2"/>
  <c r="BS54" i="2"/>
  <c r="BR54" i="2"/>
  <c r="BQ54" i="2"/>
  <c r="BZ54" i="2" s="1"/>
  <c r="CA54" i="2" s="1"/>
  <c r="BP54" i="2"/>
  <c r="BY53" i="2"/>
  <c r="BX53" i="2"/>
  <c r="BW53" i="2"/>
  <c r="BV53" i="2"/>
  <c r="BT53" i="2"/>
  <c r="BS53" i="2"/>
  <c r="BR53" i="2"/>
  <c r="BQ53" i="2"/>
  <c r="BZ53" i="2" s="1"/>
  <c r="CA53" i="2" s="1"/>
  <c r="BP53" i="2"/>
  <c r="BY52" i="2"/>
  <c r="BX52" i="2"/>
  <c r="BW52" i="2"/>
  <c r="BV52" i="2"/>
  <c r="BS52" i="2"/>
  <c r="BR52" i="2"/>
  <c r="BQ52" i="2"/>
  <c r="BZ52" i="2" s="1"/>
  <c r="BP52" i="2"/>
  <c r="BY51" i="2"/>
  <c r="BX51" i="2"/>
  <c r="BW51" i="2"/>
  <c r="BV51" i="2"/>
  <c r="BS51" i="2"/>
  <c r="BR51" i="2"/>
  <c r="BQ51" i="2"/>
  <c r="BZ51" i="2" s="1"/>
  <c r="CA51" i="2" s="1"/>
  <c r="BP51" i="2"/>
  <c r="BY50" i="2"/>
  <c r="BX50" i="2"/>
  <c r="BW50" i="2"/>
  <c r="BV50" i="2"/>
  <c r="BS50" i="2"/>
  <c r="BR50" i="2"/>
  <c r="BQ50" i="2"/>
  <c r="BZ50" i="2" s="1"/>
  <c r="BP50" i="2"/>
  <c r="BY49" i="2"/>
  <c r="BX49" i="2"/>
  <c r="BW49" i="2"/>
  <c r="BV49" i="2"/>
  <c r="BS49" i="2"/>
  <c r="BR49" i="2"/>
  <c r="BQ49" i="2"/>
  <c r="BP49" i="2"/>
  <c r="BY48" i="2"/>
  <c r="BX48" i="2"/>
  <c r="BW48" i="2"/>
  <c r="BV48" i="2"/>
  <c r="BU48" i="2"/>
  <c r="BT48" i="2"/>
  <c r="BS48" i="2"/>
  <c r="BR48" i="2"/>
  <c r="BQ48" i="2"/>
  <c r="BZ48" i="2" s="1"/>
  <c r="CA48" i="2" s="1"/>
  <c r="BP48" i="2"/>
  <c r="BY47" i="2"/>
  <c r="BX47" i="2"/>
  <c r="BW47" i="2"/>
  <c r="BV47" i="2"/>
  <c r="BT47" i="2"/>
  <c r="BS47" i="2"/>
  <c r="BR47" i="2"/>
  <c r="BQ47" i="2"/>
  <c r="BZ47" i="2" s="1"/>
  <c r="CA47" i="2" s="1"/>
  <c r="BP47" i="2"/>
  <c r="BY46" i="2"/>
  <c r="BX46" i="2"/>
  <c r="BW46" i="2"/>
  <c r="BV46" i="2"/>
  <c r="BS46" i="2"/>
  <c r="BR46" i="2"/>
  <c r="BQ46" i="2"/>
  <c r="BZ46" i="2" s="1"/>
  <c r="BP46" i="2"/>
  <c r="BY45" i="2"/>
  <c r="BX45" i="2"/>
  <c r="BW45" i="2"/>
  <c r="BV45" i="2"/>
  <c r="BS45" i="2"/>
  <c r="BR45" i="2"/>
  <c r="BQ45" i="2"/>
  <c r="BZ45" i="2" s="1"/>
  <c r="CA45" i="2" s="1"/>
  <c r="BP45" i="2"/>
  <c r="BY44" i="2"/>
  <c r="BX44" i="2"/>
  <c r="BW44" i="2"/>
  <c r="BV44" i="2"/>
  <c r="BS44" i="2"/>
  <c r="BR44" i="2"/>
  <c r="BQ44" i="2"/>
  <c r="BZ44" i="2" s="1"/>
  <c r="BP44" i="2"/>
  <c r="BY43" i="2"/>
  <c r="BX43" i="2"/>
  <c r="BW43" i="2"/>
  <c r="BV43" i="2"/>
  <c r="BT43" i="2"/>
  <c r="BS43" i="2"/>
  <c r="BR43" i="2"/>
  <c r="BQ43" i="2"/>
  <c r="BZ43" i="2" s="1"/>
  <c r="CA43" i="2" s="1"/>
  <c r="BP43" i="2"/>
  <c r="BY42" i="2"/>
  <c r="BX42" i="2"/>
  <c r="BW42" i="2"/>
  <c r="BV42" i="2"/>
  <c r="BS42" i="2"/>
  <c r="BR42" i="2"/>
  <c r="BQ42" i="2"/>
  <c r="BZ42" i="2" s="1"/>
  <c r="BP42" i="2"/>
  <c r="BY39" i="2"/>
  <c r="BX39" i="2"/>
  <c r="BW39" i="2"/>
  <c r="BV39" i="2"/>
  <c r="BS39" i="2"/>
  <c r="BR39" i="2"/>
  <c r="BQ39" i="2"/>
  <c r="BZ39" i="2" s="1"/>
  <c r="BP39" i="2"/>
  <c r="BY38" i="2"/>
  <c r="BX38" i="2"/>
  <c r="BP38" i="2"/>
  <c r="BY37" i="2"/>
  <c r="BX37" i="2"/>
  <c r="BW37" i="2"/>
  <c r="BV37" i="2"/>
  <c r="BU37" i="2"/>
  <c r="BT37" i="2"/>
  <c r="BS37" i="2"/>
  <c r="BR37" i="2"/>
  <c r="BQ37" i="2"/>
  <c r="BZ37" i="2" s="1"/>
  <c r="CA37" i="2" s="1"/>
  <c r="BP37" i="2"/>
  <c r="BY36" i="2"/>
  <c r="BX36" i="2"/>
  <c r="BW36" i="2"/>
  <c r="BV36" i="2"/>
  <c r="BS36" i="2"/>
  <c r="BR36" i="2"/>
  <c r="BQ36" i="2"/>
  <c r="BZ36" i="2" s="1"/>
  <c r="BP36" i="2"/>
  <c r="BY35" i="2"/>
  <c r="BX35" i="2"/>
  <c r="BW35" i="2"/>
  <c r="BV35" i="2"/>
  <c r="BS35" i="2"/>
  <c r="BR35" i="2"/>
  <c r="BQ35" i="2"/>
  <c r="BZ35" i="2" s="1"/>
  <c r="BP35" i="2"/>
  <c r="BY34" i="2"/>
  <c r="BX34" i="2"/>
  <c r="BW34" i="2"/>
  <c r="BV34" i="2"/>
  <c r="BS34" i="2"/>
  <c r="BR34" i="2"/>
  <c r="BQ34" i="2"/>
  <c r="BZ34" i="2" s="1"/>
  <c r="BP34" i="2"/>
  <c r="BY33" i="2"/>
  <c r="BX33" i="2"/>
  <c r="BW33" i="2"/>
  <c r="BV33" i="2"/>
  <c r="BS33" i="2"/>
  <c r="BR33" i="2"/>
  <c r="BQ33" i="2"/>
  <c r="BZ33" i="2" s="1"/>
  <c r="BP33" i="2"/>
  <c r="BY32" i="2"/>
  <c r="BX32" i="2"/>
  <c r="BP32" i="2"/>
  <c r="BY31" i="2"/>
  <c r="BX31" i="2"/>
  <c r="BW31" i="2"/>
  <c r="BV31" i="2"/>
  <c r="BU31" i="2"/>
  <c r="BT31" i="2"/>
  <c r="BS31" i="2"/>
  <c r="BR31" i="2"/>
  <c r="BQ31" i="2"/>
  <c r="BZ31" i="2" s="1"/>
  <c r="CA31" i="2" s="1"/>
  <c r="BP31" i="2"/>
  <c r="BY30" i="2"/>
  <c r="BX30" i="2"/>
  <c r="BW30" i="2"/>
  <c r="BV30" i="2"/>
  <c r="BS30" i="2"/>
  <c r="BR30" i="2"/>
  <c r="BQ30" i="2"/>
  <c r="BU30" i="2" s="1"/>
  <c r="BP30" i="2"/>
  <c r="BY29" i="2"/>
  <c r="BX29" i="2"/>
  <c r="BW29" i="2"/>
  <c r="BV29" i="2"/>
  <c r="BU29" i="2"/>
  <c r="BT29" i="2"/>
  <c r="BS29" i="2"/>
  <c r="BR29" i="2"/>
  <c r="BQ29" i="2"/>
  <c r="BZ29" i="2" s="1"/>
  <c r="CA29" i="2" s="1"/>
  <c r="BP29" i="2"/>
  <c r="BY28" i="2"/>
  <c r="BX28" i="2"/>
  <c r="BW28" i="2"/>
  <c r="BV28" i="2"/>
  <c r="BU28" i="2"/>
  <c r="BT28" i="2"/>
  <c r="BS28" i="2"/>
  <c r="BR28" i="2"/>
  <c r="BQ28" i="2"/>
  <c r="BZ28" i="2" s="1"/>
  <c r="CA28" i="2" s="1"/>
  <c r="BP28" i="2"/>
  <c r="BY27" i="2"/>
  <c r="BX27" i="2"/>
  <c r="BW27" i="2"/>
  <c r="BV27" i="2"/>
  <c r="BS27" i="2"/>
  <c r="BR27" i="2"/>
  <c r="BQ27" i="2"/>
  <c r="BZ27" i="2" s="1"/>
  <c r="BP27" i="2"/>
  <c r="BY26" i="2"/>
  <c r="BX26" i="2"/>
  <c r="BW26" i="2"/>
  <c r="BV26" i="2"/>
  <c r="BU26" i="2"/>
  <c r="BT26" i="2"/>
  <c r="BS26" i="2"/>
  <c r="BR26" i="2"/>
  <c r="BQ26" i="2"/>
  <c r="BZ26" i="2" s="1"/>
  <c r="CA26" i="2" s="1"/>
  <c r="BP26" i="2"/>
  <c r="BY25" i="2"/>
  <c r="BX25" i="2"/>
  <c r="BW25" i="2"/>
  <c r="BV25" i="2"/>
  <c r="BU25" i="2"/>
  <c r="BT25" i="2"/>
  <c r="BS25" i="2"/>
  <c r="BR25" i="2"/>
  <c r="BQ25" i="2"/>
  <c r="BZ25" i="2" s="1"/>
  <c r="CA25" i="2" s="1"/>
  <c r="BP25" i="2"/>
  <c r="BY24" i="2"/>
  <c r="BX24" i="2"/>
  <c r="BW24" i="2"/>
  <c r="BV24" i="2"/>
  <c r="BS24" i="2"/>
  <c r="BR24" i="2"/>
  <c r="BQ24" i="2"/>
  <c r="BZ24" i="2" s="1"/>
  <c r="CA24" i="2" s="1"/>
  <c r="BP24" i="2"/>
  <c r="BY23" i="2"/>
  <c r="BX23" i="2"/>
  <c r="BW23" i="2"/>
  <c r="BV23" i="2"/>
  <c r="BS23" i="2"/>
  <c r="BR23" i="2"/>
  <c r="BQ23" i="2"/>
  <c r="BZ23" i="2" s="1"/>
  <c r="CA23" i="2" s="1"/>
  <c r="BP23" i="2"/>
  <c r="BY22" i="2"/>
  <c r="BX22" i="2"/>
  <c r="BW22" i="2"/>
  <c r="BV22" i="2"/>
  <c r="BS22" i="2"/>
  <c r="BR22" i="2"/>
  <c r="BQ22" i="2"/>
  <c r="BZ22" i="2" s="1"/>
  <c r="CA22" i="2" s="1"/>
  <c r="BP22" i="2"/>
  <c r="BY21" i="2"/>
  <c r="BX21" i="2"/>
  <c r="BW21" i="2"/>
  <c r="BV21" i="2"/>
  <c r="BS21" i="2"/>
  <c r="BR21" i="2"/>
  <c r="BQ21" i="2"/>
  <c r="BP21" i="2"/>
  <c r="BY20" i="2"/>
  <c r="BX20" i="2"/>
  <c r="BW20" i="2"/>
  <c r="BV20" i="2"/>
  <c r="BS20" i="2"/>
  <c r="BR20" i="2"/>
  <c r="BQ20" i="2"/>
  <c r="BZ20" i="2" s="1"/>
  <c r="CA20" i="2" s="1"/>
  <c r="BP20" i="2"/>
  <c r="BY19" i="2"/>
  <c r="BX19" i="2"/>
  <c r="BW19" i="2"/>
  <c r="BV19" i="2"/>
  <c r="BS19" i="2"/>
  <c r="BR19" i="2"/>
  <c r="BQ19" i="2"/>
  <c r="BZ19" i="2" s="1"/>
  <c r="CA19" i="2" s="1"/>
  <c r="BP19" i="2"/>
  <c r="BY18" i="2"/>
  <c r="BX18" i="2"/>
  <c r="BW18" i="2"/>
  <c r="BV18" i="2"/>
  <c r="BS18" i="2"/>
  <c r="BR18" i="2"/>
  <c r="BQ18" i="2"/>
  <c r="BZ18" i="2" s="1"/>
  <c r="CA18" i="2" s="1"/>
  <c r="BP18" i="2"/>
  <c r="BY17" i="2"/>
  <c r="BX17" i="2"/>
  <c r="BW17" i="2"/>
  <c r="BV17" i="2"/>
  <c r="BS17" i="2"/>
  <c r="BR17" i="2"/>
  <c r="BQ17" i="2"/>
  <c r="BP17" i="2"/>
  <c r="BY16" i="2"/>
  <c r="BX16" i="2"/>
  <c r="BW16" i="2"/>
  <c r="BV16" i="2"/>
  <c r="BS16" i="2"/>
  <c r="BR16" i="2"/>
  <c r="BQ16" i="2"/>
  <c r="BZ16" i="2" s="1"/>
  <c r="CA16" i="2" s="1"/>
  <c r="BP16" i="2"/>
  <c r="BY15" i="2"/>
  <c r="BX15" i="2"/>
  <c r="BW15" i="2"/>
  <c r="BV15" i="2"/>
  <c r="BS15" i="2"/>
  <c r="BR15" i="2"/>
  <c r="BQ15" i="2"/>
  <c r="BZ15" i="2" s="1"/>
  <c r="CA15" i="2" s="1"/>
  <c r="BP15" i="2"/>
  <c r="BY14" i="2"/>
  <c r="BX14" i="2"/>
  <c r="BW14" i="2"/>
  <c r="BV14" i="2"/>
  <c r="BS14" i="2"/>
  <c r="BR14" i="2"/>
  <c r="BQ14" i="2"/>
  <c r="BZ14" i="2" s="1"/>
  <c r="CA14" i="2" s="1"/>
  <c r="BP14" i="2"/>
  <c r="BY13" i="2"/>
  <c r="BX13" i="2"/>
  <c r="BW13" i="2"/>
  <c r="BV13" i="2"/>
  <c r="BS13" i="2"/>
  <c r="BR13" i="2"/>
  <c r="BQ13" i="2"/>
  <c r="BP13" i="2"/>
  <c r="BY12" i="2"/>
  <c r="BX12" i="2"/>
  <c r="BW12" i="2"/>
  <c r="BV12" i="2"/>
  <c r="BS12" i="2"/>
  <c r="BR12" i="2"/>
  <c r="BQ12" i="2"/>
  <c r="BZ12" i="2" s="1"/>
  <c r="CA12" i="2" s="1"/>
  <c r="BP12" i="2"/>
  <c r="BY11" i="2"/>
  <c r="BX11" i="2"/>
  <c r="BW11" i="2"/>
  <c r="BV11" i="2"/>
  <c r="BS11" i="2"/>
  <c r="BR11" i="2"/>
  <c r="BQ11" i="2"/>
  <c r="BZ11" i="2" s="1"/>
  <c r="BP11" i="2"/>
  <c r="BY10" i="2"/>
  <c r="BX10" i="2"/>
  <c r="BP10" i="2"/>
  <c r="BY9" i="2"/>
  <c r="BX9" i="2"/>
  <c r="BW9" i="2"/>
  <c r="BV9" i="2"/>
  <c r="BU9" i="2"/>
  <c r="BT9" i="2"/>
  <c r="BS9" i="2"/>
  <c r="BR9" i="2"/>
  <c r="BQ9" i="2"/>
  <c r="BZ9" i="2" s="1"/>
  <c r="CA9" i="2" s="1"/>
  <c r="BP9" i="2"/>
  <c r="BY8" i="2"/>
  <c r="BX8" i="2"/>
  <c r="BW8" i="2"/>
  <c r="BV8" i="2"/>
  <c r="BU8" i="2"/>
  <c r="BT8" i="2"/>
  <c r="BS8" i="2"/>
  <c r="BR8" i="2"/>
  <c r="BQ8" i="2"/>
  <c r="BZ8" i="2" s="1"/>
  <c r="CA8" i="2" s="1"/>
  <c r="BP8" i="2"/>
  <c r="AY123" i="2"/>
  <c r="AX123" i="2"/>
  <c r="AW123" i="2"/>
  <c r="AV123" i="2"/>
  <c r="AU123" i="2"/>
  <c r="AT123" i="2"/>
  <c r="AS123" i="2"/>
  <c r="AR123" i="2"/>
  <c r="AQ123" i="2"/>
  <c r="AY128" i="2"/>
  <c r="AX128" i="2"/>
  <c r="AW128" i="2"/>
  <c r="AV128" i="2"/>
  <c r="AU128" i="2"/>
  <c r="AT128" i="2"/>
  <c r="AS128" i="2"/>
  <c r="AR128" i="2"/>
  <c r="AQ128" i="2"/>
  <c r="AY127" i="2"/>
  <c r="AX127" i="2"/>
  <c r="AW127" i="2"/>
  <c r="AV127" i="2"/>
  <c r="AU127" i="2"/>
  <c r="AT127" i="2"/>
  <c r="AS127" i="2"/>
  <c r="AR127" i="2"/>
  <c r="AQ127" i="2"/>
  <c r="AY126" i="2"/>
  <c r="AX126" i="2"/>
  <c r="AW126" i="2"/>
  <c r="AV126" i="2"/>
  <c r="AU126" i="2"/>
  <c r="AT126" i="2"/>
  <c r="AS126" i="2"/>
  <c r="AR126" i="2"/>
  <c r="AQ126" i="2"/>
  <c r="AY125" i="2"/>
  <c r="AX125" i="2"/>
  <c r="AW125" i="2"/>
  <c r="AV125" i="2"/>
  <c r="AU125" i="2"/>
  <c r="AT125" i="2"/>
  <c r="AS125" i="2"/>
  <c r="AR125" i="2"/>
  <c r="AQ125" i="2"/>
  <c r="AY124" i="2"/>
  <c r="AX124" i="2"/>
  <c r="AW124" i="2"/>
  <c r="AV124" i="2"/>
  <c r="AU124" i="2"/>
  <c r="AT124" i="2"/>
  <c r="AS124" i="2"/>
  <c r="AR124" i="2"/>
  <c r="AQ124" i="2"/>
  <c r="AY122" i="2"/>
  <c r="AX122" i="2"/>
  <c r="AW122" i="2"/>
  <c r="AV122" i="2"/>
  <c r="AU122" i="2"/>
  <c r="AT122" i="2"/>
  <c r="AS122" i="2"/>
  <c r="AR122" i="2"/>
  <c r="AQ122" i="2"/>
  <c r="AY121" i="2"/>
  <c r="AX121" i="2"/>
  <c r="AW121" i="2"/>
  <c r="AV121" i="2"/>
  <c r="AU121" i="2"/>
  <c r="AT121" i="2"/>
  <c r="AS121" i="2"/>
  <c r="AR121" i="2"/>
  <c r="AQ121" i="2"/>
  <c r="AY120" i="2"/>
  <c r="AX120" i="2"/>
  <c r="AW120" i="2"/>
  <c r="AV120" i="2"/>
  <c r="AU120" i="2"/>
  <c r="AT120" i="2"/>
  <c r="AS120" i="2"/>
  <c r="AR120" i="2"/>
  <c r="AQ120" i="2"/>
  <c r="AY119" i="2"/>
  <c r="AX119" i="2"/>
  <c r="AW119" i="2"/>
  <c r="AV119" i="2"/>
  <c r="AU119" i="2"/>
  <c r="AT119" i="2"/>
  <c r="AS119" i="2"/>
  <c r="AR119" i="2"/>
  <c r="AQ119" i="2"/>
  <c r="AY118" i="2"/>
  <c r="AX118" i="2"/>
  <c r="AW118" i="2"/>
  <c r="AV118" i="2"/>
  <c r="AU118" i="2"/>
  <c r="AT118" i="2"/>
  <c r="AS118" i="2"/>
  <c r="AR118" i="2"/>
  <c r="AQ118" i="2"/>
  <c r="AY117" i="2"/>
  <c r="AX117" i="2"/>
  <c r="AW117" i="2"/>
  <c r="AV117" i="2"/>
  <c r="AU117" i="2"/>
  <c r="AT117" i="2"/>
  <c r="AS117" i="2"/>
  <c r="AR117" i="2"/>
  <c r="AQ117" i="2"/>
  <c r="AY116" i="2"/>
  <c r="AX116" i="2"/>
  <c r="AW116" i="2"/>
  <c r="AV116" i="2"/>
  <c r="AU116" i="2"/>
  <c r="AT116" i="2"/>
  <c r="AS116" i="2"/>
  <c r="AR116" i="2"/>
  <c r="AQ116" i="2"/>
  <c r="AY115" i="2"/>
  <c r="AX115" i="2"/>
  <c r="AW115" i="2"/>
  <c r="AV115" i="2"/>
  <c r="AU115" i="2"/>
  <c r="AT115" i="2"/>
  <c r="AS115" i="2"/>
  <c r="AR115" i="2"/>
  <c r="AQ115" i="2"/>
  <c r="AY114" i="2"/>
  <c r="AX114" i="2"/>
  <c r="AW114" i="2"/>
  <c r="AV114" i="2"/>
  <c r="AU114" i="2"/>
  <c r="AT114" i="2"/>
  <c r="AS114" i="2"/>
  <c r="AR114" i="2"/>
  <c r="AQ114" i="2"/>
  <c r="AY113" i="2"/>
  <c r="AX113" i="2"/>
  <c r="AW113" i="2"/>
  <c r="AV113" i="2"/>
  <c r="AU113" i="2"/>
  <c r="AT113" i="2"/>
  <c r="AS113" i="2"/>
  <c r="AR113" i="2"/>
  <c r="AQ113" i="2"/>
  <c r="AY112" i="2"/>
  <c r="AX112" i="2"/>
  <c r="AW112" i="2"/>
  <c r="AV112" i="2"/>
  <c r="AU112" i="2"/>
  <c r="AT112" i="2"/>
  <c r="AS112" i="2"/>
  <c r="AR112" i="2"/>
  <c r="AQ112" i="2"/>
  <c r="AY111" i="2"/>
  <c r="AX111" i="2"/>
  <c r="AW111" i="2"/>
  <c r="AV111" i="2"/>
  <c r="AU111" i="2"/>
  <c r="AT111" i="2"/>
  <c r="AS111" i="2"/>
  <c r="AR111" i="2"/>
  <c r="AQ111" i="2"/>
  <c r="AY110" i="2"/>
  <c r="AX110" i="2"/>
  <c r="AW110" i="2"/>
  <c r="AV110" i="2"/>
  <c r="AU110" i="2"/>
  <c r="AT110" i="2"/>
  <c r="AS110" i="2"/>
  <c r="AR110" i="2"/>
  <c r="AQ110" i="2"/>
  <c r="AY109" i="2"/>
  <c r="AX109" i="2"/>
  <c r="AW109" i="2"/>
  <c r="AV109" i="2"/>
  <c r="AU109" i="2"/>
  <c r="AT109" i="2"/>
  <c r="AS109" i="2"/>
  <c r="AR109" i="2"/>
  <c r="AQ109" i="2"/>
  <c r="AY108" i="2"/>
  <c r="AX108" i="2"/>
  <c r="AW108" i="2"/>
  <c r="AV108" i="2"/>
  <c r="AU108" i="2"/>
  <c r="AT108" i="2"/>
  <c r="AS108" i="2"/>
  <c r="AR108" i="2"/>
  <c r="AQ108" i="2"/>
  <c r="AY107" i="2"/>
  <c r="AX107" i="2"/>
  <c r="AW107" i="2"/>
  <c r="AV107" i="2"/>
  <c r="AU107" i="2"/>
  <c r="AT107" i="2"/>
  <c r="AS107" i="2"/>
  <c r="AR107" i="2"/>
  <c r="AQ107" i="2"/>
  <c r="AY106" i="2"/>
  <c r="AX106" i="2"/>
  <c r="AW106" i="2"/>
  <c r="AV106" i="2"/>
  <c r="AU106" i="2"/>
  <c r="AT106" i="2"/>
  <c r="AS106" i="2"/>
  <c r="AR106" i="2"/>
  <c r="AQ106" i="2"/>
  <c r="AY104" i="2"/>
  <c r="AX104" i="2"/>
  <c r="AW104" i="2"/>
  <c r="AV104" i="2"/>
  <c r="AU104" i="2"/>
  <c r="AT104" i="2"/>
  <c r="AS104" i="2"/>
  <c r="AR104" i="2"/>
  <c r="AQ104" i="2"/>
  <c r="AY103" i="2"/>
  <c r="AX103" i="2"/>
  <c r="AW103" i="2"/>
  <c r="AV103" i="2"/>
  <c r="AU103" i="2"/>
  <c r="AT103" i="2"/>
  <c r="AS103" i="2"/>
  <c r="AR103" i="2"/>
  <c r="AQ103" i="2"/>
  <c r="AY102" i="2"/>
  <c r="AX102" i="2"/>
  <c r="AW102" i="2"/>
  <c r="AV102" i="2"/>
  <c r="AU102" i="2"/>
  <c r="AT102" i="2"/>
  <c r="AS102" i="2"/>
  <c r="AR102" i="2"/>
  <c r="AQ102" i="2"/>
  <c r="AY101" i="2"/>
  <c r="AX101" i="2"/>
  <c r="AW101" i="2"/>
  <c r="AV101" i="2"/>
  <c r="AU101" i="2"/>
  <c r="AT101" i="2"/>
  <c r="AS101" i="2"/>
  <c r="AR101" i="2"/>
  <c r="AQ101" i="2"/>
  <c r="AY100" i="2"/>
  <c r="AX100" i="2"/>
  <c r="AW100" i="2"/>
  <c r="AV100" i="2"/>
  <c r="AU100" i="2"/>
  <c r="AT100" i="2"/>
  <c r="AS100" i="2"/>
  <c r="AR100" i="2"/>
  <c r="AQ100" i="2"/>
  <c r="AY99" i="2"/>
  <c r="AX99" i="2"/>
  <c r="AW99" i="2"/>
  <c r="AV99" i="2"/>
  <c r="AU99" i="2"/>
  <c r="AT99" i="2"/>
  <c r="AS99" i="2"/>
  <c r="AR99" i="2"/>
  <c r="AQ99" i="2"/>
  <c r="AY98" i="2"/>
  <c r="AX98" i="2"/>
  <c r="AW98" i="2"/>
  <c r="AV98" i="2"/>
  <c r="AU98" i="2"/>
  <c r="AT98" i="2"/>
  <c r="AS98" i="2"/>
  <c r="AR98" i="2"/>
  <c r="AQ98" i="2"/>
  <c r="AY97" i="2"/>
  <c r="AX97" i="2"/>
  <c r="AW97" i="2"/>
  <c r="AV97" i="2"/>
  <c r="AU97" i="2"/>
  <c r="AT97" i="2"/>
  <c r="AS97" i="2"/>
  <c r="AR97" i="2"/>
  <c r="AQ97" i="2"/>
  <c r="AY96" i="2"/>
  <c r="AX96" i="2"/>
  <c r="AW96" i="2"/>
  <c r="AV96" i="2"/>
  <c r="AU96" i="2"/>
  <c r="AT96" i="2"/>
  <c r="AS96" i="2"/>
  <c r="AR96" i="2"/>
  <c r="AQ96" i="2"/>
  <c r="AY95" i="2"/>
  <c r="AX95" i="2"/>
  <c r="AW95" i="2"/>
  <c r="AV95" i="2"/>
  <c r="AU95" i="2"/>
  <c r="AT95" i="2"/>
  <c r="AS95" i="2"/>
  <c r="AR95" i="2"/>
  <c r="AQ95" i="2"/>
  <c r="AY94" i="2"/>
  <c r="AX94" i="2"/>
  <c r="AW94" i="2"/>
  <c r="AV94" i="2"/>
  <c r="AU94" i="2"/>
  <c r="AT94" i="2"/>
  <c r="AS94" i="2"/>
  <c r="AR94" i="2"/>
  <c r="AQ94" i="2"/>
  <c r="AY93" i="2"/>
  <c r="AX93" i="2"/>
  <c r="AW93" i="2"/>
  <c r="AV93" i="2"/>
  <c r="AU93" i="2"/>
  <c r="AT93" i="2"/>
  <c r="AS93" i="2"/>
  <c r="AR93" i="2"/>
  <c r="AQ93" i="2"/>
  <c r="AY92" i="2"/>
  <c r="AX92" i="2"/>
  <c r="AW92" i="2"/>
  <c r="AV92" i="2"/>
  <c r="AU92" i="2"/>
  <c r="AT92" i="2"/>
  <c r="AS92" i="2"/>
  <c r="AR92" i="2"/>
  <c r="AQ92" i="2"/>
  <c r="AY91" i="2"/>
  <c r="AX91" i="2"/>
  <c r="AW91" i="2"/>
  <c r="AV91" i="2"/>
  <c r="AU91" i="2"/>
  <c r="AT91" i="2"/>
  <c r="AS91" i="2"/>
  <c r="AR91" i="2"/>
  <c r="AQ91" i="2"/>
  <c r="AY90" i="2"/>
  <c r="AX90" i="2"/>
  <c r="AW90" i="2"/>
  <c r="AV90" i="2"/>
  <c r="AU90" i="2"/>
  <c r="AT90" i="2"/>
  <c r="AS90" i="2"/>
  <c r="AR90" i="2"/>
  <c r="AQ90" i="2"/>
  <c r="AY89" i="2"/>
  <c r="AX89" i="2"/>
  <c r="AW89" i="2"/>
  <c r="AV89" i="2"/>
  <c r="AU89" i="2"/>
  <c r="AT89" i="2"/>
  <c r="AS89" i="2"/>
  <c r="AR89" i="2"/>
  <c r="AQ89" i="2"/>
  <c r="AY88" i="2"/>
  <c r="AX88" i="2"/>
  <c r="AW88" i="2"/>
  <c r="AV88" i="2"/>
  <c r="AU88" i="2"/>
  <c r="AT88" i="2"/>
  <c r="AS88" i="2"/>
  <c r="AR88" i="2"/>
  <c r="AQ88" i="2"/>
  <c r="AY87" i="2"/>
  <c r="AX87" i="2"/>
  <c r="AW87" i="2"/>
  <c r="AV87" i="2"/>
  <c r="AU87" i="2"/>
  <c r="AT87" i="2"/>
  <c r="AS87" i="2"/>
  <c r="AR87" i="2"/>
  <c r="AQ87" i="2"/>
  <c r="AY85" i="2"/>
  <c r="AX85" i="2"/>
  <c r="AW85" i="2"/>
  <c r="AV85" i="2"/>
  <c r="AU85" i="2"/>
  <c r="AT85" i="2"/>
  <c r="AS85" i="2"/>
  <c r="AR85" i="2"/>
  <c r="AQ85" i="2"/>
  <c r="AY84" i="2"/>
  <c r="AX84" i="2"/>
  <c r="AW84" i="2"/>
  <c r="AV84" i="2"/>
  <c r="AU84" i="2"/>
  <c r="AT84" i="2"/>
  <c r="AS84" i="2"/>
  <c r="AR84" i="2"/>
  <c r="AQ84" i="2"/>
  <c r="AY83" i="2"/>
  <c r="AX83" i="2"/>
  <c r="AW83" i="2"/>
  <c r="AV83" i="2"/>
  <c r="AU83" i="2"/>
  <c r="AT83" i="2"/>
  <c r="AS83" i="2"/>
  <c r="AR83" i="2"/>
  <c r="AQ83" i="2"/>
  <c r="AY82" i="2"/>
  <c r="AX82" i="2"/>
  <c r="AW82" i="2"/>
  <c r="AV82" i="2"/>
  <c r="AU82" i="2"/>
  <c r="AT82" i="2"/>
  <c r="AS82" i="2"/>
  <c r="AR82" i="2"/>
  <c r="AQ82" i="2"/>
  <c r="AY81" i="2"/>
  <c r="AX81" i="2"/>
  <c r="AW81" i="2"/>
  <c r="AV81" i="2"/>
  <c r="AU81" i="2"/>
  <c r="AT81" i="2"/>
  <c r="AS81" i="2"/>
  <c r="AR81" i="2"/>
  <c r="AQ81" i="2"/>
  <c r="AY80" i="2"/>
  <c r="AX80" i="2"/>
  <c r="AW80" i="2"/>
  <c r="AV80" i="2"/>
  <c r="AU80" i="2"/>
  <c r="AT80" i="2"/>
  <c r="AS80" i="2"/>
  <c r="AR80" i="2"/>
  <c r="AQ80" i="2"/>
  <c r="AY79" i="2"/>
  <c r="AX79" i="2"/>
  <c r="AW79" i="2"/>
  <c r="AV79" i="2"/>
  <c r="AU79" i="2"/>
  <c r="AT79" i="2"/>
  <c r="AS79" i="2"/>
  <c r="AR79" i="2"/>
  <c r="AQ79" i="2"/>
  <c r="AY78" i="2"/>
  <c r="AX78" i="2"/>
  <c r="AW78" i="2"/>
  <c r="AV78" i="2"/>
  <c r="AU78" i="2"/>
  <c r="AT78" i="2"/>
  <c r="AS78" i="2"/>
  <c r="AR78" i="2"/>
  <c r="AQ78" i="2"/>
  <c r="AY76" i="2"/>
  <c r="AX76" i="2"/>
  <c r="AW76" i="2"/>
  <c r="AV76" i="2"/>
  <c r="AU76" i="2"/>
  <c r="AT76" i="2"/>
  <c r="AS76" i="2"/>
  <c r="AR76" i="2"/>
  <c r="AQ76" i="2"/>
  <c r="AY75" i="2"/>
  <c r="AX75" i="2"/>
  <c r="AW75" i="2"/>
  <c r="AV75" i="2"/>
  <c r="AU75" i="2"/>
  <c r="AT75" i="2"/>
  <c r="AS75" i="2"/>
  <c r="AR75" i="2"/>
  <c r="AQ75" i="2"/>
  <c r="AY74" i="2"/>
  <c r="AX74" i="2"/>
  <c r="AW74" i="2"/>
  <c r="AV74" i="2"/>
  <c r="AU74" i="2"/>
  <c r="AT74" i="2"/>
  <c r="AS74" i="2"/>
  <c r="AR74" i="2"/>
  <c r="AQ74" i="2"/>
  <c r="AY73" i="2"/>
  <c r="AX73" i="2"/>
  <c r="AW73" i="2"/>
  <c r="AV73" i="2"/>
  <c r="AU73" i="2"/>
  <c r="AT73" i="2"/>
  <c r="AS73" i="2"/>
  <c r="AR73" i="2"/>
  <c r="AQ73" i="2"/>
  <c r="AY72" i="2"/>
  <c r="AX72" i="2"/>
  <c r="AW72" i="2"/>
  <c r="AV72" i="2"/>
  <c r="AU72" i="2"/>
  <c r="AT72" i="2"/>
  <c r="AS72" i="2"/>
  <c r="AR72" i="2"/>
  <c r="AQ72" i="2"/>
  <c r="AY71" i="2"/>
  <c r="AX71" i="2"/>
  <c r="AW71" i="2"/>
  <c r="AV71" i="2"/>
  <c r="AU71" i="2"/>
  <c r="AT71" i="2"/>
  <c r="AS71" i="2"/>
  <c r="AR71" i="2"/>
  <c r="AQ71" i="2"/>
  <c r="AY70" i="2"/>
  <c r="AX70" i="2"/>
  <c r="AW70" i="2"/>
  <c r="AV70" i="2"/>
  <c r="AU70" i="2"/>
  <c r="AT70" i="2"/>
  <c r="AS70" i="2"/>
  <c r="AR70" i="2"/>
  <c r="AQ70" i="2"/>
  <c r="AY69" i="2"/>
  <c r="AX69" i="2"/>
  <c r="AW69" i="2"/>
  <c r="AV69" i="2"/>
  <c r="AU69" i="2"/>
  <c r="AT69" i="2"/>
  <c r="AS69" i="2"/>
  <c r="AR69" i="2"/>
  <c r="AQ69" i="2"/>
  <c r="AY68" i="2"/>
  <c r="AX68" i="2"/>
  <c r="AW68" i="2"/>
  <c r="AV68" i="2"/>
  <c r="AU68" i="2"/>
  <c r="AT68" i="2"/>
  <c r="AS68" i="2"/>
  <c r="AR68" i="2"/>
  <c r="AQ68" i="2"/>
  <c r="AY67" i="2"/>
  <c r="AX67" i="2"/>
  <c r="AW67" i="2"/>
  <c r="AV67" i="2"/>
  <c r="AU67" i="2"/>
  <c r="AT67" i="2"/>
  <c r="AS67" i="2"/>
  <c r="AR67" i="2"/>
  <c r="AQ67" i="2"/>
  <c r="AY66" i="2"/>
  <c r="AX66" i="2"/>
  <c r="AW66" i="2"/>
  <c r="AV66" i="2"/>
  <c r="AU66" i="2"/>
  <c r="AT66" i="2"/>
  <c r="AS66" i="2"/>
  <c r="AR66" i="2"/>
  <c r="AQ66" i="2"/>
  <c r="AY65" i="2"/>
  <c r="AX65" i="2"/>
  <c r="AW65" i="2"/>
  <c r="AV65" i="2"/>
  <c r="AU65" i="2"/>
  <c r="AT65" i="2"/>
  <c r="AS65" i="2"/>
  <c r="AR65" i="2"/>
  <c r="AQ65" i="2"/>
  <c r="AY64" i="2"/>
  <c r="AX64" i="2"/>
  <c r="AW64" i="2"/>
  <c r="AV64" i="2"/>
  <c r="AU64" i="2"/>
  <c r="AT64" i="2"/>
  <c r="AS64" i="2"/>
  <c r="AR64" i="2"/>
  <c r="AQ64" i="2"/>
  <c r="AY63" i="2"/>
  <c r="AX63" i="2"/>
  <c r="AW63" i="2"/>
  <c r="AV63" i="2"/>
  <c r="AU63" i="2"/>
  <c r="AT63" i="2"/>
  <c r="AS63" i="2"/>
  <c r="AR63" i="2"/>
  <c r="AQ63" i="2"/>
  <c r="AY62" i="2"/>
  <c r="AX62" i="2"/>
  <c r="AW62" i="2"/>
  <c r="AV62" i="2"/>
  <c r="AU62" i="2"/>
  <c r="AT62" i="2"/>
  <c r="AS62" i="2"/>
  <c r="AR62" i="2"/>
  <c r="AQ62" i="2"/>
  <c r="AY61" i="2"/>
  <c r="AX61" i="2"/>
  <c r="AW61" i="2"/>
  <c r="AV61" i="2"/>
  <c r="AU61" i="2"/>
  <c r="AT61" i="2"/>
  <c r="AS61" i="2"/>
  <c r="AR61" i="2"/>
  <c r="AQ61" i="2"/>
  <c r="AY59" i="2"/>
  <c r="AX59" i="2"/>
  <c r="AW59" i="2"/>
  <c r="AV59" i="2"/>
  <c r="AU59" i="2"/>
  <c r="AT59" i="2"/>
  <c r="AS59" i="2"/>
  <c r="AR59" i="2"/>
  <c r="AQ59" i="2"/>
  <c r="AY58" i="2"/>
  <c r="AX58" i="2"/>
  <c r="AW58" i="2"/>
  <c r="AV58" i="2"/>
  <c r="AU58" i="2"/>
  <c r="AT58" i="2"/>
  <c r="AS58" i="2"/>
  <c r="AR58" i="2"/>
  <c r="AQ58" i="2"/>
  <c r="AY57" i="2"/>
  <c r="AX57" i="2"/>
  <c r="AW57" i="2"/>
  <c r="AV57" i="2"/>
  <c r="AU57" i="2"/>
  <c r="AT57" i="2"/>
  <c r="AS57" i="2"/>
  <c r="AR57" i="2"/>
  <c r="AQ57" i="2"/>
  <c r="AY56" i="2"/>
  <c r="AX56" i="2"/>
  <c r="AW56" i="2"/>
  <c r="AV56" i="2"/>
  <c r="AU56" i="2"/>
  <c r="AT56" i="2"/>
  <c r="AS56" i="2"/>
  <c r="AR56" i="2"/>
  <c r="AQ56" i="2"/>
  <c r="AY55" i="2"/>
  <c r="AX55" i="2"/>
  <c r="AW55" i="2"/>
  <c r="AV55" i="2"/>
  <c r="AU55" i="2"/>
  <c r="AT55" i="2"/>
  <c r="AS55" i="2"/>
  <c r="AR55" i="2"/>
  <c r="AQ55" i="2"/>
  <c r="AY54" i="2"/>
  <c r="AX54" i="2"/>
  <c r="AW54" i="2"/>
  <c r="AV54" i="2"/>
  <c r="AU54" i="2"/>
  <c r="AT54" i="2"/>
  <c r="AS54" i="2"/>
  <c r="AR54" i="2"/>
  <c r="AQ54" i="2"/>
  <c r="AY53" i="2"/>
  <c r="AX53" i="2"/>
  <c r="AW53" i="2"/>
  <c r="AV53" i="2"/>
  <c r="AU53" i="2"/>
  <c r="AT53" i="2"/>
  <c r="AS53" i="2"/>
  <c r="AR53" i="2"/>
  <c r="AQ53" i="2"/>
  <c r="AY52" i="2"/>
  <c r="AX52" i="2"/>
  <c r="AW52" i="2"/>
  <c r="AV52" i="2"/>
  <c r="AU52" i="2"/>
  <c r="AT52" i="2"/>
  <c r="AS52" i="2"/>
  <c r="AR52" i="2"/>
  <c r="AQ52" i="2"/>
  <c r="AY51" i="2"/>
  <c r="AX51" i="2"/>
  <c r="AW51" i="2"/>
  <c r="AV51" i="2"/>
  <c r="AU51" i="2"/>
  <c r="AT51" i="2"/>
  <c r="AS51" i="2"/>
  <c r="AR51" i="2"/>
  <c r="AQ51" i="2"/>
  <c r="AY50" i="2"/>
  <c r="AX50" i="2"/>
  <c r="AW50" i="2"/>
  <c r="AV50" i="2"/>
  <c r="AU50" i="2"/>
  <c r="AT50" i="2"/>
  <c r="AS50" i="2"/>
  <c r="AR50" i="2"/>
  <c r="AQ50" i="2"/>
  <c r="AY49" i="2"/>
  <c r="AX49" i="2"/>
  <c r="AW49" i="2"/>
  <c r="AV49" i="2"/>
  <c r="AU49" i="2"/>
  <c r="AT49" i="2"/>
  <c r="AS49" i="2"/>
  <c r="AR49" i="2"/>
  <c r="AQ49" i="2"/>
  <c r="AY48" i="2"/>
  <c r="AX48" i="2"/>
  <c r="AW48" i="2"/>
  <c r="AV48" i="2"/>
  <c r="AU48" i="2"/>
  <c r="AT48" i="2"/>
  <c r="AS48" i="2"/>
  <c r="AR48" i="2"/>
  <c r="AQ48" i="2"/>
  <c r="AY47" i="2"/>
  <c r="AX47" i="2"/>
  <c r="AW47" i="2"/>
  <c r="AV47" i="2"/>
  <c r="AU47" i="2"/>
  <c r="AT47" i="2"/>
  <c r="AS47" i="2"/>
  <c r="AR47" i="2"/>
  <c r="AQ47" i="2"/>
  <c r="AY46" i="2"/>
  <c r="AX46" i="2"/>
  <c r="AW46" i="2"/>
  <c r="AV46" i="2"/>
  <c r="AU46" i="2"/>
  <c r="AT46" i="2"/>
  <c r="AS46" i="2"/>
  <c r="AR46" i="2"/>
  <c r="AQ46" i="2"/>
  <c r="AY45" i="2"/>
  <c r="AX45" i="2"/>
  <c r="AW45" i="2"/>
  <c r="AV45" i="2"/>
  <c r="AU45" i="2"/>
  <c r="AT45" i="2"/>
  <c r="AS45" i="2"/>
  <c r="AR45" i="2"/>
  <c r="AQ45" i="2"/>
  <c r="AY44" i="2"/>
  <c r="AX44" i="2"/>
  <c r="AW44" i="2"/>
  <c r="AV44" i="2"/>
  <c r="AU44" i="2"/>
  <c r="AT44" i="2"/>
  <c r="AS44" i="2"/>
  <c r="AR44" i="2"/>
  <c r="AQ44" i="2"/>
  <c r="AY43" i="2"/>
  <c r="AX43" i="2"/>
  <c r="AW43" i="2"/>
  <c r="AV43" i="2"/>
  <c r="AU43" i="2"/>
  <c r="AT43" i="2"/>
  <c r="AS43" i="2"/>
  <c r="AR43" i="2"/>
  <c r="AQ43" i="2"/>
  <c r="AY42" i="2"/>
  <c r="AX42" i="2"/>
  <c r="AW42" i="2"/>
  <c r="AV42" i="2"/>
  <c r="AU42" i="2"/>
  <c r="AT42" i="2"/>
  <c r="AS42" i="2"/>
  <c r="AR42" i="2"/>
  <c r="AQ42" i="2"/>
  <c r="AX39" i="2"/>
  <c r="AW39" i="2"/>
  <c r="AU39" i="2"/>
  <c r="AS39" i="2"/>
  <c r="AQ39" i="2"/>
  <c r="AY37" i="2"/>
  <c r="AX37" i="2"/>
  <c r="AW37" i="2"/>
  <c r="AV37" i="2"/>
  <c r="AU37" i="2"/>
  <c r="AT37" i="2"/>
  <c r="AS37" i="2"/>
  <c r="AR37" i="2"/>
  <c r="AQ37" i="2"/>
  <c r="AY36" i="2"/>
  <c r="AX36" i="2"/>
  <c r="AW36" i="2"/>
  <c r="AV36" i="2"/>
  <c r="AU36" i="2"/>
  <c r="AT36" i="2"/>
  <c r="AS36" i="2"/>
  <c r="AR36" i="2"/>
  <c r="AQ36" i="2"/>
  <c r="AY35" i="2"/>
  <c r="AX35" i="2"/>
  <c r="AW35" i="2"/>
  <c r="AV35" i="2"/>
  <c r="AU35" i="2"/>
  <c r="AT35" i="2"/>
  <c r="AS35" i="2"/>
  <c r="AR35" i="2"/>
  <c r="AQ35" i="2"/>
  <c r="AY34" i="2"/>
  <c r="AX34" i="2"/>
  <c r="AW34" i="2"/>
  <c r="AV34" i="2"/>
  <c r="AU34" i="2"/>
  <c r="AT34" i="2"/>
  <c r="AS34" i="2"/>
  <c r="AR34" i="2"/>
  <c r="AQ34" i="2"/>
  <c r="AY33" i="2"/>
  <c r="AX33" i="2"/>
  <c r="AW33" i="2"/>
  <c r="AV33" i="2"/>
  <c r="AU33" i="2"/>
  <c r="AT33" i="2"/>
  <c r="AS33" i="2"/>
  <c r="AR33" i="2"/>
  <c r="AQ33" i="2"/>
  <c r="AY31" i="2"/>
  <c r="AX31" i="2"/>
  <c r="AW31" i="2"/>
  <c r="AV31" i="2"/>
  <c r="AU31" i="2"/>
  <c r="AT31" i="2"/>
  <c r="AS31" i="2"/>
  <c r="AR31" i="2"/>
  <c r="AQ31" i="2"/>
  <c r="AY30" i="2"/>
  <c r="AX30" i="2"/>
  <c r="AW30" i="2"/>
  <c r="AV30" i="2"/>
  <c r="AU30" i="2"/>
  <c r="AT30" i="2"/>
  <c r="AS30" i="2"/>
  <c r="AR30" i="2"/>
  <c r="AQ30" i="2"/>
  <c r="AY29" i="2"/>
  <c r="AX29" i="2"/>
  <c r="AW29" i="2"/>
  <c r="AV29" i="2"/>
  <c r="AU29" i="2"/>
  <c r="AT29" i="2"/>
  <c r="AS29" i="2"/>
  <c r="AR29" i="2"/>
  <c r="AQ29" i="2"/>
  <c r="AY28" i="2"/>
  <c r="AX28" i="2"/>
  <c r="AW28" i="2"/>
  <c r="AV28" i="2"/>
  <c r="AU28" i="2"/>
  <c r="AT28" i="2"/>
  <c r="AS28" i="2"/>
  <c r="AR28" i="2"/>
  <c r="AQ28" i="2"/>
  <c r="AY27" i="2"/>
  <c r="AX27" i="2"/>
  <c r="AW27" i="2"/>
  <c r="AV27" i="2"/>
  <c r="AU27" i="2"/>
  <c r="AT27" i="2"/>
  <c r="AS27" i="2"/>
  <c r="AR27" i="2"/>
  <c r="AQ27" i="2"/>
  <c r="AY26" i="2"/>
  <c r="AX26" i="2"/>
  <c r="AW26" i="2"/>
  <c r="AV26" i="2"/>
  <c r="AU26" i="2"/>
  <c r="AT26" i="2"/>
  <c r="AS26" i="2"/>
  <c r="AR26" i="2"/>
  <c r="AQ26" i="2"/>
  <c r="AY25" i="2"/>
  <c r="AX25" i="2"/>
  <c r="AW25" i="2"/>
  <c r="AV25" i="2"/>
  <c r="AU25" i="2"/>
  <c r="AT25" i="2"/>
  <c r="AS25" i="2"/>
  <c r="AR25" i="2"/>
  <c r="AQ25" i="2"/>
  <c r="AY24" i="2"/>
  <c r="AX24" i="2"/>
  <c r="AW24" i="2"/>
  <c r="AV24" i="2"/>
  <c r="AU24" i="2"/>
  <c r="AT24" i="2"/>
  <c r="AS24" i="2"/>
  <c r="AR24" i="2"/>
  <c r="AQ24" i="2"/>
  <c r="AY23" i="2"/>
  <c r="AX23" i="2"/>
  <c r="AW23" i="2"/>
  <c r="AV23" i="2"/>
  <c r="AU23" i="2"/>
  <c r="AT23" i="2"/>
  <c r="AS23" i="2"/>
  <c r="AR23" i="2"/>
  <c r="AQ23" i="2"/>
  <c r="AY22" i="2"/>
  <c r="AX22" i="2"/>
  <c r="AW22" i="2"/>
  <c r="AV22" i="2"/>
  <c r="AU22" i="2"/>
  <c r="AT22" i="2"/>
  <c r="AS22" i="2"/>
  <c r="AR22" i="2"/>
  <c r="AQ22" i="2"/>
  <c r="AY21" i="2"/>
  <c r="AX21" i="2"/>
  <c r="AW21" i="2"/>
  <c r="AV21" i="2"/>
  <c r="AU21" i="2"/>
  <c r="AT21" i="2"/>
  <c r="AS21" i="2"/>
  <c r="AR21" i="2"/>
  <c r="AQ21" i="2"/>
  <c r="AY20" i="2"/>
  <c r="AX20" i="2"/>
  <c r="AW20" i="2"/>
  <c r="AV20" i="2"/>
  <c r="AU20" i="2"/>
  <c r="AT20" i="2"/>
  <c r="AS20" i="2"/>
  <c r="AR20" i="2"/>
  <c r="AQ20" i="2"/>
  <c r="AY19" i="2"/>
  <c r="AX19" i="2"/>
  <c r="AW19" i="2"/>
  <c r="AV19" i="2"/>
  <c r="AU19" i="2"/>
  <c r="AT19" i="2"/>
  <c r="AS19" i="2"/>
  <c r="AR19" i="2"/>
  <c r="AQ19" i="2"/>
  <c r="AY18" i="2"/>
  <c r="AX18" i="2"/>
  <c r="AW18" i="2"/>
  <c r="AV18" i="2"/>
  <c r="AU18" i="2"/>
  <c r="AT18" i="2"/>
  <c r="AS18" i="2"/>
  <c r="AR18" i="2"/>
  <c r="AQ18" i="2"/>
  <c r="AY17" i="2"/>
  <c r="AX17" i="2"/>
  <c r="AW17" i="2"/>
  <c r="AV17" i="2"/>
  <c r="AU17" i="2"/>
  <c r="AT17" i="2"/>
  <c r="AS17" i="2"/>
  <c r="AR17" i="2"/>
  <c r="AQ17" i="2"/>
  <c r="AY16" i="2"/>
  <c r="AX16" i="2"/>
  <c r="AW16" i="2"/>
  <c r="AV16" i="2"/>
  <c r="AU16" i="2"/>
  <c r="AT16" i="2"/>
  <c r="AS16" i="2"/>
  <c r="AR16" i="2"/>
  <c r="AQ16" i="2"/>
  <c r="AY15" i="2"/>
  <c r="AX15" i="2"/>
  <c r="AW15" i="2"/>
  <c r="AV15" i="2"/>
  <c r="AU15" i="2"/>
  <c r="AT15" i="2"/>
  <c r="AS15" i="2"/>
  <c r="AR15" i="2"/>
  <c r="AQ15" i="2"/>
  <c r="AY14" i="2"/>
  <c r="AX14" i="2"/>
  <c r="AW14" i="2"/>
  <c r="AV14" i="2"/>
  <c r="AU14" i="2"/>
  <c r="AT14" i="2"/>
  <c r="AS14" i="2"/>
  <c r="AR14" i="2"/>
  <c r="AQ14" i="2"/>
  <c r="AY13" i="2"/>
  <c r="AX13" i="2"/>
  <c r="AW13" i="2"/>
  <c r="AV13" i="2"/>
  <c r="AU13" i="2"/>
  <c r="AT13" i="2"/>
  <c r="AS13" i="2"/>
  <c r="AR13" i="2"/>
  <c r="AQ13" i="2"/>
  <c r="AY12" i="2"/>
  <c r="AX12" i="2"/>
  <c r="AW12" i="2"/>
  <c r="AV12" i="2"/>
  <c r="AU12" i="2"/>
  <c r="AT12" i="2"/>
  <c r="AS12" i="2"/>
  <c r="AR12" i="2"/>
  <c r="AQ12" i="2"/>
  <c r="AY11" i="2"/>
  <c r="AX11" i="2"/>
  <c r="AW11" i="2"/>
  <c r="AV11" i="2"/>
  <c r="AU11" i="2"/>
  <c r="AT11" i="2"/>
  <c r="AS11" i="2"/>
  <c r="AR11" i="2"/>
  <c r="AQ11" i="2"/>
  <c r="AY9" i="2"/>
  <c r="AX9" i="2"/>
  <c r="AW9" i="2"/>
  <c r="AV9" i="2"/>
  <c r="AU9" i="2"/>
  <c r="AT9" i="2"/>
  <c r="AS9" i="2"/>
  <c r="AR9" i="2"/>
  <c r="AQ9" i="2"/>
  <c r="AY8" i="2"/>
  <c r="AX8" i="2"/>
  <c r="AW8" i="2"/>
  <c r="AV8" i="2"/>
  <c r="AU8" i="2"/>
  <c r="AT8" i="2"/>
  <c r="AS8" i="2"/>
  <c r="AR8" i="2"/>
  <c r="AQ8" i="2"/>
  <c r="CA111" i="2" l="1"/>
  <c r="BU78" i="2"/>
  <c r="BU53" i="2"/>
  <c r="BU47" i="2"/>
  <c r="BU43" i="2"/>
  <c r="BT107" i="2"/>
  <c r="BU107" i="2"/>
  <c r="BU58" i="2"/>
  <c r="BU106" i="2"/>
  <c r="BT58" i="2"/>
  <c r="CA58" i="2"/>
  <c r="CA106" i="2"/>
  <c r="BT74" i="2"/>
  <c r="BT123" i="2"/>
  <c r="BT106" i="2"/>
  <c r="AZ88" i="2"/>
  <c r="AZ96" i="2"/>
  <c r="AZ118" i="2"/>
  <c r="AZ9" i="2"/>
  <c r="AZ18" i="2"/>
  <c r="AZ26" i="2"/>
  <c r="AZ46" i="2"/>
  <c r="AZ54" i="2"/>
  <c r="AZ62" i="2"/>
  <c r="AZ79" i="2"/>
  <c r="BZ121" i="2"/>
  <c r="CA121" i="2" s="1"/>
  <c r="AZ91" i="2"/>
  <c r="AZ113" i="2"/>
  <c r="AZ65" i="2"/>
  <c r="AZ73" i="2"/>
  <c r="AZ82" i="2"/>
  <c r="AZ16" i="2"/>
  <c r="AZ24" i="2"/>
  <c r="AZ33" i="2"/>
  <c r="AZ44" i="2"/>
  <c r="AZ52" i="2"/>
  <c r="AZ59" i="2"/>
  <c r="AZ68" i="2"/>
  <c r="AZ85" i="2"/>
  <c r="AZ108" i="2"/>
  <c r="AZ116" i="2"/>
  <c r="AZ28" i="2"/>
  <c r="AZ64" i="2"/>
  <c r="AZ13" i="2"/>
  <c r="AZ21" i="2"/>
  <c r="AZ29" i="2"/>
  <c r="AZ49" i="2"/>
  <c r="AZ11" i="2"/>
  <c r="AZ19" i="2"/>
  <c r="AZ36" i="2"/>
  <c r="AZ55" i="2"/>
  <c r="AZ71" i="2"/>
  <c r="AZ78" i="2"/>
  <c r="AZ87" i="2"/>
  <c r="AZ95" i="2"/>
  <c r="AZ102" i="2"/>
  <c r="AZ125" i="2"/>
  <c r="BZ99" i="2"/>
  <c r="CA99" i="2" s="1"/>
  <c r="AZ14" i="2"/>
  <c r="AZ22" i="2"/>
  <c r="AZ30" i="2"/>
  <c r="AZ42" i="2"/>
  <c r="AZ50" i="2"/>
  <c r="AZ66" i="2"/>
  <c r="AZ74" i="2"/>
  <c r="AZ83" i="2"/>
  <c r="AZ92" i="2"/>
  <c r="AZ100" i="2"/>
  <c r="AZ106" i="2"/>
  <c r="AZ114" i="2"/>
  <c r="BZ110" i="2"/>
  <c r="CA110" i="2" s="1"/>
  <c r="AZ8" i="2"/>
  <c r="AZ17" i="2"/>
  <c r="AZ25" i="2"/>
  <c r="AZ45" i="2"/>
  <c r="AZ61" i="2"/>
  <c r="AZ112" i="2"/>
  <c r="CA39" i="2"/>
  <c r="AZ23" i="2"/>
  <c r="AZ31" i="2"/>
  <c r="AZ51" i="2"/>
  <c r="AZ58" i="2"/>
  <c r="AZ67" i="2"/>
  <c r="AZ75" i="2"/>
  <c r="AZ84" i="2"/>
  <c r="AZ93" i="2"/>
  <c r="AZ107" i="2"/>
  <c r="AZ115" i="2"/>
  <c r="AZ122" i="2"/>
  <c r="AZ12" i="2"/>
  <c r="AZ37" i="2"/>
  <c r="AZ48" i="2"/>
  <c r="AZ72" i="2"/>
  <c r="AZ81" i="2"/>
  <c r="AZ90" i="2"/>
  <c r="CA46" i="2"/>
  <c r="CA36" i="2"/>
  <c r="AZ110" i="2"/>
  <c r="CA93" i="2"/>
  <c r="CA123" i="2"/>
  <c r="BZ116" i="2"/>
  <c r="CA116" i="2" s="1"/>
  <c r="AZ43" i="2"/>
  <c r="AZ94" i="2"/>
  <c r="AZ101" i="2"/>
  <c r="AZ124" i="2"/>
  <c r="AZ97" i="2"/>
  <c r="AZ111" i="2"/>
  <c r="AZ119" i="2"/>
  <c r="AZ127" i="2"/>
  <c r="CA94" i="2"/>
  <c r="CA75" i="2"/>
  <c r="CA85" i="2"/>
  <c r="CA96" i="2"/>
  <c r="AZ53" i="2"/>
  <c r="CA42" i="2"/>
  <c r="CA122" i="2"/>
  <c r="AZ126" i="2"/>
  <c r="CA50" i="2"/>
  <c r="CA72" i="2"/>
  <c r="AZ20" i="2"/>
  <c r="AZ56" i="2"/>
  <c r="AZ63" i="2"/>
  <c r="AZ76" i="2"/>
  <c r="AZ98" i="2"/>
  <c r="AZ123" i="2"/>
  <c r="CA65" i="2"/>
  <c r="CA56" i="2"/>
  <c r="CA63" i="2"/>
  <c r="CA71" i="2"/>
  <c r="CA79" i="2"/>
  <c r="AZ34" i="2"/>
  <c r="AZ69" i="2"/>
  <c r="AZ103" i="2"/>
  <c r="AZ109" i="2"/>
  <c r="AZ121" i="2"/>
  <c r="AZ57" i="2"/>
  <c r="AZ99" i="2"/>
  <c r="AZ117" i="2"/>
  <c r="CA90" i="2"/>
  <c r="AZ47" i="2"/>
  <c r="AZ80" i="2"/>
  <c r="AZ120" i="2"/>
  <c r="AZ89" i="2"/>
  <c r="CA61" i="2"/>
  <c r="AZ128" i="2"/>
  <c r="CA11" i="2"/>
  <c r="CA33" i="2"/>
  <c r="CA52" i="2"/>
  <c r="CA69" i="2"/>
  <c r="AZ15" i="2"/>
  <c r="AZ27" i="2"/>
  <c r="CA44" i="2"/>
  <c r="CA115" i="2"/>
  <c r="AZ35" i="2"/>
  <c r="AZ70" i="2"/>
  <c r="AZ104" i="2"/>
  <c r="CA34" i="2"/>
  <c r="BZ112" i="2"/>
  <c r="CA112" i="2" s="1"/>
  <c r="BU17" i="2"/>
  <c r="BT17" i="2"/>
  <c r="BU70" i="2"/>
  <c r="BT70" i="2"/>
  <c r="CA27" i="2"/>
  <c r="BU21" i="2"/>
  <c r="BT21" i="2"/>
  <c r="CA35" i="2"/>
  <c r="BU51" i="2"/>
  <c r="BT51" i="2"/>
  <c r="CA62" i="2"/>
  <c r="BU23" i="2"/>
  <c r="BT23" i="2"/>
  <c r="BU15" i="2"/>
  <c r="BT15" i="2"/>
  <c r="BU76" i="2"/>
  <c r="BT76" i="2"/>
  <c r="BZ17" i="2"/>
  <c r="CA17" i="2" s="1"/>
  <c r="BU68" i="2"/>
  <c r="BT68" i="2"/>
  <c r="BZ70" i="2"/>
  <c r="CA70" i="2" s="1"/>
  <c r="BU33" i="2"/>
  <c r="BT33" i="2"/>
  <c r="BU39" i="2"/>
  <c r="BT39" i="2"/>
  <c r="BU13" i="2"/>
  <c r="BT13" i="2"/>
  <c r="BU49" i="2"/>
  <c r="BT49" i="2"/>
  <c r="CA76" i="2"/>
  <c r="BU57" i="2"/>
  <c r="BT57" i="2"/>
  <c r="CA68" i="2"/>
  <c r="BU11" i="2"/>
  <c r="BT11" i="2"/>
  <c r="BU19" i="2"/>
  <c r="BT19" i="2"/>
  <c r="BZ21" i="2"/>
  <c r="CA21" i="2" s="1"/>
  <c r="BU27" i="2"/>
  <c r="BT27" i="2"/>
  <c r="BZ13" i="2"/>
  <c r="CA13" i="2" s="1"/>
  <c r="BZ49" i="2"/>
  <c r="CA49" i="2" s="1"/>
  <c r="BZ74" i="2"/>
  <c r="CA74" i="2" s="1"/>
  <c r="BU93" i="2"/>
  <c r="BT93" i="2"/>
  <c r="BU72" i="2"/>
  <c r="BT72" i="2"/>
  <c r="BU35" i="2"/>
  <c r="BT35" i="2"/>
  <c r="BZ57" i="2"/>
  <c r="CA57" i="2" s="1"/>
  <c r="BU45" i="2"/>
  <c r="BT45" i="2"/>
  <c r="BU62" i="2"/>
  <c r="BT62" i="2"/>
  <c r="BT99" i="2"/>
  <c r="BT110" i="2"/>
  <c r="BT112" i="2"/>
  <c r="BT116" i="2"/>
  <c r="BT121" i="2"/>
  <c r="BT12" i="2"/>
  <c r="BT14" i="2"/>
  <c r="BT16" i="2"/>
  <c r="BT18" i="2"/>
  <c r="BT20" i="2"/>
  <c r="BT22" i="2"/>
  <c r="BT24" i="2"/>
  <c r="BT30" i="2"/>
  <c r="BT34" i="2"/>
  <c r="BT36" i="2"/>
  <c r="BT42" i="2"/>
  <c r="BT44" i="2"/>
  <c r="BT46" i="2"/>
  <c r="BT50" i="2"/>
  <c r="BT52" i="2"/>
  <c r="BT56" i="2"/>
  <c r="BT61" i="2"/>
  <c r="BT63" i="2"/>
  <c r="BT65" i="2"/>
  <c r="BT69" i="2"/>
  <c r="BT71" i="2"/>
  <c r="BT75" i="2"/>
  <c r="BT79" i="2"/>
  <c r="BT85" i="2"/>
  <c r="BT90" i="2"/>
  <c r="BT94" i="2"/>
  <c r="BT96" i="2"/>
  <c r="BT100" i="2"/>
  <c r="BT103" i="2"/>
  <c r="BT111" i="2"/>
  <c r="BT115" i="2"/>
  <c r="BT122" i="2"/>
  <c r="BU12" i="2"/>
  <c r="BU14" i="2"/>
  <c r="BU16" i="2"/>
  <c r="BU18" i="2"/>
  <c r="BU20" i="2"/>
  <c r="BU22" i="2"/>
  <c r="BU24" i="2"/>
  <c r="BU36" i="2"/>
  <c r="BU42" i="2"/>
  <c r="BU44" i="2"/>
  <c r="BU46" i="2"/>
  <c r="BU50" i="2"/>
  <c r="BU52" i="2"/>
  <c r="BU56" i="2"/>
  <c r="BU61" i="2"/>
  <c r="BU63" i="2"/>
  <c r="BU65" i="2"/>
  <c r="BU69" i="2"/>
  <c r="BU71" i="2"/>
  <c r="BU75" i="2"/>
  <c r="BU85" i="2"/>
  <c r="BU90" i="2"/>
  <c r="BU94" i="2"/>
  <c r="BU96" i="2"/>
  <c r="BU100" i="2"/>
  <c r="BU103" i="2"/>
  <c r="BU111" i="2"/>
  <c r="BU115" i="2"/>
  <c r="BU122" i="2"/>
  <c r="BU123" i="2"/>
  <c r="BU79" i="2"/>
  <c r="BU34" i="2"/>
  <c r="BZ30" i="2"/>
  <c r="CA30" i="2" s="1"/>
  <c r="BW105" i="2" l="1"/>
  <c r="BV105" i="2"/>
  <c r="BS105" i="2"/>
  <c r="BR105" i="2"/>
  <c r="BW32" i="2"/>
  <c r="BV32" i="2"/>
  <c r="BS32" i="2"/>
  <c r="BR32" i="2"/>
  <c r="AU32" i="2" l="1"/>
  <c r="AX32" i="2"/>
  <c r="AS32" i="2"/>
  <c r="AQ32" i="2"/>
  <c r="BQ32" i="2"/>
  <c r="BU32" i="2" s="1"/>
  <c r="AW32" i="2"/>
  <c r="AY105" i="2"/>
  <c r="AV105" i="2"/>
  <c r="AT105" i="2"/>
  <c r="AR105" i="2"/>
  <c r="AX105" i="2"/>
  <c r="AQ105" i="2"/>
  <c r="AU105" i="2"/>
  <c r="AS105" i="2"/>
  <c r="BQ105" i="2"/>
  <c r="BU105" i="2" s="1"/>
  <c r="AW105" i="2"/>
  <c r="AT32" i="2"/>
  <c r="AY32" i="2"/>
  <c r="AV32" i="2"/>
  <c r="AR32" i="2"/>
  <c r="AY7" i="2"/>
  <c r="AX7" i="2"/>
  <c r="AW7" i="2"/>
  <c r="AV7" i="2"/>
  <c r="AU7" i="2"/>
  <c r="AT7" i="2"/>
  <c r="AS7" i="2"/>
  <c r="AR7" i="2"/>
  <c r="AQ7" i="2"/>
  <c r="AZ105" i="2" l="1"/>
  <c r="BZ105" i="2"/>
  <c r="CA105" i="2" s="1"/>
  <c r="BT105" i="2"/>
  <c r="BZ32" i="2"/>
  <c r="CA32" i="2" s="1"/>
  <c r="BT32" i="2"/>
  <c r="AZ32" i="2"/>
  <c r="AZ7" i="2"/>
  <c r="AQ9" i="1"/>
  <c r="AR9" i="1"/>
  <c r="AS9" i="1"/>
  <c r="AT9" i="1"/>
  <c r="AU9" i="1"/>
  <c r="AV9" i="1"/>
  <c r="AW9" i="1"/>
  <c r="AX9" i="1"/>
  <c r="AY9" i="1"/>
  <c r="AQ10" i="1"/>
  <c r="AR10" i="1"/>
  <c r="AS10" i="1"/>
  <c r="AT10" i="1"/>
  <c r="AU10" i="1"/>
  <c r="AV10" i="1"/>
  <c r="AW10" i="1"/>
  <c r="AX10" i="1"/>
  <c r="AY10" i="1"/>
  <c r="AQ11" i="1"/>
  <c r="AR11" i="1"/>
  <c r="AS11" i="1"/>
  <c r="AT11" i="1"/>
  <c r="AU11" i="1"/>
  <c r="AV11" i="1"/>
  <c r="AW11" i="1"/>
  <c r="AX11" i="1"/>
  <c r="AY11" i="1"/>
  <c r="AQ12" i="1"/>
  <c r="AR12" i="1"/>
  <c r="AS12" i="1"/>
  <c r="AT12" i="1"/>
  <c r="AU12" i="1"/>
  <c r="AV12" i="1"/>
  <c r="AW12" i="1"/>
  <c r="AX12" i="1"/>
  <c r="AY12" i="1"/>
  <c r="AQ13" i="1"/>
  <c r="AR13" i="1"/>
  <c r="AS13" i="1"/>
  <c r="AT13" i="1"/>
  <c r="AU13" i="1"/>
  <c r="AV13" i="1"/>
  <c r="AW13" i="1"/>
  <c r="AX13" i="1"/>
  <c r="AY13" i="1"/>
  <c r="AQ14" i="1"/>
  <c r="AR14" i="1"/>
  <c r="AS14" i="1"/>
  <c r="AT14" i="1"/>
  <c r="AU14" i="1"/>
  <c r="AV14" i="1"/>
  <c r="AW14" i="1"/>
  <c r="AX14" i="1"/>
  <c r="AY14" i="1"/>
  <c r="AQ15" i="1"/>
  <c r="AR15" i="1"/>
  <c r="AS15" i="1"/>
  <c r="AT15" i="1"/>
  <c r="AU15" i="1"/>
  <c r="AV15" i="1"/>
  <c r="AW15" i="1"/>
  <c r="AX15" i="1"/>
  <c r="AY15" i="1"/>
  <c r="AQ16" i="1"/>
  <c r="AR16" i="1"/>
  <c r="AS16" i="1"/>
  <c r="AT16" i="1"/>
  <c r="AU16" i="1"/>
  <c r="AV16" i="1"/>
  <c r="AW16" i="1"/>
  <c r="AX16" i="1"/>
  <c r="AY16" i="1"/>
  <c r="AQ17" i="1"/>
  <c r="AR17" i="1"/>
  <c r="AS17" i="1"/>
  <c r="AT17" i="1"/>
  <c r="AU17" i="1"/>
  <c r="AV17" i="1"/>
  <c r="AW17" i="1"/>
  <c r="AX17" i="1"/>
  <c r="AY17" i="1"/>
  <c r="AQ18" i="1"/>
  <c r="AR18" i="1"/>
  <c r="AS18" i="1"/>
  <c r="AT18" i="1"/>
  <c r="AU18" i="1"/>
  <c r="AV18" i="1"/>
  <c r="AW18" i="1"/>
  <c r="AX18" i="1"/>
  <c r="AY18" i="1"/>
  <c r="AQ19" i="1"/>
  <c r="AR19" i="1"/>
  <c r="AS19" i="1"/>
  <c r="AT19" i="1"/>
  <c r="AU19" i="1"/>
  <c r="AV19" i="1"/>
  <c r="AW19" i="1"/>
  <c r="AX19" i="1"/>
  <c r="AY19" i="1"/>
  <c r="AQ20" i="1"/>
  <c r="AR20" i="1"/>
  <c r="AS20" i="1"/>
  <c r="AT20" i="1"/>
  <c r="AU20" i="1"/>
  <c r="AV20" i="1"/>
  <c r="AW20" i="1"/>
  <c r="AX20" i="1"/>
  <c r="AY20" i="1"/>
  <c r="AQ21" i="1"/>
  <c r="AR21" i="1"/>
  <c r="AS21" i="1"/>
  <c r="AT21" i="1"/>
  <c r="AU21" i="1"/>
  <c r="AV21" i="1"/>
  <c r="AW21" i="1"/>
  <c r="AX21" i="1"/>
  <c r="AY21" i="1"/>
  <c r="AQ22" i="1"/>
  <c r="AR22" i="1"/>
  <c r="AS22" i="1"/>
  <c r="AT22" i="1"/>
  <c r="AU22" i="1"/>
  <c r="AV22" i="1"/>
  <c r="AW22" i="1"/>
  <c r="AX22" i="1"/>
  <c r="AY22" i="1"/>
  <c r="AQ23" i="1"/>
  <c r="AR23" i="1"/>
  <c r="AS23" i="1"/>
  <c r="AT23" i="1"/>
  <c r="AU23" i="1"/>
  <c r="AV23" i="1"/>
  <c r="AW23" i="1"/>
  <c r="AX23" i="1"/>
  <c r="AY23" i="1"/>
  <c r="AQ24" i="1"/>
  <c r="AR24" i="1"/>
  <c r="AS24" i="1"/>
  <c r="AT24" i="1"/>
  <c r="AU24" i="1"/>
  <c r="AV24" i="1"/>
  <c r="AW24" i="1"/>
  <c r="AX24" i="1"/>
  <c r="AY24" i="1"/>
  <c r="AQ25" i="1"/>
  <c r="AR25" i="1"/>
  <c r="AS25" i="1"/>
  <c r="AT25" i="1"/>
  <c r="AU25" i="1"/>
  <c r="AV25" i="1"/>
  <c r="AW25" i="1"/>
  <c r="AX25" i="1"/>
  <c r="AY25" i="1"/>
  <c r="AQ26" i="1"/>
  <c r="AR26" i="1"/>
  <c r="AS26" i="1"/>
  <c r="AT26" i="1"/>
  <c r="AU26" i="1"/>
  <c r="AV26" i="1"/>
  <c r="AW26" i="1"/>
  <c r="AX26" i="1"/>
  <c r="AY26" i="1"/>
  <c r="AQ27" i="1"/>
  <c r="AR27" i="1"/>
  <c r="AS27" i="1"/>
  <c r="AT27" i="1"/>
  <c r="AU27" i="1"/>
  <c r="AV27" i="1"/>
  <c r="AW27" i="1"/>
  <c r="AX27" i="1"/>
  <c r="AY27" i="1"/>
  <c r="AQ29" i="1"/>
  <c r="AR29" i="1"/>
  <c r="AS29" i="1"/>
  <c r="AT29" i="1"/>
  <c r="AU29" i="1"/>
  <c r="AV29" i="1"/>
  <c r="AW29" i="1"/>
  <c r="AX29" i="1"/>
  <c r="AY29" i="1"/>
  <c r="AQ30" i="1"/>
  <c r="AR30" i="1"/>
  <c r="AS30" i="1"/>
  <c r="AT30" i="1"/>
  <c r="AU30" i="1"/>
  <c r="AV30" i="1"/>
  <c r="AW30" i="1"/>
  <c r="AX30" i="1"/>
  <c r="AY30" i="1"/>
  <c r="AQ31" i="1"/>
  <c r="AR31" i="1"/>
  <c r="AS31" i="1"/>
  <c r="AT31" i="1"/>
  <c r="AU31" i="1"/>
  <c r="AV31" i="1"/>
  <c r="AW31" i="1"/>
  <c r="AX31" i="1"/>
  <c r="AY31" i="1"/>
  <c r="AQ32" i="1"/>
  <c r="AR32" i="1"/>
  <c r="AS32" i="1"/>
  <c r="AT32" i="1"/>
  <c r="AU32" i="1"/>
  <c r="AV32" i="1"/>
  <c r="AW32" i="1"/>
  <c r="AX32" i="1"/>
  <c r="AY32" i="1"/>
  <c r="AQ34" i="1"/>
  <c r="AR34" i="1"/>
  <c r="AS34" i="1"/>
  <c r="AT34" i="1"/>
  <c r="AU34" i="1"/>
  <c r="AV34" i="1"/>
  <c r="AW34" i="1"/>
  <c r="AX34" i="1"/>
  <c r="AY34" i="1"/>
  <c r="AQ35" i="1"/>
  <c r="AR35" i="1"/>
  <c r="AS35" i="1"/>
  <c r="AT35" i="1"/>
  <c r="AU35" i="1"/>
  <c r="AV35" i="1"/>
  <c r="AW35" i="1"/>
  <c r="AX35" i="1"/>
  <c r="AY35" i="1"/>
  <c r="AQ36" i="1"/>
  <c r="AR36" i="1"/>
  <c r="AS36" i="1"/>
  <c r="AT36" i="1"/>
  <c r="AU36" i="1"/>
  <c r="AV36" i="1"/>
  <c r="AW36" i="1"/>
  <c r="AX36" i="1"/>
  <c r="AY36" i="1"/>
  <c r="AQ37" i="1"/>
  <c r="AR37" i="1"/>
  <c r="AS37" i="1"/>
  <c r="AT37" i="1"/>
  <c r="AU37" i="1"/>
  <c r="AV37" i="1"/>
  <c r="AW37" i="1"/>
  <c r="AX37" i="1"/>
  <c r="AY37" i="1"/>
  <c r="AQ38" i="1"/>
  <c r="AR38" i="1"/>
  <c r="AS38" i="1"/>
  <c r="AT38" i="1"/>
  <c r="AU38" i="1"/>
  <c r="AV38" i="1"/>
  <c r="AW38" i="1"/>
  <c r="AX38" i="1"/>
  <c r="AY38" i="1"/>
  <c r="AQ39" i="1"/>
  <c r="AR39" i="1"/>
  <c r="AS39" i="1"/>
  <c r="AT39" i="1"/>
  <c r="AU39" i="1"/>
  <c r="AV39" i="1"/>
  <c r="AW39" i="1"/>
  <c r="AX39" i="1"/>
  <c r="AY39" i="1"/>
  <c r="AQ41" i="1"/>
  <c r="AR41" i="1"/>
  <c r="AS41" i="1"/>
  <c r="AT41" i="1"/>
  <c r="AU41" i="1"/>
  <c r="AV41" i="1"/>
  <c r="AW41" i="1"/>
  <c r="AX41" i="1"/>
  <c r="AY41" i="1"/>
  <c r="AQ42" i="1"/>
  <c r="AR42" i="1"/>
  <c r="AS42" i="1"/>
  <c r="AT42" i="1"/>
  <c r="AU42" i="1"/>
  <c r="AV42" i="1"/>
  <c r="AW42" i="1"/>
  <c r="AX42" i="1"/>
  <c r="AY42" i="1"/>
  <c r="AQ43" i="1"/>
  <c r="AR43" i="1"/>
  <c r="AS43" i="1"/>
  <c r="AT43" i="1"/>
  <c r="AU43" i="1"/>
  <c r="AV43" i="1"/>
  <c r="AW43" i="1"/>
  <c r="AX43" i="1"/>
  <c r="AY43" i="1"/>
  <c r="AQ44" i="1"/>
  <c r="AR44" i="1"/>
  <c r="AS44" i="1"/>
  <c r="AT44" i="1"/>
  <c r="AU44" i="1"/>
  <c r="AV44" i="1"/>
  <c r="AW44" i="1"/>
  <c r="AX44" i="1"/>
  <c r="AY44" i="1"/>
  <c r="AQ45" i="1"/>
  <c r="AR45" i="1"/>
  <c r="AS45" i="1"/>
  <c r="AT45" i="1"/>
  <c r="AU45" i="1"/>
  <c r="AV45" i="1"/>
  <c r="AW45" i="1"/>
  <c r="AX45" i="1"/>
  <c r="AY45" i="1"/>
  <c r="AQ46" i="1"/>
  <c r="AR46" i="1"/>
  <c r="AS46" i="1"/>
  <c r="AT46" i="1"/>
  <c r="AU46" i="1"/>
  <c r="AV46" i="1"/>
  <c r="AW46" i="1"/>
  <c r="AX46" i="1"/>
  <c r="AY46" i="1"/>
  <c r="AQ47" i="1"/>
  <c r="AR47" i="1"/>
  <c r="AS47" i="1"/>
  <c r="AT47" i="1"/>
  <c r="AU47" i="1"/>
  <c r="AV47" i="1"/>
  <c r="AW47" i="1"/>
  <c r="AX47" i="1"/>
  <c r="AY47" i="1"/>
  <c r="AQ49" i="1"/>
  <c r="AR49" i="1"/>
  <c r="AS49" i="1"/>
  <c r="AT49" i="1"/>
  <c r="AU49" i="1"/>
  <c r="AV49" i="1"/>
  <c r="AW49" i="1"/>
  <c r="AX49" i="1"/>
  <c r="AY49" i="1"/>
  <c r="AQ50" i="1"/>
  <c r="AR50" i="1"/>
  <c r="AS50" i="1"/>
  <c r="AT50" i="1"/>
  <c r="AU50" i="1"/>
  <c r="AV50" i="1"/>
  <c r="AW50" i="1"/>
  <c r="AX50" i="1"/>
  <c r="AY50" i="1"/>
  <c r="AQ51" i="1"/>
  <c r="AR51" i="1"/>
  <c r="AS51" i="1"/>
  <c r="AT51" i="1"/>
  <c r="AU51" i="1"/>
  <c r="AV51" i="1"/>
  <c r="AW51" i="1"/>
  <c r="AX51" i="1"/>
  <c r="AY51" i="1"/>
  <c r="AQ52" i="1"/>
  <c r="AR52" i="1"/>
  <c r="AS52" i="1"/>
  <c r="AT52" i="1"/>
  <c r="AU52" i="1"/>
  <c r="AV52" i="1"/>
  <c r="AW52" i="1"/>
  <c r="AX52" i="1"/>
  <c r="AY52" i="1"/>
  <c r="AQ53" i="1"/>
  <c r="AR53" i="1"/>
  <c r="AS53" i="1"/>
  <c r="AT53" i="1"/>
  <c r="AU53" i="1"/>
  <c r="AV53" i="1"/>
  <c r="AW53" i="1"/>
  <c r="AX53" i="1"/>
  <c r="AY53" i="1"/>
  <c r="AQ54" i="1"/>
  <c r="AR54" i="1"/>
  <c r="AS54" i="1"/>
  <c r="AT54" i="1"/>
  <c r="AU54" i="1"/>
  <c r="AV54" i="1"/>
  <c r="AW54" i="1"/>
  <c r="AX54" i="1"/>
  <c r="AY54" i="1"/>
  <c r="AQ55" i="1"/>
  <c r="AR55" i="1"/>
  <c r="AS55" i="1"/>
  <c r="AT55" i="1"/>
  <c r="AU55" i="1"/>
  <c r="AV55" i="1"/>
  <c r="AW55" i="1"/>
  <c r="AX55" i="1"/>
  <c r="AY55" i="1"/>
  <c r="AQ56" i="1"/>
  <c r="AR56" i="1"/>
  <c r="AS56" i="1"/>
  <c r="AT56" i="1"/>
  <c r="AU56" i="1"/>
  <c r="AV56" i="1"/>
  <c r="AW56" i="1"/>
  <c r="AX56" i="1"/>
  <c r="AY56" i="1"/>
  <c r="AQ57" i="1"/>
  <c r="AR57" i="1"/>
  <c r="AS57" i="1"/>
  <c r="AT57" i="1"/>
  <c r="AU57" i="1"/>
  <c r="AV57" i="1"/>
  <c r="AW57" i="1"/>
  <c r="AX57" i="1"/>
  <c r="AY57" i="1"/>
  <c r="AQ58" i="1"/>
  <c r="AR58" i="1"/>
  <c r="AS58" i="1"/>
  <c r="AT58" i="1"/>
  <c r="AU58" i="1"/>
  <c r="AV58" i="1"/>
  <c r="AW58" i="1"/>
  <c r="AX58" i="1"/>
  <c r="AY58" i="1"/>
  <c r="AQ61" i="1"/>
  <c r="AR61" i="1"/>
  <c r="AS61" i="1"/>
  <c r="AT61" i="1"/>
  <c r="AU61" i="1"/>
  <c r="AV61" i="1"/>
  <c r="AW61" i="1"/>
  <c r="AX61" i="1"/>
  <c r="AY61" i="1"/>
  <c r="AQ62" i="1"/>
  <c r="AR62" i="1"/>
  <c r="AS62" i="1"/>
  <c r="AT62" i="1"/>
  <c r="AU62" i="1"/>
  <c r="AV62" i="1"/>
  <c r="AW62" i="1"/>
  <c r="AX62" i="1"/>
  <c r="AY62" i="1"/>
  <c r="AQ63" i="1"/>
  <c r="AR63" i="1"/>
  <c r="AS63" i="1"/>
  <c r="AT63" i="1"/>
  <c r="AU63" i="1"/>
  <c r="AV63" i="1"/>
  <c r="AW63" i="1"/>
  <c r="AX63" i="1"/>
  <c r="AY63" i="1"/>
  <c r="AQ64" i="1"/>
  <c r="AR64" i="1"/>
  <c r="AS64" i="1"/>
  <c r="AT64" i="1"/>
  <c r="AU64" i="1"/>
  <c r="AV64" i="1"/>
  <c r="AW64" i="1"/>
  <c r="AX64" i="1"/>
  <c r="AY64" i="1"/>
  <c r="AQ81" i="1"/>
  <c r="AR81" i="1"/>
  <c r="AS81" i="1"/>
  <c r="AT81" i="1"/>
  <c r="AU81" i="1"/>
  <c r="AV81" i="1"/>
  <c r="AW81" i="1"/>
  <c r="AX81" i="1"/>
  <c r="AY81" i="1"/>
  <c r="AQ66" i="1"/>
  <c r="AR66" i="1"/>
  <c r="AS66" i="1"/>
  <c r="AT66" i="1"/>
  <c r="AU66" i="1"/>
  <c r="AV66" i="1"/>
  <c r="AW66" i="1"/>
  <c r="AX66" i="1"/>
  <c r="AY66" i="1"/>
  <c r="AQ67" i="1"/>
  <c r="AR67" i="1"/>
  <c r="AS67" i="1"/>
  <c r="AT67" i="1"/>
  <c r="AU67" i="1"/>
  <c r="AV67" i="1"/>
  <c r="AW67" i="1"/>
  <c r="AX67" i="1"/>
  <c r="AY67" i="1"/>
  <c r="AQ68" i="1"/>
  <c r="AR68" i="1"/>
  <c r="AS68" i="1"/>
  <c r="AT68" i="1"/>
  <c r="AU68" i="1"/>
  <c r="AV68" i="1"/>
  <c r="AW68" i="1"/>
  <c r="AX68" i="1"/>
  <c r="AY68" i="1"/>
  <c r="AQ69" i="1"/>
  <c r="AR69" i="1"/>
  <c r="AS69" i="1"/>
  <c r="AT69" i="1"/>
  <c r="AU69" i="1"/>
  <c r="AV69" i="1"/>
  <c r="AW69" i="1"/>
  <c r="AX69" i="1"/>
  <c r="AY69" i="1"/>
  <c r="AQ70" i="1"/>
  <c r="AR70" i="1"/>
  <c r="AS70" i="1"/>
  <c r="AT70" i="1"/>
  <c r="AU70" i="1"/>
  <c r="AV70" i="1"/>
  <c r="AW70" i="1"/>
  <c r="AX70" i="1"/>
  <c r="AY70" i="1"/>
  <c r="AQ71" i="1"/>
  <c r="AR71" i="1"/>
  <c r="AS71" i="1"/>
  <c r="AT71" i="1"/>
  <c r="AU71" i="1"/>
  <c r="AV71" i="1"/>
  <c r="AW71" i="1"/>
  <c r="AX71" i="1"/>
  <c r="AY71" i="1"/>
  <c r="AQ72" i="1"/>
  <c r="AR72" i="1"/>
  <c r="AS72" i="1"/>
  <c r="AT72" i="1"/>
  <c r="AU72" i="1"/>
  <c r="AV72" i="1"/>
  <c r="AW72" i="1"/>
  <c r="AX72" i="1"/>
  <c r="AY72" i="1"/>
  <c r="AQ73" i="1"/>
  <c r="AR73" i="1"/>
  <c r="AS73" i="1"/>
  <c r="AT73" i="1"/>
  <c r="AU73" i="1"/>
  <c r="AV73" i="1"/>
  <c r="AW73" i="1"/>
  <c r="AX73" i="1"/>
  <c r="AY73" i="1"/>
  <c r="AQ74" i="1"/>
  <c r="AR74" i="1"/>
  <c r="AS74" i="1"/>
  <c r="AT74" i="1"/>
  <c r="AU74" i="1"/>
  <c r="AV74" i="1"/>
  <c r="AW74" i="1"/>
  <c r="AX74" i="1"/>
  <c r="AY74" i="1"/>
  <c r="AQ75" i="1"/>
  <c r="AR75" i="1"/>
  <c r="AS75" i="1"/>
  <c r="AT75" i="1"/>
  <c r="AU75" i="1"/>
  <c r="AV75" i="1"/>
  <c r="AW75" i="1"/>
  <c r="AX75" i="1"/>
  <c r="AY75" i="1"/>
  <c r="AQ76" i="1"/>
  <c r="AR76" i="1"/>
  <c r="AS76" i="1"/>
  <c r="AT76" i="1"/>
  <c r="AU76" i="1"/>
  <c r="AV76" i="1"/>
  <c r="AW76" i="1"/>
  <c r="AX76" i="1"/>
  <c r="AY76" i="1"/>
  <c r="AQ77" i="1"/>
  <c r="AR77" i="1"/>
  <c r="AS77" i="1"/>
  <c r="AT77" i="1"/>
  <c r="AU77" i="1"/>
  <c r="AV77" i="1"/>
  <c r="AW77" i="1"/>
  <c r="AX77" i="1"/>
  <c r="AY77" i="1"/>
  <c r="AQ78" i="1"/>
  <c r="AR78" i="1"/>
  <c r="AS78" i="1"/>
  <c r="AT78" i="1"/>
  <c r="AU78" i="1"/>
  <c r="AV78" i="1"/>
  <c r="AW78" i="1"/>
  <c r="AX78" i="1"/>
  <c r="AY78" i="1"/>
  <c r="AQ79" i="1"/>
  <c r="AR79" i="1"/>
  <c r="AS79" i="1"/>
  <c r="AT79" i="1"/>
  <c r="AU79" i="1"/>
  <c r="AV79" i="1"/>
  <c r="AW79" i="1"/>
  <c r="AX79" i="1"/>
  <c r="AY79" i="1"/>
  <c r="AQ82" i="1"/>
  <c r="AR82" i="1"/>
  <c r="AS82" i="1"/>
  <c r="AT82" i="1"/>
  <c r="AU82" i="1"/>
  <c r="AV82" i="1"/>
  <c r="AW82" i="1"/>
  <c r="AX82" i="1"/>
  <c r="AY82" i="1"/>
  <c r="AQ83" i="1"/>
  <c r="AR83" i="1"/>
  <c r="AS83" i="1"/>
  <c r="AT83" i="1"/>
  <c r="AU83" i="1"/>
  <c r="AV83" i="1"/>
  <c r="AW83" i="1"/>
  <c r="AX83" i="1"/>
  <c r="AY83" i="1"/>
  <c r="AQ84" i="1"/>
  <c r="AR84" i="1"/>
  <c r="AS84" i="1"/>
  <c r="AT84" i="1"/>
  <c r="AU84" i="1"/>
  <c r="AV84" i="1"/>
  <c r="AW84" i="1"/>
  <c r="AX84" i="1"/>
  <c r="AY84" i="1"/>
  <c r="AQ85" i="1"/>
  <c r="AR85" i="1"/>
  <c r="AS85" i="1"/>
  <c r="AT85" i="1"/>
  <c r="AU85" i="1"/>
  <c r="AV85" i="1"/>
  <c r="AW85" i="1"/>
  <c r="AX85" i="1"/>
  <c r="AY85" i="1"/>
  <c r="AQ87" i="1"/>
  <c r="AR87" i="1"/>
  <c r="AS87" i="1"/>
  <c r="AT87" i="1"/>
  <c r="AU87" i="1"/>
  <c r="AV87" i="1"/>
  <c r="AW87" i="1"/>
  <c r="AX87" i="1"/>
  <c r="AY87" i="1"/>
  <c r="AQ88" i="1"/>
  <c r="AR88" i="1"/>
  <c r="AS88" i="1"/>
  <c r="AT88" i="1"/>
  <c r="AU88" i="1"/>
  <c r="AV88" i="1"/>
  <c r="AW88" i="1"/>
  <c r="AX88" i="1"/>
  <c r="AY88" i="1"/>
  <c r="AQ89" i="1"/>
  <c r="AR89" i="1"/>
  <c r="AS89" i="1"/>
  <c r="AT89" i="1"/>
  <c r="AU89" i="1"/>
  <c r="AV89" i="1"/>
  <c r="AW89" i="1"/>
  <c r="AX89" i="1"/>
  <c r="AY89" i="1"/>
  <c r="AQ90" i="1"/>
  <c r="AR90" i="1"/>
  <c r="AS90" i="1"/>
  <c r="AT90" i="1"/>
  <c r="AU90" i="1"/>
  <c r="AV90" i="1"/>
  <c r="AW90" i="1"/>
  <c r="AX90" i="1"/>
  <c r="AY90" i="1"/>
  <c r="AQ97" i="1"/>
  <c r="AR97" i="1"/>
  <c r="AS97" i="1"/>
  <c r="AT97" i="1"/>
  <c r="AU97" i="1"/>
  <c r="AV97" i="1"/>
  <c r="AW97" i="1"/>
  <c r="AX97" i="1"/>
  <c r="AY97" i="1"/>
  <c r="AQ98" i="1"/>
  <c r="AR98" i="1"/>
  <c r="AS98" i="1"/>
  <c r="AT98" i="1"/>
  <c r="AU98" i="1"/>
  <c r="AV98" i="1"/>
  <c r="AW98" i="1"/>
  <c r="AX98" i="1"/>
  <c r="AY98" i="1"/>
  <c r="AQ99" i="1"/>
  <c r="AR99" i="1"/>
  <c r="AS99" i="1"/>
  <c r="AT99" i="1"/>
  <c r="AU99" i="1"/>
  <c r="AV99" i="1"/>
  <c r="AW99" i="1"/>
  <c r="AX99" i="1"/>
  <c r="AY99" i="1"/>
  <c r="AQ100" i="1"/>
  <c r="AR100" i="1"/>
  <c r="AS100" i="1"/>
  <c r="AT100" i="1"/>
  <c r="AU100" i="1"/>
  <c r="AV100" i="1"/>
  <c r="AW100" i="1"/>
  <c r="AX100" i="1"/>
  <c r="AY100" i="1"/>
  <c r="AQ101" i="1"/>
  <c r="AR101" i="1"/>
  <c r="AS101" i="1"/>
  <c r="AT101" i="1"/>
  <c r="AU101" i="1"/>
  <c r="AV101" i="1"/>
  <c r="AW101" i="1"/>
  <c r="AX101" i="1"/>
  <c r="AY101" i="1"/>
  <c r="AQ102" i="1"/>
  <c r="AR102" i="1"/>
  <c r="AS102" i="1"/>
  <c r="AT102" i="1"/>
  <c r="AU102" i="1"/>
  <c r="AV102" i="1"/>
  <c r="AW102" i="1"/>
  <c r="AX102" i="1"/>
  <c r="AY102" i="1"/>
  <c r="AQ104" i="1"/>
  <c r="AR104" i="1"/>
  <c r="AS104" i="1"/>
  <c r="AT104" i="1"/>
  <c r="AU104" i="1"/>
  <c r="AV104" i="1"/>
  <c r="AW104" i="1"/>
  <c r="AX104" i="1"/>
  <c r="AY104" i="1"/>
  <c r="AQ105" i="1"/>
  <c r="AR105" i="1"/>
  <c r="AS105" i="1"/>
  <c r="AT105" i="1"/>
  <c r="AU105" i="1"/>
  <c r="AV105" i="1"/>
  <c r="AW105" i="1"/>
  <c r="AX105" i="1"/>
  <c r="AY105" i="1"/>
  <c r="AQ107" i="1"/>
  <c r="AR107" i="1"/>
  <c r="AS107" i="1"/>
  <c r="AT107" i="1"/>
  <c r="AU107" i="1"/>
  <c r="AV107" i="1"/>
  <c r="AW107" i="1"/>
  <c r="AX107" i="1"/>
  <c r="AY107" i="1"/>
  <c r="AQ108" i="1"/>
  <c r="AR108" i="1"/>
  <c r="AS108" i="1"/>
  <c r="AT108" i="1"/>
  <c r="AU108" i="1"/>
  <c r="AV108" i="1"/>
  <c r="AW108" i="1"/>
  <c r="AX108" i="1"/>
  <c r="AY108" i="1"/>
  <c r="AQ110" i="1"/>
  <c r="AR110" i="1"/>
  <c r="AS110" i="1"/>
  <c r="AT110" i="1"/>
  <c r="AU110" i="1"/>
  <c r="AV110" i="1"/>
  <c r="AW110" i="1"/>
  <c r="AX110" i="1"/>
  <c r="AY110" i="1"/>
  <c r="AQ111" i="1"/>
  <c r="AR111" i="1"/>
  <c r="AS111" i="1"/>
  <c r="AT111" i="1"/>
  <c r="AU111" i="1"/>
  <c r="AV111" i="1"/>
  <c r="AW111" i="1"/>
  <c r="AX111" i="1"/>
  <c r="AY111" i="1"/>
  <c r="AQ112" i="1"/>
  <c r="AR112" i="1"/>
  <c r="AS112" i="1"/>
  <c r="AT112" i="1"/>
  <c r="AU112" i="1"/>
  <c r="AV112" i="1"/>
  <c r="AW112" i="1"/>
  <c r="AX112" i="1"/>
  <c r="AY112" i="1"/>
  <c r="AQ113" i="1"/>
  <c r="AR113" i="1"/>
  <c r="AS113" i="1"/>
  <c r="AT113" i="1"/>
  <c r="AU113" i="1"/>
  <c r="AV113" i="1"/>
  <c r="AW113" i="1"/>
  <c r="AX113" i="1"/>
  <c r="AY113" i="1"/>
  <c r="AQ114" i="1"/>
  <c r="AR114" i="1"/>
  <c r="AS114" i="1"/>
  <c r="AT114" i="1"/>
  <c r="AU114" i="1"/>
  <c r="AV114" i="1"/>
  <c r="AW114" i="1"/>
  <c r="AX114" i="1"/>
  <c r="AY114" i="1"/>
  <c r="AQ115" i="1"/>
  <c r="AR115" i="1"/>
  <c r="AS115" i="1"/>
  <c r="AT115" i="1"/>
  <c r="AU115" i="1"/>
  <c r="AV115" i="1"/>
  <c r="AW115" i="1"/>
  <c r="AX115" i="1"/>
  <c r="AY115" i="1"/>
  <c r="AQ116" i="1"/>
  <c r="AR116" i="1"/>
  <c r="AS116" i="1"/>
  <c r="AT116" i="1"/>
  <c r="AU116" i="1"/>
  <c r="AV116" i="1"/>
  <c r="AW116" i="1"/>
  <c r="AX116" i="1"/>
  <c r="AY116" i="1"/>
  <c r="AQ118" i="1"/>
  <c r="AR118" i="1"/>
  <c r="AS118" i="1"/>
  <c r="AT118" i="1"/>
  <c r="AU118" i="1"/>
  <c r="AV118" i="1"/>
  <c r="AW118" i="1"/>
  <c r="AX118" i="1"/>
  <c r="AY118" i="1"/>
  <c r="AQ119" i="1"/>
  <c r="AR119" i="1"/>
  <c r="AS119" i="1"/>
  <c r="AT119" i="1"/>
  <c r="AU119" i="1"/>
  <c r="AV119" i="1"/>
  <c r="AW119" i="1"/>
  <c r="AX119" i="1"/>
  <c r="AY119" i="1"/>
  <c r="AQ120" i="1"/>
  <c r="AR120" i="1"/>
  <c r="AS120" i="1"/>
  <c r="AT120" i="1"/>
  <c r="AU120" i="1"/>
  <c r="AV120" i="1"/>
  <c r="AW120" i="1"/>
  <c r="AX120" i="1"/>
  <c r="AY120" i="1"/>
  <c r="AQ121" i="1"/>
  <c r="AR121" i="1"/>
  <c r="AS121" i="1"/>
  <c r="AT121" i="1"/>
  <c r="AU121" i="1"/>
  <c r="AV121" i="1"/>
  <c r="AW121" i="1"/>
  <c r="AX121" i="1"/>
  <c r="AY121" i="1"/>
  <c r="AQ122" i="1"/>
  <c r="AR122" i="1"/>
  <c r="AS122" i="1"/>
  <c r="AT122" i="1"/>
  <c r="AU122" i="1"/>
  <c r="AV122" i="1"/>
  <c r="AW122" i="1"/>
  <c r="AX122" i="1"/>
  <c r="AY122" i="1"/>
  <c r="AQ123" i="1"/>
  <c r="AR123" i="1"/>
  <c r="AS123" i="1"/>
  <c r="AT123" i="1"/>
  <c r="AU123" i="1"/>
  <c r="AV123" i="1"/>
  <c r="AW123" i="1"/>
  <c r="AX123" i="1"/>
  <c r="AY123" i="1"/>
  <c r="AQ124" i="1"/>
  <c r="AR124" i="1"/>
  <c r="AS124" i="1"/>
  <c r="AT124" i="1"/>
  <c r="AU124" i="1"/>
  <c r="AV124" i="1"/>
  <c r="AW124" i="1"/>
  <c r="AX124" i="1"/>
  <c r="AY124" i="1"/>
  <c r="AQ125" i="1"/>
  <c r="AR125" i="1"/>
  <c r="AS125" i="1"/>
  <c r="AT125" i="1"/>
  <c r="AU125" i="1"/>
  <c r="AV125" i="1"/>
  <c r="AW125" i="1"/>
  <c r="AX125" i="1"/>
  <c r="AY125" i="1"/>
  <c r="AQ126" i="1"/>
  <c r="AR126" i="1"/>
  <c r="AS126" i="1"/>
  <c r="AT126" i="1"/>
  <c r="AU126" i="1"/>
  <c r="AV126" i="1"/>
  <c r="AW126" i="1"/>
  <c r="AX126" i="1"/>
  <c r="AY126" i="1"/>
  <c r="AQ127" i="1"/>
  <c r="AR127" i="1"/>
  <c r="AS127" i="1"/>
  <c r="AT127" i="1"/>
  <c r="AU127" i="1"/>
  <c r="AV127" i="1"/>
  <c r="AW127" i="1"/>
  <c r="AX127" i="1"/>
  <c r="AY127" i="1"/>
  <c r="AQ128" i="1"/>
  <c r="AR128" i="1"/>
  <c r="AS128" i="1"/>
  <c r="AT128" i="1"/>
  <c r="AU128" i="1"/>
  <c r="AV128" i="1"/>
  <c r="AW128" i="1"/>
  <c r="AX128" i="1"/>
  <c r="AY128" i="1"/>
  <c r="AQ129" i="1"/>
  <c r="AR129" i="1"/>
  <c r="AS129" i="1"/>
  <c r="AT129" i="1"/>
  <c r="AU129" i="1"/>
  <c r="AV129" i="1"/>
  <c r="AW129" i="1"/>
  <c r="AX129" i="1"/>
  <c r="AY129" i="1"/>
  <c r="AQ130" i="1"/>
  <c r="AR130" i="1"/>
  <c r="AS130" i="1"/>
  <c r="AT130" i="1"/>
  <c r="AU130" i="1"/>
  <c r="AV130" i="1"/>
  <c r="AW130" i="1"/>
  <c r="AX130" i="1"/>
  <c r="AY130" i="1"/>
  <c r="AQ131" i="1"/>
  <c r="AR131" i="1"/>
  <c r="AS131" i="1"/>
  <c r="AT131" i="1"/>
  <c r="AU131" i="1"/>
  <c r="AV131" i="1"/>
  <c r="AW131" i="1"/>
  <c r="AX131" i="1"/>
  <c r="AY131" i="1"/>
  <c r="AQ132" i="1"/>
  <c r="AR132" i="1"/>
  <c r="AS132" i="1"/>
  <c r="AT132" i="1"/>
  <c r="AU132" i="1"/>
  <c r="AV132" i="1"/>
  <c r="AW132" i="1"/>
  <c r="AX132" i="1"/>
  <c r="AY132" i="1"/>
  <c r="AQ133" i="1"/>
  <c r="AR133" i="1"/>
  <c r="AS133" i="1"/>
  <c r="AT133" i="1"/>
  <c r="AU133" i="1"/>
  <c r="AV133" i="1"/>
  <c r="AW133" i="1"/>
  <c r="AX133" i="1"/>
  <c r="AY133" i="1"/>
  <c r="AQ134" i="1"/>
  <c r="AR134" i="1"/>
  <c r="AS134" i="1"/>
  <c r="AT134" i="1"/>
  <c r="AU134" i="1"/>
  <c r="AV134" i="1"/>
  <c r="AW134" i="1"/>
  <c r="AX134" i="1"/>
  <c r="AY134" i="1"/>
  <c r="AQ135" i="1"/>
  <c r="AR135" i="1"/>
  <c r="AS135" i="1"/>
  <c r="AT135" i="1"/>
  <c r="AU135" i="1"/>
  <c r="AV135" i="1"/>
  <c r="AW135" i="1"/>
  <c r="AX135" i="1"/>
  <c r="AY135" i="1"/>
  <c r="AQ136" i="1"/>
  <c r="AR136" i="1"/>
  <c r="AS136" i="1"/>
  <c r="AT136" i="1"/>
  <c r="AU136" i="1"/>
  <c r="AV136" i="1"/>
  <c r="AW136" i="1"/>
  <c r="AX136" i="1"/>
  <c r="AY136" i="1"/>
  <c r="AQ137" i="1"/>
  <c r="AR137" i="1"/>
  <c r="AS137" i="1"/>
  <c r="AT137" i="1"/>
  <c r="AU137" i="1"/>
  <c r="AV137" i="1"/>
  <c r="AW137" i="1"/>
  <c r="AX137" i="1"/>
  <c r="AY137" i="1"/>
  <c r="AQ138" i="1"/>
  <c r="AR138" i="1"/>
  <c r="AS138" i="1"/>
  <c r="AT138" i="1"/>
  <c r="AU138" i="1"/>
  <c r="AV138" i="1"/>
  <c r="AW138" i="1"/>
  <c r="AX138" i="1"/>
  <c r="AY138" i="1"/>
  <c r="AQ139" i="1"/>
  <c r="AR139" i="1"/>
  <c r="AS139" i="1"/>
  <c r="AT139" i="1"/>
  <c r="AU139" i="1"/>
  <c r="AV139" i="1"/>
  <c r="AW139" i="1"/>
  <c r="AX139" i="1"/>
  <c r="AY139" i="1"/>
  <c r="AQ140" i="1"/>
  <c r="AR140" i="1"/>
  <c r="AS140" i="1"/>
  <c r="AT140" i="1"/>
  <c r="AU140" i="1"/>
  <c r="AV140" i="1"/>
  <c r="AW140" i="1"/>
  <c r="AX140" i="1"/>
  <c r="AY140" i="1"/>
  <c r="AQ141" i="1"/>
  <c r="AR141" i="1"/>
  <c r="AS141" i="1"/>
  <c r="AT141" i="1"/>
  <c r="AU141" i="1"/>
  <c r="AV141" i="1"/>
  <c r="AW141" i="1"/>
  <c r="AX141" i="1"/>
  <c r="AY141" i="1"/>
  <c r="AQ142" i="1"/>
  <c r="AR142" i="1"/>
  <c r="AS142" i="1"/>
  <c r="AT142" i="1"/>
  <c r="AU142" i="1"/>
  <c r="AV142" i="1"/>
  <c r="AW142" i="1"/>
  <c r="AX142" i="1"/>
  <c r="AY142" i="1"/>
  <c r="AQ143" i="1"/>
  <c r="AR143" i="1"/>
  <c r="AS143" i="1"/>
  <c r="AT143" i="1"/>
  <c r="AU143" i="1"/>
  <c r="AV143" i="1"/>
  <c r="AW143" i="1"/>
  <c r="AX143" i="1"/>
  <c r="AY143" i="1"/>
  <c r="AQ144" i="1"/>
  <c r="AR144" i="1"/>
  <c r="AS144" i="1"/>
  <c r="AT144" i="1"/>
  <c r="AU144" i="1"/>
  <c r="AV144" i="1"/>
  <c r="AW144" i="1"/>
  <c r="AX144" i="1"/>
  <c r="AY144" i="1"/>
  <c r="AQ145" i="1"/>
  <c r="AR145" i="1"/>
  <c r="AS145" i="1"/>
  <c r="AT145" i="1"/>
  <c r="AU145" i="1"/>
  <c r="AV145" i="1"/>
  <c r="AW145" i="1"/>
  <c r="AX145" i="1"/>
  <c r="AY145" i="1"/>
  <c r="AQ146" i="1"/>
  <c r="AR146" i="1"/>
  <c r="AS146" i="1"/>
  <c r="AT146" i="1"/>
  <c r="AU146" i="1"/>
  <c r="AV146" i="1"/>
  <c r="AW146" i="1"/>
  <c r="AX146" i="1"/>
  <c r="AY146" i="1"/>
  <c r="AQ147" i="1"/>
  <c r="AR147" i="1"/>
  <c r="AS147" i="1"/>
  <c r="AT147" i="1"/>
  <c r="AU147" i="1"/>
  <c r="AV147" i="1"/>
  <c r="AW147" i="1"/>
  <c r="AX147" i="1"/>
  <c r="AY147" i="1"/>
  <c r="AQ148" i="1"/>
  <c r="AR148" i="1"/>
  <c r="AS148" i="1"/>
  <c r="AT148" i="1"/>
  <c r="AU148" i="1"/>
  <c r="AV148" i="1"/>
  <c r="AW148" i="1"/>
  <c r="AX148" i="1"/>
  <c r="AY148" i="1"/>
  <c r="AQ149" i="1"/>
  <c r="AR149" i="1"/>
  <c r="AS149" i="1"/>
  <c r="AT149" i="1"/>
  <c r="AU149" i="1"/>
  <c r="AV149" i="1"/>
  <c r="AW149" i="1"/>
  <c r="AX149" i="1"/>
  <c r="AY149" i="1"/>
  <c r="AQ91" i="1"/>
  <c r="AR91" i="1"/>
  <c r="AS91" i="1"/>
  <c r="AT91" i="1"/>
  <c r="AU91" i="1"/>
  <c r="AV91" i="1"/>
  <c r="AW91" i="1"/>
  <c r="AX91" i="1"/>
  <c r="AY91" i="1"/>
  <c r="AQ92" i="1"/>
  <c r="AR92" i="1"/>
  <c r="AS92" i="1"/>
  <c r="AT92" i="1"/>
  <c r="AU92" i="1"/>
  <c r="AV92" i="1"/>
  <c r="AW92" i="1"/>
  <c r="AX92" i="1"/>
  <c r="AY92" i="1"/>
  <c r="AQ93" i="1"/>
  <c r="AR93" i="1"/>
  <c r="AS93" i="1"/>
  <c r="AT93" i="1"/>
  <c r="AU93" i="1"/>
  <c r="AV93" i="1"/>
  <c r="AW93" i="1"/>
  <c r="AX93" i="1"/>
  <c r="AY93" i="1"/>
  <c r="AQ150" i="1"/>
  <c r="AR150" i="1"/>
  <c r="AS150" i="1"/>
  <c r="AT150" i="1"/>
  <c r="AU150" i="1"/>
  <c r="AV150" i="1"/>
  <c r="AW150" i="1"/>
  <c r="AX150" i="1"/>
  <c r="AY150" i="1"/>
  <c r="AQ151" i="1"/>
  <c r="AR151" i="1"/>
  <c r="AS151" i="1"/>
  <c r="AT151" i="1"/>
  <c r="AU151" i="1"/>
  <c r="AV151" i="1"/>
  <c r="AW151" i="1"/>
  <c r="AX151" i="1"/>
  <c r="AY151" i="1"/>
  <c r="AQ152" i="1"/>
  <c r="AR152" i="1"/>
  <c r="AS152" i="1"/>
  <c r="AT152" i="1"/>
  <c r="AU152" i="1"/>
  <c r="AV152" i="1"/>
  <c r="AW152" i="1"/>
  <c r="AX152" i="1"/>
  <c r="AY152" i="1"/>
  <c r="AQ94" i="1"/>
  <c r="AR94" i="1"/>
  <c r="AS94" i="1"/>
  <c r="AT94" i="1"/>
  <c r="AU94" i="1"/>
  <c r="AV94" i="1"/>
  <c r="AW94" i="1"/>
  <c r="AX94" i="1"/>
  <c r="AY94" i="1"/>
  <c r="AQ153" i="1"/>
  <c r="AR153" i="1"/>
  <c r="AS153" i="1"/>
  <c r="AT153" i="1"/>
  <c r="AU153" i="1"/>
  <c r="AV153" i="1"/>
  <c r="AW153" i="1"/>
  <c r="AX153" i="1"/>
  <c r="AY153" i="1"/>
  <c r="AQ154" i="1"/>
  <c r="AR154" i="1"/>
  <c r="AS154" i="1"/>
  <c r="AT154" i="1"/>
  <c r="AU154" i="1"/>
  <c r="AV154" i="1"/>
  <c r="AW154" i="1"/>
  <c r="AX154" i="1"/>
  <c r="AY154" i="1"/>
  <c r="AQ155" i="1"/>
  <c r="AR155" i="1"/>
  <c r="AS155" i="1"/>
  <c r="AT155" i="1"/>
  <c r="AU155" i="1"/>
  <c r="AV155" i="1"/>
  <c r="AW155" i="1"/>
  <c r="AX155" i="1"/>
  <c r="AY155" i="1"/>
  <c r="AQ156" i="1"/>
  <c r="AR156" i="1"/>
  <c r="AS156" i="1"/>
  <c r="AT156" i="1"/>
  <c r="AU156" i="1"/>
  <c r="AV156" i="1"/>
  <c r="AW156" i="1"/>
  <c r="AX156" i="1"/>
  <c r="AY156" i="1"/>
  <c r="AQ157" i="1"/>
  <c r="AR157" i="1"/>
  <c r="AS157" i="1"/>
  <c r="AT157" i="1"/>
  <c r="AU157" i="1"/>
  <c r="AV157" i="1"/>
  <c r="AW157" i="1"/>
  <c r="AX157" i="1"/>
  <c r="AY157" i="1"/>
  <c r="AQ158" i="1"/>
  <c r="AR158" i="1"/>
  <c r="AS158" i="1"/>
  <c r="AT158" i="1"/>
  <c r="AU158" i="1"/>
  <c r="AV158" i="1"/>
  <c r="AW158" i="1"/>
  <c r="AX158" i="1"/>
  <c r="AY158" i="1"/>
  <c r="AQ159" i="1"/>
  <c r="AR159" i="1"/>
  <c r="AS159" i="1"/>
  <c r="AT159" i="1"/>
  <c r="AU159" i="1"/>
  <c r="AV159" i="1"/>
  <c r="AW159" i="1"/>
  <c r="AX159" i="1"/>
  <c r="AY159" i="1"/>
  <c r="AQ160" i="1"/>
  <c r="AR160" i="1"/>
  <c r="AS160" i="1"/>
  <c r="AT160" i="1"/>
  <c r="AU160" i="1"/>
  <c r="AV160" i="1"/>
  <c r="AW160" i="1"/>
  <c r="AX160" i="1"/>
  <c r="AY160" i="1"/>
  <c r="AQ161" i="1"/>
  <c r="AR161" i="1"/>
  <c r="AS161" i="1"/>
  <c r="AT161" i="1"/>
  <c r="AU161" i="1"/>
  <c r="AV161" i="1"/>
  <c r="AW161" i="1"/>
  <c r="AX161" i="1"/>
  <c r="AY161" i="1"/>
  <c r="AQ162" i="1"/>
  <c r="AR162" i="1"/>
  <c r="AS162" i="1"/>
  <c r="AT162" i="1"/>
  <c r="AU162" i="1"/>
  <c r="AV162" i="1"/>
  <c r="AW162" i="1"/>
  <c r="AX162" i="1"/>
  <c r="AY162" i="1"/>
  <c r="AQ163" i="1"/>
  <c r="AR163" i="1"/>
  <c r="AS163" i="1"/>
  <c r="AT163" i="1"/>
  <c r="AU163" i="1"/>
  <c r="AV163" i="1"/>
  <c r="AW163" i="1"/>
  <c r="AX163" i="1"/>
  <c r="AY163" i="1"/>
  <c r="AQ164" i="1"/>
  <c r="AR164" i="1"/>
  <c r="AS164" i="1"/>
  <c r="AT164" i="1"/>
  <c r="AU164" i="1"/>
  <c r="AV164" i="1"/>
  <c r="AW164" i="1"/>
  <c r="AX164" i="1"/>
  <c r="AY164" i="1"/>
  <c r="AQ165" i="1"/>
  <c r="AR165" i="1"/>
  <c r="AS165" i="1"/>
  <c r="AT165" i="1"/>
  <c r="AU165" i="1"/>
  <c r="AV165" i="1"/>
  <c r="AW165" i="1"/>
  <c r="AX165" i="1"/>
  <c r="AY165" i="1"/>
  <c r="AQ166" i="1"/>
  <c r="AR166" i="1"/>
  <c r="AS166" i="1"/>
  <c r="AT166" i="1"/>
  <c r="AU166" i="1"/>
  <c r="AV166" i="1"/>
  <c r="AW166" i="1"/>
  <c r="AX166" i="1"/>
  <c r="AY166" i="1"/>
  <c r="AQ167" i="1"/>
  <c r="AR167" i="1"/>
  <c r="AS167" i="1"/>
  <c r="AT167" i="1"/>
  <c r="AU167" i="1"/>
  <c r="AV167" i="1"/>
  <c r="AW167" i="1"/>
  <c r="AX167" i="1"/>
  <c r="AY167" i="1"/>
  <c r="AQ168" i="1"/>
  <c r="AR168" i="1"/>
  <c r="AS168" i="1"/>
  <c r="AT168" i="1"/>
  <c r="AU168" i="1"/>
  <c r="AV168" i="1"/>
  <c r="AW168" i="1"/>
  <c r="AX168" i="1"/>
  <c r="AY168" i="1"/>
  <c r="AQ169" i="1"/>
  <c r="AR169" i="1"/>
  <c r="AS169" i="1"/>
  <c r="AT169" i="1"/>
  <c r="AU169" i="1"/>
  <c r="AV169" i="1"/>
  <c r="AW169" i="1"/>
  <c r="AX169" i="1"/>
  <c r="AY169" i="1"/>
  <c r="AQ170" i="1"/>
  <c r="AR170" i="1"/>
  <c r="AS170" i="1"/>
  <c r="AT170" i="1"/>
  <c r="AU170" i="1"/>
  <c r="AV170" i="1"/>
  <c r="AW170" i="1"/>
  <c r="AX170" i="1"/>
  <c r="AY170" i="1"/>
  <c r="AQ171" i="1"/>
  <c r="AR171" i="1"/>
  <c r="AS171" i="1"/>
  <c r="AT171" i="1"/>
  <c r="AU171" i="1"/>
  <c r="AV171" i="1"/>
  <c r="AW171" i="1"/>
  <c r="AX171" i="1"/>
  <c r="AY171" i="1"/>
  <c r="AQ172" i="1"/>
  <c r="AR172" i="1"/>
  <c r="AS172" i="1"/>
  <c r="AT172" i="1"/>
  <c r="AU172" i="1"/>
  <c r="AV172" i="1"/>
  <c r="AW172" i="1"/>
  <c r="AX172" i="1"/>
  <c r="AY172" i="1"/>
  <c r="AQ173" i="1"/>
  <c r="AR173" i="1"/>
  <c r="AS173" i="1"/>
  <c r="AT173" i="1"/>
  <c r="AU173" i="1"/>
  <c r="AV173" i="1"/>
  <c r="AW173" i="1"/>
  <c r="AX173" i="1"/>
  <c r="AY173" i="1"/>
  <c r="AQ174" i="1"/>
  <c r="AR174" i="1"/>
  <c r="AS174" i="1"/>
  <c r="AT174" i="1"/>
  <c r="AU174" i="1"/>
  <c r="AV174" i="1"/>
  <c r="AW174" i="1"/>
  <c r="AX174" i="1"/>
  <c r="AY174" i="1"/>
  <c r="AQ176" i="1"/>
  <c r="AR176" i="1"/>
  <c r="AS176" i="1"/>
  <c r="AT176" i="1"/>
  <c r="AU176" i="1"/>
  <c r="AV176" i="1"/>
  <c r="AW176" i="1"/>
  <c r="AX176" i="1"/>
  <c r="AY176" i="1"/>
  <c r="AQ177" i="1"/>
  <c r="AR177" i="1"/>
  <c r="AS177" i="1"/>
  <c r="AT177" i="1"/>
  <c r="AU177" i="1"/>
  <c r="AV177" i="1"/>
  <c r="AW177" i="1"/>
  <c r="AX177" i="1"/>
  <c r="AY177" i="1"/>
  <c r="AQ178" i="1"/>
  <c r="AR178" i="1"/>
  <c r="AS178" i="1"/>
  <c r="AT178" i="1"/>
  <c r="AU178" i="1"/>
  <c r="AV178" i="1"/>
  <c r="AW178" i="1"/>
  <c r="AX178" i="1"/>
  <c r="AY178" i="1"/>
  <c r="AQ179" i="1"/>
  <c r="AR179" i="1"/>
  <c r="AS179" i="1"/>
  <c r="AT179" i="1"/>
  <c r="AU179" i="1"/>
  <c r="AV179" i="1"/>
  <c r="AW179" i="1"/>
  <c r="AX179" i="1"/>
  <c r="AY179" i="1"/>
  <c r="AQ180" i="1"/>
  <c r="AR180" i="1"/>
  <c r="AS180" i="1"/>
  <c r="AT180" i="1"/>
  <c r="AU180" i="1"/>
  <c r="AV180" i="1"/>
  <c r="AW180" i="1"/>
  <c r="AX180" i="1"/>
  <c r="AY180" i="1"/>
  <c r="AQ181" i="1"/>
  <c r="AR181" i="1"/>
  <c r="AS181" i="1"/>
  <c r="AT181" i="1"/>
  <c r="AU181" i="1"/>
  <c r="AV181" i="1"/>
  <c r="AW181" i="1"/>
  <c r="AX181" i="1"/>
  <c r="AY181" i="1"/>
  <c r="AQ182" i="1"/>
  <c r="AR182" i="1"/>
  <c r="AS182" i="1"/>
  <c r="AT182" i="1"/>
  <c r="AU182" i="1"/>
  <c r="AV182" i="1"/>
  <c r="AW182" i="1"/>
  <c r="AX182" i="1"/>
  <c r="AY182" i="1"/>
  <c r="AQ183" i="1"/>
  <c r="AR183" i="1"/>
  <c r="AS183" i="1"/>
  <c r="AT183" i="1"/>
  <c r="AU183" i="1"/>
  <c r="AV183" i="1"/>
  <c r="AW183" i="1"/>
  <c r="AX183" i="1"/>
  <c r="AY183" i="1"/>
  <c r="AQ184" i="1"/>
  <c r="AR184" i="1"/>
  <c r="AS184" i="1"/>
  <c r="AT184" i="1"/>
  <c r="AU184" i="1"/>
  <c r="AV184" i="1"/>
  <c r="AW184" i="1"/>
  <c r="AX184" i="1"/>
  <c r="AY184" i="1"/>
  <c r="AQ185" i="1"/>
  <c r="AR185" i="1"/>
  <c r="AS185" i="1"/>
  <c r="AT185" i="1"/>
  <c r="AU185" i="1"/>
  <c r="AV185" i="1"/>
  <c r="AW185" i="1"/>
  <c r="AX185" i="1"/>
  <c r="AY185" i="1"/>
  <c r="AQ186" i="1"/>
  <c r="AR186" i="1"/>
  <c r="AS186" i="1"/>
  <c r="AT186" i="1"/>
  <c r="AU186" i="1"/>
  <c r="AV186" i="1"/>
  <c r="AW186" i="1"/>
  <c r="AX186" i="1"/>
  <c r="AY186" i="1"/>
  <c r="AQ188" i="1"/>
  <c r="AR188" i="1"/>
  <c r="AS188" i="1"/>
  <c r="AT188" i="1"/>
  <c r="AU188" i="1"/>
  <c r="AV188" i="1"/>
  <c r="AW188" i="1"/>
  <c r="AX188" i="1"/>
  <c r="AY188" i="1"/>
  <c r="AQ189" i="1"/>
  <c r="AR189" i="1"/>
  <c r="AS189" i="1"/>
  <c r="AT189" i="1"/>
  <c r="AU189" i="1"/>
  <c r="AV189" i="1"/>
  <c r="AW189" i="1"/>
  <c r="AX189" i="1"/>
  <c r="AY189" i="1"/>
  <c r="AQ190" i="1"/>
  <c r="AR190" i="1"/>
  <c r="AS190" i="1"/>
  <c r="AT190" i="1"/>
  <c r="AU190" i="1"/>
  <c r="AV190" i="1"/>
  <c r="AW190" i="1"/>
  <c r="AX190" i="1"/>
  <c r="AY190" i="1"/>
  <c r="AQ191" i="1"/>
  <c r="AR191" i="1"/>
  <c r="AS191" i="1"/>
  <c r="AT191" i="1"/>
  <c r="AU191" i="1"/>
  <c r="AV191" i="1"/>
  <c r="AW191" i="1"/>
  <c r="AX191" i="1"/>
  <c r="AY191" i="1"/>
  <c r="AQ192" i="1"/>
  <c r="AR192" i="1"/>
  <c r="AS192" i="1"/>
  <c r="AT192" i="1"/>
  <c r="AU192" i="1"/>
  <c r="AV192" i="1"/>
  <c r="AW192" i="1"/>
  <c r="AX192" i="1"/>
  <c r="AY192" i="1"/>
  <c r="AQ193" i="1"/>
  <c r="AR193" i="1"/>
  <c r="AS193" i="1"/>
  <c r="AT193" i="1"/>
  <c r="AU193" i="1"/>
  <c r="AV193" i="1"/>
  <c r="AW193" i="1"/>
  <c r="AX193" i="1"/>
  <c r="AY193" i="1"/>
  <c r="AQ194" i="1"/>
  <c r="AR194" i="1"/>
  <c r="AS194" i="1"/>
  <c r="AT194" i="1"/>
  <c r="AU194" i="1"/>
  <c r="AV194" i="1"/>
  <c r="AW194" i="1"/>
  <c r="AX194" i="1"/>
  <c r="AY194" i="1"/>
  <c r="AQ195" i="1"/>
  <c r="AR195" i="1"/>
  <c r="AS195" i="1"/>
  <c r="AT195" i="1"/>
  <c r="AU195" i="1"/>
  <c r="AV195" i="1"/>
  <c r="AW195" i="1"/>
  <c r="AX195" i="1"/>
  <c r="AY195" i="1"/>
  <c r="AQ196" i="1"/>
  <c r="AR196" i="1"/>
  <c r="AS196" i="1"/>
  <c r="AT196" i="1"/>
  <c r="AU196" i="1"/>
  <c r="AV196" i="1"/>
  <c r="AW196" i="1"/>
  <c r="AX196" i="1"/>
  <c r="AY196" i="1"/>
  <c r="AQ197" i="1"/>
  <c r="AR197" i="1"/>
  <c r="AS197" i="1"/>
  <c r="AT197" i="1"/>
  <c r="AU197" i="1"/>
  <c r="AV197" i="1"/>
  <c r="AW197" i="1"/>
  <c r="AX197" i="1"/>
  <c r="AY197" i="1"/>
  <c r="AQ198" i="1"/>
  <c r="AR198" i="1"/>
  <c r="AS198" i="1"/>
  <c r="AT198" i="1"/>
  <c r="AU198" i="1"/>
  <c r="AV198" i="1"/>
  <c r="AW198" i="1"/>
  <c r="AX198" i="1"/>
  <c r="AY198" i="1"/>
  <c r="AQ199" i="1"/>
  <c r="AR199" i="1"/>
  <c r="AS199" i="1"/>
  <c r="AT199" i="1"/>
  <c r="AU199" i="1"/>
  <c r="AV199" i="1"/>
  <c r="AW199" i="1"/>
  <c r="AX199" i="1"/>
  <c r="AY199" i="1"/>
  <c r="AQ200" i="1"/>
  <c r="AR200" i="1"/>
  <c r="AS200" i="1"/>
  <c r="AT200" i="1"/>
  <c r="AU200" i="1"/>
  <c r="AV200" i="1"/>
  <c r="AW200" i="1"/>
  <c r="AX200" i="1"/>
  <c r="AY200" i="1"/>
  <c r="AQ201" i="1"/>
  <c r="AR201" i="1"/>
  <c r="AS201" i="1"/>
  <c r="AT201" i="1"/>
  <c r="AU201" i="1"/>
  <c r="AV201" i="1"/>
  <c r="AW201" i="1"/>
  <c r="AX201" i="1"/>
  <c r="AY201" i="1"/>
  <c r="AQ202" i="1"/>
  <c r="AR202" i="1"/>
  <c r="AS202" i="1"/>
  <c r="AT202" i="1"/>
  <c r="AU202" i="1"/>
  <c r="AV202" i="1"/>
  <c r="AW202" i="1"/>
  <c r="AX202" i="1"/>
  <c r="AY202" i="1"/>
  <c r="AQ203" i="1"/>
  <c r="AR203" i="1"/>
  <c r="AS203" i="1"/>
  <c r="AT203" i="1"/>
  <c r="AU203" i="1"/>
  <c r="AV203" i="1"/>
  <c r="AW203" i="1"/>
  <c r="AX203" i="1"/>
  <c r="AY203" i="1"/>
  <c r="AQ204" i="1"/>
  <c r="AR204" i="1"/>
  <c r="AS204" i="1"/>
  <c r="AT204" i="1"/>
  <c r="AU204" i="1"/>
  <c r="AV204" i="1"/>
  <c r="AW204" i="1"/>
  <c r="AX204" i="1"/>
  <c r="AY204" i="1"/>
  <c r="AQ205" i="1"/>
  <c r="AR205" i="1"/>
  <c r="AS205" i="1"/>
  <c r="AT205" i="1"/>
  <c r="AU205" i="1"/>
  <c r="AV205" i="1"/>
  <c r="AW205" i="1"/>
  <c r="AX205" i="1"/>
  <c r="AY205" i="1"/>
  <c r="AQ206" i="1"/>
  <c r="AR206" i="1"/>
  <c r="AS206" i="1"/>
  <c r="AT206" i="1"/>
  <c r="AU206" i="1"/>
  <c r="AV206" i="1"/>
  <c r="AW206" i="1"/>
  <c r="AX206" i="1"/>
  <c r="AY206" i="1"/>
  <c r="AQ207" i="1"/>
  <c r="AR207" i="1"/>
  <c r="AS207" i="1"/>
  <c r="AT207" i="1"/>
  <c r="AU207" i="1"/>
  <c r="AV207" i="1"/>
  <c r="AW207" i="1"/>
  <c r="AX207" i="1"/>
  <c r="AY207" i="1"/>
  <c r="AQ208" i="1"/>
  <c r="AR208" i="1"/>
  <c r="AS208" i="1"/>
  <c r="AT208" i="1"/>
  <c r="AU208" i="1"/>
  <c r="AV208" i="1"/>
  <c r="AW208" i="1"/>
  <c r="AX208" i="1"/>
  <c r="AY208" i="1"/>
  <c r="AQ209" i="1"/>
  <c r="AR209" i="1"/>
  <c r="AS209" i="1"/>
  <c r="AT209" i="1"/>
  <c r="AU209" i="1"/>
  <c r="AV209" i="1"/>
  <c r="AW209" i="1"/>
  <c r="AX209" i="1"/>
  <c r="AY209" i="1"/>
  <c r="AQ210" i="1"/>
  <c r="AR210" i="1"/>
  <c r="AS210" i="1"/>
  <c r="AT210" i="1"/>
  <c r="AU210" i="1"/>
  <c r="AV210" i="1"/>
  <c r="AW210" i="1"/>
  <c r="AX210" i="1"/>
  <c r="AY210" i="1"/>
  <c r="AQ211" i="1"/>
  <c r="AR211" i="1"/>
  <c r="AS211" i="1"/>
  <c r="AT211" i="1"/>
  <c r="AU211" i="1"/>
  <c r="AV211" i="1"/>
  <c r="AW211" i="1"/>
  <c r="AX211" i="1"/>
  <c r="AY211" i="1"/>
  <c r="AQ212" i="1"/>
  <c r="AR212" i="1"/>
  <c r="AS212" i="1"/>
  <c r="AT212" i="1"/>
  <c r="AU212" i="1"/>
  <c r="AV212" i="1"/>
  <c r="AW212" i="1"/>
  <c r="AX212" i="1"/>
  <c r="AY212" i="1"/>
  <c r="AQ214" i="1"/>
  <c r="AR214" i="1"/>
  <c r="AS214" i="1"/>
  <c r="AT214" i="1"/>
  <c r="AU214" i="1"/>
  <c r="AV214" i="1"/>
  <c r="AW214" i="1"/>
  <c r="AX214" i="1"/>
  <c r="AY214" i="1"/>
  <c r="AQ215" i="1"/>
  <c r="AR215" i="1"/>
  <c r="AS215" i="1"/>
  <c r="AT215" i="1"/>
  <c r="AU215" i="1"/>
  <c r="AV215" i="1"/>
  <c r="AW215" i="1"/>
  <c r="AX215" i="1"/>
  <c r="AY215" i="1"/>
  <c r="AQ216" i="1"/>
  <c r="AR216" i="1"/>
  <c r="AS216" i="1"/>
  <c r="AT216" i="1"/>
  <c r="AU216" i="1"/>
  <c r="AV216" i="1"/>
  <c r="AW216" i="1"/>
  <c r="AX216" i="1"/>
  <c r="AY216" i="1"/>
  <c r="AQ218" i="1"/>
  <c r="AR218" i="1"/>
  <c r="AS218" i="1"/>
  <c r="AT218" i="1"/>
  <c r="AU218" i="1"/>
  <c r="AV218" i="1"/>
  <c r="AW218" i="1"/>
  <c r="AX218" i="1"/>
  <c r="AY218" i="1"/>
  <c r="AQ219" i="1"/>
  <c r="AR219" i="1"/>
  <c r="AS219" i="1"/>
  <c r="AT219" i="1"/>
  <c r="AU219" i="1"/>
  <c r="AV219" i="1"/>
  <c r="AW219" i="1"/>
  <c r="AX219" i="1"/>
  <c r="AY219" i="1"/>
  <c r="AQ220" i="1"/>
  <c r="AR220" i="1"/>
  <c r="AS220" i="1"/>
  <c r="AT220" i="1"/>
  <c r="AU220" i="1"/>
  <c r="AV220" i="1"/>
  <c r="AW220" i="1"/>
  <c r="AX220" i="1"/>
  <c r="AY220" i="1"/>
  <c r="AQ221" i="1"/>
  <c r="AR221" i="1"/>
  <c r="AS221" i="1"/>
  <c r="AT221" i="1"/>
  <c r="AU221" i="1"/>
  <c r="AV221" i="1"/>
  <c r="AW221" i="1"/>
  <c r="AX221" i="1"/>
  <c r="AY221" i="1"/>
  <c r="AQ224" i="1"/>
  <c r="AR224" i="1"/>
  <c r="AS224" i="1"/>
  <c r="AT224" i="1"/>
  <c r="AU224" i="1"/>
  <c r="AV224" i="1"/>
  <c r="AW224" i="1"/>
  <c r="AX224" i="1"/>
  <c r="AY224" i="1"/>
  <c r="AQ225" i="1"/>
  <c r="AR225" i="1"/>
  <c r="AS225" i="1"/>
  <c r="AT225" i="1"/>
  <c r="AU225" i="1"/>
  <c r="AV225" i="1"/>
  <c r="AW225" i="1"/>
  <c r="AX225" i="1"/>
  <c r="AY225" i="1"/>
  <c r="AQ228" i="1"/>
  <c r="AR228" i="1"/>
  <c r="AS228" i="1"/>
  <c r="AT228" i="1"/>
  <c r="AU228" i="1"/>
  <c r="AV228" i="1"/>
  <c r="AW228" i="1"/>
  <c r="AX228" i="1"/>
  <c r="AY228" i="1"/>
  <c r="AQ229" i="1"/>
  <c r="AR229" i="1"/>
  <c r="AS229" i="1"/>
  <c r="AT229" i="1"/>
  <c r="AU229" i="1"/>
  <c r="AV229" i="1"/>
  <c r="AW229" i="1"/>
  <c r="AX229" i="1"/>
  <c r="AY229" i="1"/>
  <c r="AQ230" i="1"/>
  <c r="AR230" i="1"/>
  <c r="AS230" i="1"/>
  <c r="AT230" i="1"/>
  <c r="AU230" i="1"/>
  <c r="AV230" i="1"/>
  <c r="AW230" i="1"/>
  <c r="AX230" i="1"/>
  <c r="AY230" i="1"/>
  <c r="AQ231" i="1"/>
  <c r="AR231" i="1"/>
  <c r="AS231" i="1"/>
  <c r="AT231" i="1"/>
  <c r="AU231" i="1"/>
  <c r="AV231" i="1"/>
  <c r="AW231" i="1"/>
  <c r="AX231" i="1"/>
  <c r="AY231" i="1"/>
  <c r="AQ232" i="1"/>
  <c r="AR232" i="1"/>
  <c r="AS232" i="1"/>
  <c r="AT232" i="1"/>
  <c r="AU232" i="1"/>
  <c r="AV232" i="1"/>
  <c r="AW232" i="1"/>
  <c r="AX232" i="1"/>
  <c r="AY232" i="1"/>
  <c r="AQ233" i="1"/>
  <c r="AR233" i="1"/>
  <c r="AS233" i="1"/>
  <c r="AT233" i="1"/>
  <c r="AU233" i="1"/>
  <c r="AV233" i="1"/>
  <c r="AW233" i="1"/>
  <c r="AX233" i="1"/>
  <c r="AY233" i="1"/>
  <c r="AQ234" i="1"/>
  <c r="AR234" i="1"/>
  <c r="AS234" i="1"/>
  <c r="AT234" i="1"/>
  <c r="AU234" i="1"/>
  <c r="AV234" i="1"/>
  <c r="AW234" i="1"/>
  <c r="AX234" i="1"/>
  <c r="AY234" i="1"/>
  <c r="AQ235" i="1"/>
  <c r="AR235" i="1"/>
  <c r="AS235" i="1"/>
  <c r="AT235" i="1"/>
  <c r="AU235" i="1"/>
  <c r="AV235" i="1"/>
  <c r="AW235" i="1"/>
  <c r="AX235" i="1"/>
  <c r="AY235" i="1"/>
  <c r="AQ236" i="1"/>
  <c r="AR236" i="1"/>
  <c r="AS236" i="1"/>
  <c r="AT236" i="1"/>
  <c r="AU236" i="1"/>
  <c r="AV236" i="1"/>
  <c r="AW236" i="1"/>
  <c r="AX236" i="1"/>
  <c r="AY236" i="1"/>
  <c r="AQ237" i="1"/>
  <c r="AR237" i="1"/>
  <c r="AS237" i="1"/>
  <c r="AT237" i="1"/>
  <c r="AU237" i="1"/>
  <c r="AV237" i="1"/>
  <c r="AW237" i="1"/>
  <c r="AX237" i="1"/>
  <c r="AY237" i="1"/>
  <c r="AQ238" i="1"/>
  <c r="AR238" i="1"/>
  <c r="AS238" i="1"/>
  <c r="AT238" i="1"/>
  <c r="AU238" i="1"/>
  <c r="AV238" i="1"/>
  <c r="AW238" i="1"/>
  <c r="AX238" i="1"/>
  <c r="AY238" i="1"/>
  <c r="AQ240" i="1"/>
  <c r="AR240" i="1"/>
  <c r="AS240" i="1"/>
  <c r="AT240" i="1"/>
  <c r="AU240" i="1"/>
  <c r="AV240" i="1"/>
  <c r="AW240" i="1"/>
  <c r="AX240" i="1"/>
  <c r="AY240" i="1"/>
  <c r="AQ241" i="1"/>
  <c r="AR241" i="1"/>
  <c r="AS241" i="1"/>
  <c r="AT241" i="1"/>
  <c r="AU241" i="1"/>
  <c r="AV241" i="1"/>
  <c r="AW241" i="1"/>
  <c r="AX241" i="1"/>
  <c r="AY241" i="1"/>
  <c r="AQ242" i="1"/>
  <c r="AR242" i="1"/>
  <c r="AS242" i="1"/>
  <c r="AT242" i="1"/>
  <c r="AU242" i="1"/>
  <c r="AV242" i="1"/>
  <c r="AW242" i="1"/>
  <c r="AX242" i="1"/>
  <c r="AY242" i="1"/>
  <c r="AQ243" i="1"/>
  <c r="AR243" i="1"/>
  <c r="AS243" i="1"/>
  <c r="AT243" i="1"/>
  <c r="AU243" i="1"/>
  <c r="AV243" i="1"/>
  <c r="AW243" i="1"/>
  <c r="AX243" i="1"/>
  <c r="AY243" i="1"/>
  <c r="AQ244" i="1"/>
  <c r="AR244" i="1"/>
  <c r="AS244" i="1"/>
  <c r="AT244" i="1"/>
  <c r="AU244" i="1"/>
  <c r="AV244" i="1"/>
  <c r="AW244" i="1"/>
  <c r="AX244" i="1"/>
  <c r="AY244" i="1"/>
  <c r="AQ245" i="1"/>
  <c r="AR245" i="1"/>
  <c r="AS245" i="1"/>
  <c r="AT245" i="1"/>
  <c r="AU245" i="1"/>
  <c r="AV245" i="1"/>
  <c r="AW245" i="1"/>
  <c r="AX245" i="1"/>
  <c r="AY245" i="1"/>
  <c r="AQ246" i="1"/>
  <c r="AR246" i="1"/>
  <c r="AS246" i="1"/>
  <c r="AT246" i="1"/>
  <c r="AU246" i="1"/>
  <c r="AV246" i="1"/>
  <c r="AW246" i="1"/>
  <c r="AX246" i="1"/>
  <c r="AY246" i="1"/>
  <c r="AQ247" i="1"/>
  <c r="AR247" i="1"/>
  <c r="AS247" i="1"/>
  <c r="AT247" i="1"/>
  <c r="AU247" i="1"/>
  <c r="AV247" i="1"/>
  <c r="AW247" i="1"/>
  <c r="AX247" i="1"/>
  <c r="AY247" i="1"/>
  <c r="AQ249" i="1"/>
  <c r="AR249" i="1"/>
  <c r="AS249" i="1"/>
  <c r="AT249" i="1"/>
  <c r="AU249" i="1"/>
  <c r="AV249" i="1"/>
  <c r="AW249" i="1"/>
  <c r="AX249" i="1"/>
  <c r="AY249" i="1"/>
  <c r="AQ250" i="1"/>
  <c r="AR250" i="1"/>
  <c r="AS250" i="1"/>
  <c r="AT250" i="1"/>
  <c r="AU250" i="1"/>
  <c r="AV250" i="1"/>
  <c r="AW250" i="1"/>
  <c r="AX250" i="1"/>
  <c r="AY250" i="1"/>
  <c r="AQ251" i="1"/>
  <c r="AR251" i="1"/>
  <c r="AS251" i="1"/>
  <c r="AT251" i="1"/>
  <c r="AU251" i="1"/>
  <c r="AV251" i="1"/>
  <c r="AW251" i="1"/>
  <c r="AX251" i="1"/>
  <c r="AY251" i="1"/>
  <c r="AQ252" i="1"/>
  <c r="AR252" i="1"/>
  <c r="AS252" i="1"/>
  <c r="AT252" i="1"/>
  <c r="AU252" i="1"/>
  <c r="AV252" i="1"/>
  <c r="AW252" i="1"/>
  <c r="AX252" i="1"/>
  <c r="AY252" i="1"/>
  <c r="AQ253" i="1"/>
  <c r="AR253" i="1"/>
  <c r="AS253" i="1"/>
  <c r="AT253" i="1"/>
  <c r="AU253" i="1"/>
  <c r="AV253" i="1"/>
  <c r="AW253" i="1"/>
  <c r="AX253" i="1"/>
  <c r="AY253" i="1"/>
  <c r="AQ255" i="1"/>
  <c r="AR255" i="1"/>
  <c r="AS255" i="1"/>
  <c r="AT255" i="1"/>
  <c r="AU255" i="1"/>
  <c r="AV255" i="1"/>
  <c r="AW255" i="1"/>
  <c r="AX255" i="1"/>
  <c r="AY255" i="1"/>
  <c r="AQ256" i="1"/>
  <c r="AR256" i="1"/>
  <c r="AS256" i="1"/>
  <c r="AT256" i="1"/>
  <c r="AU256" i="1"/>
  <c r="AV256" i="1"/>
  <c r="AW256" i="1"/>
  <c r="AX256" i="1"/>
  <c r="AY256" i="1"/>
  <c r="AQ257" i="1"/>
  <c r="AR257" i="1"/>
  <c r="AS257" i="1"/>
  <c r="AT257" i="1"/>
  <c r="AU257" i="1"/>
  <c r="AV257" i="1"/>
  <c r="AW257" i="1"/>
  <c r="AX257" i="1"/>
  <c r="AY257" i="1"/>
  <c r="AQ258" i="1"/>
  <c r="AR258" i="1"/>
  <c r="AS258" i="1"/>
  <c r="AT258" i="1"/>
  <c r="AU258" i="1"/>
  <c r="AV258" i="1"/>
  <c r="AW258" i="1"/>
  <c r="AX258" i="1"/>
  <c r="AY258" i="1"/>
  <c r="AQ259" i="1"/>
  <c r="AR259" i="1"/>
  <c r="AS259" i="1"/>
  <c r="AT259" i="1"/>
  <c r="AU259" i="1"/>
  <c r="AV259" i="1"/>
  <c r="AW259" i="1"/>
  <c r="AX259" i="1"/>
  <c r="AY259" i="1"/>
  <c r="AQ260" i="1"/>
  <c r="AR260" i="1"/>
  <c r="AS260" i="1"/>
  <c r="AT260" i="1"/>
  <c r="AU260" i="1"/>
  <c r="AV260" i="1"/>
  <c r="AW260" i="1"/>
  <c r="AX260" i="1"/>
  <c r="AY260" i="1"/>
  <c r="AQ261" i="1"/>
  <c r="AR261" i="1"/>
  <c r="AS261" i="1"/>
  <c r="AT261" i="1"/>
  <c r="AU261" i="1"/>
  <c r="AV261" i="1"/>
  <c r="AW261" i="1"/>
  <c r="AX261" i="1"/>
  <c r="AY261" i="1"/>
  <c r="AQ262" i="1"/>
  <c r="AR262" i="1"/>
  <c r="AS262" i="1"/>
  <c r="AT262" i="1"/>
  <c r="AU262" i="1"/>
  <c r="AV262" i="1"/>
  <c r="AW262" i="1"/>
  <c r="AX262" i="1"/>
  <c r="AY262" i="1"/>
  <c r="AQ263" i="1"/>
  <c r="AR263" i="1"/>
  <c r="AS263" i="1"/>
  <c r="AT263" i="1"/>
  <c r="AU263" i="1"/>
  <c r="AV263" i="1"/>
  <c r="AW263" i="1"/>
  <c r="AX263" i="1"/>
  <c r="AY263" i="1"/>
  <c r="AQ264" i="1"/>
  <c r="AR264" i="1"/>
  <c r="AS264" i="1"/>
  <c r="AT264" i="1"/>
  <c r="AU264" i="1"/>
  <c r="AV264" i="1"/>
  <c r="AW264" i="1"/>
  <c r="AX264" i="1"/>
  <c r="AY264" i="1"/>
  <c r="AQ265" i="1"/>
  <c r="AR265" i="1"/>
  <c r="AS265" i="1"/>
  <c r="AT265" i="1"/>
  <c r="AU265" i="1"/>
  <c r="AV265" i="1"/>
  <c r="AW265" i="1"/>
  <c r="AX265" i="1"/>
  <c r="AY265" i="1"/>
  <c r="AQ266" i="1"/>
  <c r="AR266" i="1"/>
  <c r="AS266" i="1"/>
  <c r="AT266" i="1"/>
  <c r="AU266" i="1"/>
  <c r="AV266" i="1"/>
  <c r="AW266" i="1"/>
  <c r="AX266" i="1"/>
  <c r="AY266" i="1"/>
  <c r="AQ267" i="1"/>
  <c r="AR267" i="1"/>
  <c r="AS267" i="1"/>
  <c r="AT267" i="1"/>
  <c r="AU267" i="1"/>
  <c r="AV267" i="1"/>
  <c r="AW267" i="1"/>
  <c r="AX267" i="1"/>
  <c r="AY267" i="1"/>
  <c r="AQ268" i="1"/>
  <c r="AR268" i="1"/>
  <c r="AS268" i="1"/>
  <c r="AT268" i="1"/>
  <c r="AU268" i="1"/>
  <c r="AV268" i="1"/>
  <c r="AW268" i="1"/>
  <c r="AX268" i="1"/>
  <c r="AY268" i="1"/>
  <c r="AQ269" i="1"/>
  <c r="AR269" i="1"/>
  <c r="AS269" i="1"/>
  <c r="AT269" i="1"/>
  <c r="AU269" i="1"/>
  <c r="AV269" i="1"/>
  <c r="AW269" i="1"/>
  <c r="AX269" i="1"/>
  <c r="AY269" i="1"/>
  <c r="AQ270" i="1"/>
  <c r="AR270" i="1"/>
  <c r="AS270" i="1"/>
  <c r="AT270" i="1"/>
  <c r="AU270" i="1"/>
  <c r="AV270" i="1"/>
  <c r="AW270" i="1"/>
  <c r="AX270" i="1"/>
  <c r="AY270" i="1"/>
  <c r="AQ271" i="1"/>
  <c r="AR271" i="1"/>
  <c r="AS271" i="1"/>
  <c r="AT271" i="1"/>
  <c r="AU271" i="1"/>
  <c r="AV271" i="1"/>
  <c r="AW271" i="1"/>
  <c r="AX271" i="1"/>
  <c r="AY271" i="1"/>
  <c r="AQ273" i="1"/>
  <c r="AR273" i="1"/>
  <c r="AS273" i="1"/>
  <c r="AT273" i="1"/>
  <c r="AU273" i="1"/>
  <c r="AV273" i="1"/>
  <c r="AW273" i="1"/>
  <c r="AX273" i="1"/>
  <c r="AY273" i="1"/>
  <c r="AQ274" i="1"/>
  <c r="AR274" i="1"/>
  <c r="AS274" i="1"/>
  <c r="AT274" i="1"/>
  <c r="AU274" i="1"/>
  <c r="AV274" i="1"/>
  <c r="AW274" i="1"/>
  <c r="AX274" i="1"/>
  <c r="AY274" i="1"/>
  <c r="AQ275" i="1"/>
  <c r="AR275" i="1"/>
  <c r="AS275" i="1"/>
  <c r="AT275" i="1"/>
  <c r="AU275" i="1"/>
  <c r="AV275" i="1"/>
  <c r="AW275" i="1"/>
  <c r="AX275" i="1"/>
  <c r="AY275" i="1"/>
  <c r="AQ276" i="1"/>
  <c r="AR276" i="1"/>
  <c r="AS276" i="1"/>
  <c r="AT276" i="1"/>
  <c r="AU276" i="1"/>
  <c r="AV276" i="1"/>
  <c r="AW276" i="1"/>
  <c r="AX276" i="1"/>
  <c r="AY276" i="1"/>
  <c r="AQ277" i="1"/>
  <c r="AR277" i="1"/>
  <c r="AS277" i="1"/>
  <c r="AT277" i="1"/>
  <c r="AU277" i="1"/>
  <c r="AV277" i="1"/>
  <c r="AW277" i="1"/>
  <c r="AX277" i="1"/>
  <c r="AY277" i="1"/>
  <c r="AQ278" i="1"/>
  <c r="AR278" i="1"/>
  <c r="AS278" i="1"/>
  <c r="AT278" i="1"/>
  <c r="AU278" i="1"/>
  <c r="AV278" i="1"/>
  <c r="AW278" i="1"/>
  <c r="AX278" i="1"/>
  <c r="AY278" i="1"/>
  <c r="AQ279" i="1"/>
  <c r="AR279" i="1"/>
  <c r="AS279" i="1"/>
  <c r="AT279" i="1"/>
  <c r="AU279" i="1"/>
  <c r="AV279" i="1"/>
  <c r="AW279" i="1"/>
  <c r="AX279" i="1"/>
  <c r="AY279" i="1"/>
  <c r="AQ280" i="1"/>
  <c r="AR280" i="1"/>
  <c r="AS280" i="1"/>
  <c r="AT280" i="1"/>
  <c r="AU280" i="1"/>
  <c r="AV280" i="1"/>
  <c r="AW280" i="1"/>
  <c r="AX280" i="1"/>
  <c r="AY280" i="1"/>
  <c r="AQ281" i="1"/>
  <c r="AR281" i="1"/>
  <c r="AS281" i="1"/>
  <c r="AT281" i="1"/>
  <c r="AU281" i="1"/>
  <c r="AV281" i="1"/>
  <c r="AW281" i="1"/>
  <c r="AX281" i="1"/>
  <c r="AY281" i="1"/>
  <c r="AQ282" i="1"/>
  <c r="AR282" i="1"/>
  <c r="AS282" i="1"/>
  <c r="AT282" i="1"/>
  <c r="AU282" i="1"/>
  <c r="AV282" i="1"/>
  <c r="AW282" i="1"/>
  <c r="AX282" i="1"/>
  <c r="AY282" i="1"/>
  <c r="AQ283" i="1"/>
  <c r="AR283" i="1"/>
  <c r="AS283" i="1"/>
  <c r="AT283" i="1"/>
  <c r="AU283" i="1"/>
  <c r="AV283" i="1"/>
  <c r="AW283" i="1"/>
  <c r="AX283" i="1"/>
  <c r="AY283" i="1"/>
  <c r="AQ284" i="1"/>
  <c r="AR284" i="1"/>
  <c r="AS284" i="1"/>
  <c r="AT284" i="1"/>
  <c r="AU284" i="1"/>
  <c r="AV284" i="1"/>
  <c r="AW284" i="1"/>
  <c r="AX284" i="1"/>
  <c r="AY284" i="1"/>
  <c r="AQ285" i="1"/>
  <c r="AR285" i="1"/>
  <c r="AS285" i="1"/>
  <c r="AT285" i="1"/>
  <c r="AU285" i="1"/>
  <c r="AV285" i="1"/>
  <c r="AW285" i="1"/>
  <c r="AX285" i="1"/>
  <c r="AY285" i="1"/>
  <c r="AQ286" i="1"/>
  <c r="AR286" i="1"/>
  <c r="AS286" i="1"/>
  <c r="AT286" i="1"/>
  <c r="AU286" i="1"/>
  <c r="AV286" i="1"/>
  <c r="AW286" i="1"/>
  <c r="AX286" i="1"/>
  <c r="AY286" i="1"/>
  <c r="AQ287" i="1"/>
  <c r="AR287" i="1"/>
  <c r="AS287" i="1"/>
  <c r="AT287" i="1"/>
  <c r="AU287" i="1"/>
  <c r="AV287" i="1"/>
  <c r="AW287" i="1"/>
  <c r="AX287" i="1"/>
  <c r="AY287" i="1"/>
  <c r="AQ288" i="1"/>
  <c r="AR288" i="1"/>
  <c r="AS288" i="1"/>
  <c r="AT288" i="1"/>
  <c r="AU288" i="1"/>
  <c r="AV288" i="1"/>
  <c r="AW288" i="1"/>
  <c r="AX288" i="1"/>
  <c r="AY288" i="1"/>
  <c r="AQ290" i="1"/>
  <c r="AR290" i="1"/>
  <c r="AS290" i="1"/>
  <c r="AT290" i="1"/>
  <c r="AU290" i="1"/>
  <c r="AV290" i="1"/>
  <c r="AW290" i="1"/>
  <c r="AX290" i="1"/>
  <c r="AY290" i="1"/>
  <c r="AQ291" i="1"/>
  <c r="AR291" i="1"/>
  <c r="AS291" i="1"/>
  <c r="AT291" i="1"/>
  <c r="AU291" i="1"/>
  <c r="AV291" i="1"/>
  <c r="AW291" i="1"/>
  <c r="AX291" i="1"/>
  <c r="AY291" i="1"/>
  <c r="AQ292" i="1"/>
  <c r="AR292" i="1"/>
  <c r="AS292" i="1"/>
  <c r="AT292" i="1"/>
  <c r="AU292" i="1"/>
  <c r="AV292" i="1"/>
  <c r="AW292" i="1"/>
  <c r="AX292" i="1"/>
  <c r="AY292" i="1"/>
  <c r="AQ293" i="1"/>
  <c r="AR293" i="1"/>
  <c r="AS293" i="1"/>
  <c r="AT293" i="1"/>
  <c r="AU293" i="1"/>
  <c r="AV293" i="1"/>
  <c r="AW293" i="1"/>
  <c r="AX293" i="1"/>
  <c r="AY293" i="1"/>
  <c r="AQ294" i="1"/>
  <c r="AR294" i="1"/>
  <c r="AS294" i="1"/>
  <c r="AT294" i="1"/>
  <c r="AU294" i="1"/>
  <c r="AV294" i="1"/>
  <c r="AW294" i="1"/>
  <c r="AX294" i="1"/>
  <c r="AY294" i="1"/>
  <c r="AQ295" i="1"/>
  <c r="AR295" i="1"/>
  <c r="AS295" i="1"/>
  <c r="AT295" i="1"/>
  <c r="AU295" i="1"/>
  <c r="AV295" i="1"/>
  <c r="AW295" i="1"/>
  <c r="AX295" i="1"/>
  <c r="AY295" i="1"/>
  <c r="AQ296" i="1"/>
  <c r="AR296" i="1"/>
  <c r="AS296" i="1"/>
  <c r="AT296" i="1"/>
  <c r="AU296" i="1"/>
  <c r="AV296" i="1"/>
  <c r="AW296" i="1"/>
  <c r="AX296" i="1"/>
  <c r="AY296" i="1"/>
  <c r="AQ297" i="1"/>
  <c r="AR297" i="1"/>
  <c r="AS297" i="1"/>
  <c r="AT297" i="1"/>
  <c r="AU297" i="1"/>
  <c r="AV297" i="1"/>
  <c r="AW297" i="1"/>
  <c r="AX297" i="1"/>
  <c r="AY297" i="1"/>
  <c r="AQ299" i="1"/>
  <c r="AR299" i="1"/>
  <c r="AS299" i="1"/>
  <c r="AT299" i="1"/>
  <c r="AU299" i="1"/>
  <c r="AV299" i="1"/>
  <c r="AW299" i="1"/>
  <c r="AX299" i="1"/>
  <c r="AY299" i="1"/>
  <c r="AQ300" i="1"/>
  <c r="AR300" i="1"/>
  <c r="AS300" i="1"/>
  <c r="AT300" i="1"/>
  <c r="AU300" i="1"/>
  <c r="AV300" i="1"/>
  <c r="AW300" i="1"/>
  <c r="AX300" i="1"/>
  <c r="AY300" i="1"/>
  <c r="AQ301" i="1"/>
  <c r="AR301" i="1"/>
  <c r="AS301" i="1"/>
  <c r="AT301" i="1"/>
  <c r="AU301" i="1"/>
  <c r="AV301" i="1"/>
  <c r="AW301" i="1"/>
  <c r="AX301" i="1"/>
  <c r="AY301" i="1"/>
  <c r="AQ302" i="1"/>
  <c r="AR302" i="1"/>
  <c r="AS302" i="1"/>
  <c r="AT302" i="1"/>
  <c r="AU302" i="1"/>
  <c r="AV302" i="1"/>
  <c r="AW302" i="1"/>
  <c r="AX302" i="1"/>
  <c r="AY302" i="1"/>
  <c r="AQ303" i="1"/>
  <c r="AR303" i="1"/>
  <c r="AS303" i="1"/>
  <c r="AT303" i="1"/>
  <c r="AU303" i="1"/>
  <c r="AV303" i="1"/>
  <c r="AW303" i="1"/>
  <c r="AX303" i="1"/>
  <c r="AY303" i="1"/>
  <c r="AQ304" i="1"/>
  <c r="AR304" i="1"/>
  <c r="AS304" i="1"/>
  <c r="AT304" i="1"/>
  <c r="AU304" i="1"/>
  <c r="AV304" i="1"/>
  <c r="AW304" i="1"/>
  <c r="AX304" i="1"/>
  <c r="AY304" i="1"/>
  <c r="AQ305" i="1"/>
  <c r="AR305" i="1"/>
  <c r="AS305" i="1"/>
  <c r="AT305" i="1"/>
  <c r="AU305" i="1"/>
  <c r="AV305" i="1"/>
  <c r="AW305" i="1"/>
  <c r="AX305" i="1"/>
  <c r="AY305" i="1"/>
  <c r="AQ306" i="1"/>
  <c r="AR306" i="1"/>
  <c r="AS306" i="1"/>
  <c r="AT306" i="1"/>
  <c r="AU306" i="1"/>
  <c r="AV306" i="1"/>
  <c r="AW306" i="1"/>
  <c r="AX306" i="1"/>
  <c r="AY306" i="1"/>
  <c r="AQ307" i="1"/>
  <c r="AR307" i="1"/>
  <c r="AS307" i="1"/>
  <c r="AT307" i="1"/>
  <c r="AU307" i="1"/>
  <c r="AV307" i="1"/>
  <c r="AW307" i="1"/>
  <c r="AX307" i="1"/>
  <c r="AY307" i="1"/>
  <c r="AQ308" i="1"/>
  <c r="AR308" i="1"/>
  <c r="AS308" i="1"/>
  <c r="AT308" i="1"/>
  <c r="AU308" i="1"/>
  <c r="AV308" i="1"/>
  <c r="AW308" i="1"/>
  <c r="AX308" i="1"/>
  <c r="AY308" i="1"/>
  <c r="AQ309" i="1"/>
  <c r="AR309" i="1"/>
  <c r="AS309" i="1"/>
  <c r="AT309" i="1"/>
  <c r="AU309" i="1"/>
  <c r="AV309" i="1"/>
  <c r="AW309" i="1"/>
  <c r="AX309" i="1"/>
  <c r="AY309" i="1"/>
  <c r="AQ310" i="1"/>
  <c r="AR310" i="1"/>
  <c r="AS310" i="1"/>
  <c r="AT310" i="1"/>
  <c r="AU310" i="1"/>
  <c r="AV310" i="1"/>
  <c r="AW310" i="1"/>
  <c r="AX310" i="1"/>
  <c r="AY310" i="1"/>
  <c r="AQ311" i="1"/>
  <c r="AR311" i="1"/>
  <c r="AS311" i="1"/>
  <c r="AT311" i="1"/>
  <c r="AU311" i="1"/>
  <c r="AV311" i="1"/>
  <c r="AW311" i="1"/>
  <c r="AX311" i="1"/>
  <c r="AY311" i="1"/>
  <c r="AQ312" i="1"/>
  <c r="AR312" i="1"/>
  <c r="AS312" i="1"/>
  <c r="AT312" i="1"/>
  <c r="AU312" i="1"/>
  <c r="AV312" i="1"/>
  <c r="AW312" i="1"/>
  <c r="AX312" i="1"/>
  <c r="AY312" i="1"/>
  <c r="AQ313" i="1"/>
  <c r="AR313" i="1"/>
  <c r="AS313" i="1"/>
  <c r="AT313" i="1"/>
  <c r="AU313" i="1"/>
  <c r="AV313" i="1"/>
  <c r="AW313" i="1"/>
  <c r="AX313" i="1"/>
  <c r="AY313" i="1"/>
  <c r="AQ314" i="1"/>
  <c r="AR314" i="1"/>
  <c r="AS314" i="1"/>
  <c r="AT314" i="1"/>
  <c r="AU314" i="1"/>
  <c r="AV314" i="1"/>
  <c r="AW314" i="1"/>
  <c r="AX314" i="1"/>
  <c r="AY314" i="1"/>
  <c r="AQ315" i="1"/>
  <c r="AR315" i="1"/>
  <c r="AS315" i="1"/>
  <c r="AT315" i="1"/>
  <c r="AU315" i="1"/>
  <c r="AV315" i="1"/>
  <c r="AW315" i="1"/>
  <c r="AX315" i="1"/>
  <c r="AY315" i="1"/>
  <c r="AQ316" i="1"/>
  <c r="AR316" i="1"/>
  <c r="AS316" i="1"/>
  <c r="AT316" i="1"/>
  <c r="AU316" i="1"/>
  <c r="AV316" i="1"/>
  <c r="AW316" i="1"/>
  <c r="AX316" i="1"/>
  <c r="AY316" i="1"/>
  <c r="AQ317" i="1"/>
  <c r="AR317" i="1"/>
  <c r="AS317" i="1"/>
  <c r="AT317" i="1"/>
  <c r="AU317" i="1"/>
  <c r="AV317" i="1"/>
  <c r="AW317" i="1"/>
  <c r="AX317" i="1"/>
  <c r="AY317" i="1"/>
  <c r="AQ318" i="1"/>
  <c r="AR318" i="1"/>
  <c r="AS318" i="1"/>
  <c r="AT318" i="1"/>
  <c r="AU318" i="1"/>
  <c r="AV318" i="1"/>
  <c r="AW318" i="1"/>
  <c r="AX318" i="1"/>
  <c r="AY318" i="1"/>
  <c r="AQ319" i="1"/>
  <c r="AR319" i="1"/>
  <c r="AS319" i="1"/>
  <c r="AT319" i="1"/>
  <c r="AU319" i="1"/>
  <c r="AV319" i="1"/>
  <c r="AW319" i="1"/>
  <c r="AX319" i="1"/>
  <c r="AY319" i="1"/>
  <c r="AQ320" i="1"/>
  <c r="AR320" i="1"/>
  <c r="AS320" i="1"/>
  <c r="AT320" i="1"/>
  <c r="AU320" i="1"/>
  <c r="AV320" i="1"/>
  <c r="AW320" i="1"/>
  <c r="AX320" i="1"/>
  <c r="AY320" i="1"/>
  <c r="AQ343" i="1"/>
  <c r="AR343" i="1"/>
  <c r="AS343" i="1"/>
  <c r="AT343" i="1"/>
  <c r="AU343" i="1"/>
  <c r="AV343" i="1"/>
  <c r="AW343" i="1"/>
  <c r="AX343" i="1"/>
  <c r="AY343" i="1"/>
  <c r="AQ344" i="1"/>
  <c r="AR344" i="1"/>
  <c r="AS344" i="1"/>
  <c r="AT344" i="1"/>
  <c r="AU344" i="1"/>
  <c r="AV344" i="1"/>
  <c r="AW344" i="1"/>
  <c r="AX344" i="1"/>
  <c r="AY344" i="1"/>
  <c r="AQ321" i="1"/>
  <c r="AR321" i="1"/>
  <c r="AS321" i="1"/>
  <c r="AT321" i="1"/>
  <c r="AU321" i="1"/>
  <c r="AV321" i="1"/>
  <c r="AW321" i="1"/>
  <c r="AX321" i="1"/>
  <c r="AY321" i="1"/>
  <c r="AQ325" i="1"/>
  <c r="AR325" i="1"/>
  <c r="AS325" i="1"/>
  <c r="AT325" i="1"/>
  <c r="AU325" i="1"/>
  <c r="AV325" i="1"/>
  <c r="AW325" i="1"/>
  <c r="AX325" i="1"/>
  <c r="AY325" i="1"/>
  <c r="AQ326" i="1"/>
  <c r="AR326" i="1"/>
  <c r="AS326" i="1"/>
  <c r="AT326" i="1"/>
  <c r="AU326" i="1"/>
  <c r="AV326" i="1"/>
  <c r="AW326" i="1"/>
  <c r="AX326" i="1"/>
  <c r="AY326" i="1"/>
  <c r="AQ327" i="1"/>
  <c r="AR327" i="1"/>
  <c r="AS327" i="1"/>
  <c r="AT327" i="1"/>
  <c r="AU327" i="1"/>
  <c r="AV327" i="1"/>
  <c r="AW327" i="1"/>
  <c r="AX327" i="1"/>
  <c r="AY327" i="1"/>
  <c r="AQ328" i="1"/>
  <c r="AR328" i="1"/>
  <c r="AS328" i="1"/>
  <c r="AT328" i="1"/>
  <c r="AU328" i="1"/>
  <c r="AV328" i="1"/>
  <c r="AW328" i="1"/>
  <c r="AX328" i="1"/>
  <c r="AY328" i="1"/>
  <c r="AQ332" i="1"/>
  <c r="AR332" i="1"/>
  <c r="AS332" i="1"/>
  <c r="AT332" i="1"/>
  <c r="AU332" i="1"/>
  <c r="AV332" i="1"/>
  <c r="AW332" i="1"/>
  <c r="AX332" i="1"/>
  <c r="AY332" i="1"/>
  <c r="AQ333" i="1"/>
  <c r="AR333" i="1"/>
  <c r="AS333" i="1"/>
  <c r="AT333" i="1"/>
  <c r="AU333" i="1"/>
  <c r="AV333" i="1"/>
  <c r="AW333" i="1"/>
  <c r="AX333" i="1"/>
  <c r="AY333" i="1"/>
  <c r="AQ334" i="1"/>
  <c r="AR334" i="1"/>
  <c r="AS334" i="1"/>
  <c r="AT334" i="1"/>
  <c r="AU334" i="1"/>
  <c r="AV334" i="1"/>
  <c r="AW334" i="1"/>
  <c r="AX334" i="1"/>
  <c r="AY334" i="1"/>
  <c r="AQ335" i="1"/>
  <c r="AR335" i="1"/>
  <c r="AS335" i="1"/>
  <c r="AT335" i="1"/>
  <c r="AU335" i="1"/>
  <c r="AV335" i="1"/>
  <c r="AW335" i="1"/>
  <c r="AX335" i="1"/>
  <c r="AY335" i="1"/>
  <c r="AQ336" i="1"/>
  <c r="AR336" i="1"/>
  <c r="AS336" i="1"/>
  <c r="AT336" i="1"/>
  <c r="AU336" i="1"/>
  <c r="AV336" i="1"/>
  <c r="AW336" i="1"/>
  <c r="AX336" i="1"/>
  <c r="AY336" i="1"/>
  <c r="AQ337" i="1"/>
  <c r="AR337" i="1"/>
  <c r="AS337" i="1"/>
  <c r="AT337" i="1"/>
  <c r="AU337" i="1"/>
  <c r="AV337" i="1"/>
  <c r="AW337" i="1"/>
  <c r="AX337" i="1"/>
  <c r="AY337" i="1"/>
  <c r="AQ338" i="1"/>
  <c r="AR338" i="1"/>
  <c r="AS338" i="1"/>
  <c r="AT338" i="1"/>
  <c r="AU338" i="1"/>
  <c r="AV338" i="1"/>
  <c r="AW338" i="1"/>
  <c r="AX338" i="1"/>
  <c r="AY338" i="1"/>
  <c r="AQ339" i="1"/>
  <c r="AR339" i="1"/>
  <c r="AS339" i="1"/>
  <c r="AT339" i="1"/>
  <c r="AU339" i="1"/>
  <c r="AV339" i="1"/>
  <c r="AW339" i="1"/>
  <c r="AX339" i="1"/>
  <c r="AY339" i="1"/>
  <c r="AQ340" i="1"/>
  <c r="AR340" i="1"/>
  <c r="AS340" i="1"/>
  <c r="AT340" i="1"/>
  <c r="AU340" i="1"/>
  <c r="AV340" i="1"/>
  <c r="AW340" i="1"/>
  <c r="AX340" i="1"/>
  <c r="AY340" i="1"/>
  <c r="AQ322" i="1"/>
  <c r="AR322" i="1"/>
  <c r="AS322" i="1"/>
  <c r="AT322" i="1"/>
  <c r="AU322" i="1"/>
  <c r="AV322" i="1"/>
  <c r="AW322" i="1"/>
  <c r="AX322" i="1"/>
  <c r="AY322" i="1"/>
  <c r="AQ324" i="1"/>
  <c r="AR324" i="1"/>
  <c r="AS324" i="1"/>
  <c r="AT324" i="1"/>
  <c r="AU324" i="1"/>
  <c r="AV324" i="1"/>
  <c r="AW324" i="1"/>
  <c r="AX324" i="1"/>
  <c r="AY324" i="1"/>
  <c r="AQ217" i="1"/>
  <c r="AR217" i="1"/>
  <c r="AS217" i="1"/>
  <c r="AT217" i="1"/>
  <c r="AU217" i="1"/>
  <c r="AV217" i="1"/>
  <c r="AW217" i="1"/>
  <c r="AX217" i="1"/>
  <c r="AY217" i="1"/>
  <c r="AQ345" i="1"/>
  <c r="AR345" i="1"/>
  <c r="AS345" i="1"/>
  <c r="AT345" i="1"/>
  <c r="AU345" i="1"/>
  <c r="AV345" i="1"/>
  <c r="AW345" i="1"/>
  <c r="AX345" i="1"/>
  <c r="AY345" i="1"/>
  <c r="AQ323" i="1"/>
  <c r="AR323" i="1"/>
  <c r="AS323" i="1"/>
  <c r="AT323" i="1"/>
  <c r="AU323" i="1"/>
  <c r="AV323" i="1"/>
  <c r="AW323" i="1"/>
  <c r="AX323" i="1"/>
  <c r="AY323" i="1"/>
  <c r="AQ346" i="1"/>
  <c r="AR346" i="1"/>
  <c r="AS346" i="1"/>
  <c r="AT346" i="1"/>
  <c r="AU346" i="1"/>
  <c r="AV346" i="1"/>
  <c r="AW346" i="1"/>
  <c r="AX346" i="1"/>
  <c r="AY346" i="1"/>
  <c r="AQ347" i="1"/>
  <c r="AR347" i="1"/>
  <c r="AS347" i="1"/>
  <c r="AT347" i="1"/>
  <c r="AU347" i="1"/>
  <c r="AV347" i="1"/>
  <c r="AW347" i="1"/>
  <c r="AX347" i="1"/>
  <c r="AY347" i="1"/>
  <c r="AQ348" i="1"/>
  <c r="AR348" i="1"/>
  <c r="AS348" i="1"/>
  <c r="AT348" i="1"/>
  <c r="AU348" i="1"/>
  <c r="AV348" i="1"/>
  <c r="AW348" i="1"/>
  <c r="AX348" i="1"/>
  <c r="AY348" i="1"/>
  <c r="AQ349" i="1"/>
  <c r="AR349" i="1"/>
  <c r="AS349" i="1"/>
  <c r="AT349" i="1"/>
  <c r="AU349" i="1"/>
  <c r="AV349" i="1"/>
  <c r="AW349" i="1"/>
  <c r="AX349" i="1"/>
  <c r="AY349" i="1"/>
  <c r="AQ350" i="1"/>
  <c r="AR350" i="1"/>
  <c r="AS350" i="1"/>
  <c r="AT350" i="1"/>
  <c r="AU350" i="1"/>
  <c r="AV350" i="1"/>
  <c r="AW350" i="1"/>
  <c r="AX350" i="1"/>
  <c r="AY350" i="1"/>
  <c r="AQ351" i="1"/>
  <c r="AR351" i="1"/>
  <c r="AS351" i="1"/>
  <c r="AT351" i="1"/>
  <c r="AU351" i="1"/>
  <c r="AV351" i="1"/>
  <c r="AW351" i="1"/>
  <c r="AX351" i="1"/>
  <c r="AY351" i="1"/>
  <c r="AQ352" i="1"/>
  <c r="AR352" i="1"/>
  <c r="AS352" i="1"/>
  <c r="AT352" i="1"/>
  <c r="AU352" i="1"/>
  <c r="AV352" i="1"/>
  <c r="AW352" i="1"/>
  <c r="AX352" i="1"/>
  <c r="AY352" i="1"/>
  <c r="AQ353" i="1"/>
  <c r="AR353" i="1"/>
  <c r="AS353" i="1"/>
  <c r="AT353" i="1"/>
  <c r="AU353" i="1"/>
  <c r="AV353" i="1"/>
  <c r="AW353" i="1"/>
  <c r="AX353" i="1"/>
  <c r="AY353" i="1"/>
  <c r="AQ354" i="1"/>
  <c r="AR354" i="1"/>
  <c r="AS354" i="1"/>
  <c r="AT354" i="1"/>
  <c r="AU354" i="1"/>
  <c r="AV354" i="1"/>
  <c r="AW354" i="1"/>
  <c r="AX354" i="1"/>
  <c r="AY354" i="1"/>
  <c r="AQ329" i="1"/>
  <c r="AR329" i="1"/>
  <c r="AS329" i="1"/>
  <c r="AT329" i="1"/>
  <c r="AU329" i="1"/>
  <c r="AV329" i="1"/>
  <c r="AW329" i="1"/>
  <c r="AX329" i="1"/>
  <c r="AY329" i="1"/>
  <c r="AQ330" i="1"/>
  <c r="AR330" i="1"/>
  <c r="AS330" i="1"/>
  <c r="AT330" i="1"/>
  <c r="AU330" i="1"/>
  <c r="AV330" i="1"/>
  <c r="AW330" i="1"/>
  <c r="AX330" i="1"/>
  <c r="AY330" i="1"/>
  <c r="AQ342" i="1"/>
  <c r="AR342" i="1"/>
  <c r="AS342" i="1"/>
  <c r="AT342" i="1"/>
  <c r="AU342" i="1"/>
  <c r="AV342" i="1"/>
  <c r="AW342" i="1"/>
  <c r="AX342" i="1"/>
  <c r="AY342" i="1"/>
  <c r="AQ355" i="1"/>
  <c r="AR355" i="1"/>
  <c r="AS355" i="1"/>
  <c r="AT355" i="1"/>
  <c r="AU355" i="1"/>
  <c r="AV355" i="1"/>
  <c r="AW355" i="1"/>
  <c r="AX355" i="1"/>
  <c r="AY355" i="1"/>
  <c r="AQ356" i="1"/>
  <c r="AR356" i="1"/>
  <c r="AS356" i="1"/>
  <c r="AT356" i="1"/>
  <c r="AU356" i="1"/>
  <c r="AV356" i="1"/>
  <c r="AW356" i="1"/>
  <c r="AX356" i="1"/>
  <c r="AY356" i="1"/>
  <c r="AQ357" i="1"/>
  <c r="AR357" i="1"/>
  <c r="AS357" i="1"/>
  <c r="AT357" i="1"/>
  <c r="AU357" i="1"/>
  <c r="AV357" i="1"/>
  <c r="AW357" i="1"/>
  <c r="AX357" i="1"/>
  <c r="AY357" i="1"/>
  <c r="AQ358" i="1"/>
  <c r="AR358" i="1"/>
  <c r="AS358" i="1"/>
  <c r="AT358" i="1"/>
  <c r="AU358" i="1"/>
  <c r="AV358" i="1"/>
  <c r="AW358" i="1"/>
  <c r="AX358" i="1"/>
  <c r="AY358" i="1"/>
  <c r="AQ359" i="1"/>
  <c r="AR359" i="1"/>
  <c r="AS359" i="1"/>
  <c r="AT359" i="1"/>
  <c r="AU359" i="1"/>
  <c r="AV359" i="1"/>
  <c r="AW359" i="1"/>
  <c r="AX359" i="1"/>
  <c r="AY359" i="1"/>
  <c r="AQ360" i="1"/>
  <c r="AR360" i="1"/>
  <c r="AS360" i="1"/>
  <c r="AT360" i="1"/>
  <c r="AU360" i="1"/>
  <c r="AV360" i="1"/>
  <c r="AW360" i="1"/>
  <c r="AX360" i="1"/>
  <c r="AY360" i="1"/>
  <c r="AQ361" i="1"/>
  <c r="AR361" i="1"/>
  <c r="AS361" i="1"/>
  <c r="AT361" i="1"/>
  <c r="AU361" i="1"/>
  <c r="AV361" i="1"/>
  <c r="AW361" i="1"/>
  <c r="AX361" i="1"/>
  <c r="AY361" i="1"/>
  <c r="AQ362" i="1"/>
  <c r="AR362" i="1"/>
  <c r="AS362" i="1"/>
  <c r="AT362" i="1"/>
  <c r="AU362" i="1"/>
  <c r="AV362" i="1"/>
  <c r="AW362" i="1"/>
  <c r="AX362" i="1"/>
  <c r="AY362" i="1"/>
  <c r="AQ363" i="1"/>
  <c r="AR363" i="1"/>
  <c r="AS363" i="1"/>
  <c r="AT363" i="1"/>
  <c r="AU363" i="1"/>
  <c r="AV363" i="1"/>
  <c r="AW363" i="1"/>
  <c r="AX363" i="1"/>
  <c r="AY363" i="1"/>
  <c r="AQ364" i="1"/>
  <c r="AR364" i="1"/>
  <c r="AS364" i="1"/>
  <c r="AT364" i="1"/>
  <c r="AU364" i="1"/>
  <c r="AV364" i="1"/>
  <c r="AW364" i="1"/>
  <c r="AX364" i="1"/>
  <c r="AY364" i="1"/>
  <c r="AQ365" i="1"/>
  <c r="AR365" i="1"/>
  <c r="AS365" i="1"/>
  <c r="AT365" i="1"/>
  <c r="AU365" i="1"/>
  <c r="AV365" i="1"/>
  <c r="AW365" i="1"/>
  <c r="AX365" i="1"/>
  <c r="AY365" i="1"/>
  <c r="AQ366" i="1"/>
  <c r="AR366" i="1"/>
  <c r="AS366" i="1"/>
  <c r="AT366" i="1"/>
  <c r="AU366" i="1"/>
  <c r="AV366" i="1"/>
  <c r="AW366" i="1"/>
  <c r="AX366" i="1"/>
  <c r="AY366" i="1"/>
  <c r="AQ367" i="1"/>
  <c r="AR367" i="1"/>
  <c r="AS367" i="1"/>
  <c r="AT367" i="1"/>
  <c r="AU367" i="1"/>
  <c r="AV367" i="1"/>
  <c r="AW367" i="1"/>
  <c r="AX367" i="1"/>
  <c r="AY367" i="1"/>
  <c r="AQ368" i="1"/>
  <c r="AR368" i="1"/>
  <c r="AS368" i="1"/>
  <c r="AT368" i="1"/>
  <c r="AU368" i="1"/>
  <c r="AV368" i="1"/>
  <c r="AW368" i="1"/>
  <c r="AX368" i="1"/>
  <c r="AY368" i="1"/>
  <c r="AQ369" i="1"/>
  <c r="AR369" i="1"/>
  <c r="AS369" i="1"/>
  <c r="AT369" i="1"/>
  <c r="AU369" i="1"/>
  <c r="AV369" i="1"/>
  <c r="AW369" i="1"/>
  <c r="AX369" i="1"/>
  <c r="AY369" i="1"/>
  <c r="AQ371" i="1"/>
  <c r="AR371" i="1"/>
  <c r="AS371" i="1"/>
  <c r="AT371" i="1"/>
  <c r="AU371" i="1"/>
  <c r="AV371" i="1"/>
  <c r="AW371" i="1"/>
  <c r="AX371" i="1"/>
  <c r="AY371" i="1"/>
  <c r="AQ372" i="1"/>
  <c r="AR372" i="1"/>
  <c r="AS372" i="1"/>
  <c r="AT372" i="1"/>
  <c r="AU372" i="1"/>
  <c r="AV372" i="1"/>
  <c r="AW372" i="1"/>
  <c r="AX372" i="1"/>
  <c r="AY372" i="1"/>
  <c r="AQ373" i="1"/>
  <c r="AR373" i="1"/>
  <c r="AS373" i="1"/>
  <c r="AT373" i="1"/>
  <c r="AU373" i="1"/>
  <c r="AV373" i="1"/>
  <c r="AW373" i="1"/>
  <c r="AX373" i="1"/>
  <c r="AY373" i="1"/>
  <c r="AQ374" i="1"/>
  <c r="AR374" i="1"/>
  <c r="AS374" i="1"/>
  <c r="AT374" i="1"/>
  <c r="AU374" i="1"/>
  <c r="AV374" i="1"/>
  <c r="AW374" i="1"/>
  <c r="AX374" i="1"/>
  <c r="AY374" i="1"/>
  <c r="AQ375" i="1"/>
  <c r="AR375" i="1"/>
  <c r="AS375" i="1"/>
  <c r="AT375" i="1"/>
  <c r="AU375" i="1"/>
  <c r="AV375" i="1"/>
  <c r="AW375" i="1"/>
  <c r="AX375" i="1"/>
  <c r="AY375" i="1"/>
  <c r="AQ376" i="1"/>
  <c r="AR376" i="1"/>
  <c r="AS376" i="1"/>
  <c r="AT376" i="1"/>
  <c r="AU376" i="1"/>
  <c r="AV376" i="1"/>
  <c r="AW376" i="1"/>
  <c r="AX376" i="1"/>
  <c r="AY376" i="1"/>
  <c r="AQ377" i="1"/>
  <c r="AR377" i="1"/>
  <c r="AS377" i="1"/>
  <c r="AT377" i="1"/>
  <c r="AU377" i="1"/>
  <c r="AV377" i="1"/>
  <c r="AW377" i="1"/>
  <c r="AX377" i="1"/>
  <c r="AY377" i="1"/>
  <c r="AQ378" i="1"/>
  <c r="AR378" i="1"/>
  <c r="AS378" i="1"/>
  <c r="AT378" i="1"/>
  <c r="AU378" i="1"/>
  <c r="AV378" i="1"/>
  <c r="AW378" i="1"/>
  <c r="AX378" i="1"/>
  <c r="AY378" i="1"/>
  <c r="AQ379" i="1"/>
  <c r="AR379" i="1"/>
  <c r="AS379" i="1"/>
  <c r="AT379" i="1"/>
  <c r="AU379" i="1"/>
  <c r="AV379" i="1"/>
  <c r="AW379" i="1"/>
  <c r="AX379" i="1"/>
  <c r="AY379" i="1"/>
  <c r="AQ380" i="1"/>
  <c r="AR380" i="1"/>
  <c r="AS380" i="1"/>
  <c r="AT380" i="1"/>
  <c r="AU380" i="1"/>
  <c r="AV380" i="1"/>
  <c r="AW380" i="1"/>
  <c r="AX380" i="1"/>
  <c r="AY380" i="1"/>
  <c r="AQ381" i="1"/>
  <c r="AR381" i="1"/>
  <c r="AS381" i="1"/>
  <c r="AT381" i="1"/>
  <c r="AU381" i="1"/>
  <c r="AV381" i="1"/>
  <c r="AW381" i="1"/>
  <c r="AX381" i="1"/>
  <c r="AY381" i="1"/>
  <c r="AQ382" i="1"/>
  <c r="AR382" i="1"/>
  <c r="AS382" i="1"/>
  <c r="AT382" i="1"/>
  <c r="AU382" i="1"/>
  <c r="AV382" i="1"/>
  <c r="AW382" i="1"/>
  <c r="AX382" i="1"/>
  <c r="AY382" i="1"/>
  <c r="AQ383" i="1"/>
  <c r="AR383" i="1"/>
  <c r="AS383" i="1"/>
  <c r="AT383" i="1"/>
  <c r="AU383" i="1"/>
  <c r="AV383" i="1"/>
  <c r="AW383" i="1"/>
  <c r="AX383" i="1"/>
  <c r="AY383" i="1"/>
  <c r="AQ384" i="1"/>
  <c r="AR384" i="1"/>
  <c r="AS384" i="1"/>
  <c r="AT384" i="1"/>
  <c r="AU384" i="1"/>
  <c r="AV384" i="1"/>
  <c r="AW384" i="1"/>
  <c r="AX384" i="1"/>
  <c r="AY384" i="1"/>
  <c r="AQ385" i="1"/>
  <c r="AR385" i="1"/>
  <c r="AS385" i="1"/>
  <c r="AT385" i="1"/>
  <c r="AU385" i="1"/>
  <c r="AV385" i="1"/>
  <c r="AW385" i="1"/>
  <c r="AX385" i="1"/>
  <c r="AY385" i="1"/>
  <c r="AQ386" i="1"/>
  <c r="AR386" i="1"/>
  <c r="AS386" i="1"/>
  <c r="AT386" i="1"/>
  <c r="AU386" i="1"/>
  <c r="AV386" i="1"/>
  <c r="AW386" i="1"/>
  <c r="AX386" i="1"/>
  <c r="AY386" i="1"/>
  <c r="AQ387" i="1"/>
  <c r="AR387" i="1"/>
  <c r="AS387" i="1"/>
  <c r="AT387" i="1"/>
  <c r="AU387" i="1"/>
  <c r="AV387" i="1"/>
  <c r="AW387" i="1"/>
  <c r="AX387" i="1"/>
  <c r="AY387" i="1"/>
  <c r="AQ388" i="1"/>
  <c r="AR388" i="1"/>
  <c r="AS388" i="1"/>
  <c r="AT388" i="1"/>
  <c r="AU388" i="1"/>
  <c r="AV388" i="1"/>
  <c r="AW388" i="1"/>
  <c r="AX388" i="1"/>
  <c r="AY388" i="1"/>
  <c r="AQ389" i="1"/>
  <c r="AR389" i="1"/>
  <c r="AS389" i="1"/>
  <c r="AT389" i="1"/>
  <c r="AU389" i="1"/>
  <c r="AV389" i="1"/>
  <c r="AW389" i="1"/>
  <c r="AX389" i="1"/>
  <c r="AY389" i="1"/>
  <c r="AQ390" i="1"/>
  <c r="AR390" i="1"/>
  <c r="AS390" i="1"/>
  <c r="AT390" i="1"/>
  <c r="AU390" i="1"/>
  <c r="AV390" i="1"/>
  <c r="AW390" i="1"/>
  <c r="AX390" i="1"/>
  <c r="AY390" i="1"/>
  <c r="AQ391" i="1"/>
  <c r="AR391" i="1"/>
  <c r="AS391" i="1"/>
  <c r="AT391" i="1"/>
  <c r="AU391" i="1"/>
  <c r="AV391" i="1"/>
  <c r="AW391" i="1"/>
  <c r="AX391" i="1"/>
  <c r="AY391" i="1"/>
  <c r="AQ392" i="1"/>
  <c r="AR392" i="1"/>
  <c r="AS392" i="1"/>
  <c r="AT392" i="1"/>
  <c r="AU392" i="1"/>
  <c r="AV392" i="1"/>
  <c r="AW392" i="1"/>
  <c r="AX392" i="1"/>
  <c r="AY392" i="1"/>
  <c r="AQ393" i="1"/>
  <c r="AR393" i="1"/>
  <c r="AS393" i="1"/>
  <c r="AT393" i="1"/>
  <c r="AU393" i="1"/>
  <c r="AV393" i="1"/>
  <c r="AW393" i="1"/>
  <c r="AX393" i="1"/>
  <c r="AY393" i="1"/>
  <c r="AQ394" i="1"/>
  <c r="AR394" i="1"/>
  <c r="AS394" i="1"/>
  <c r="AT394" i="1"/>
  <c r="AU394" i="1"/>
  <c r="AV394" i="1"/>
  <c r="AW394" i="1"/>
  <c r="AX394" i="1"/>
  <c r="AY394" i="1"/>
  <c r="AQ395" i="1"/>
  <c r="AR395" i="1"/>
  <c r="AS395" i="1"/>
  <c r="AT395" i="1"/>
  <c r="AU395" i="1"/>
  <c r="AV395" i="1"/>
  <c r="AW395" i="1"/>
  <c r="AX395" i="1"/>
  <c r="AY395" i="1"/>
  <c r="AQ396" i="1"/>
  <c r="AR396" i="1"/>
  <c r="AS396" i="1"/>
  <c r="AT396" i="1"/>
  <c r="AU396" i="1"/>
  <c r="AV396" i="1"/>
  <c r="AW396" i="1"/>
  <c r="AX396" i="1"/>
  <c r="AY396" i="1"/>
  <c r="AQ397" i="1"/>
  <c r="AR397" i="1"/>
  <c r="AS397" i="1"/>
  <c r="AT397" i="1"/>
  <c r="AU397" i="1"/>
  <c r="AV397" i="1"/>
  <c r="AW397" i="1"/>
  <c r="AX397" i="1"/>
  <c r="AY397" i="1"/>
  <c r="AQ398" i="1"/>
  <c r="AR398" i="1"/>
  <c r="AS398" i="1"/>
  <c r="AT398" i="1"/>
  <c r="AU398" i="1"/>
  <c r="AV398" i="1"/>
  <c r="AW398" i="1"/>
  <c r="AX398" i="1"/>
  <c r="AY398" i="1"/>
  <c r="AQ399" i="1"/>
  <c r="AR399" i="1"/>
  <c r="AS399" i="1"/>
  <c r="AT399" i="1"/>
  <c r="AU399" i="1"/>
  <c r="AV399" i="1"/>
  <c r="AW399" i="1"/>
  <c r="AX399" i="1"/>
  <c r="AY399" i="1"/>
  <c r="AQ400" i="1"/>
  <c r="AR400" i="1"/>
  <c r="AS400" i="1"/>
  <c r="AT400" i="1"/>
  <c r="AU400" i="1"/>
  <c r="AV400" i="1"/>
  <c r="AW400" i="1"/>
  <c r="AX400" i="1"/>
  <c r="AY400" i="1"/>
  <c r="AQ401" i="1"/>
  <c r="AR401" i="1"/>
  <c r="AS401" i="1"/>
  <c r="AT401" i="1"/>
  <c r="AU401" i="1"/>
  <c r="AV401" i="1"/>
  <c r="AW401" i="1"/>
  <c r="AX401" i="1"/>
  <c r="AY401" i="1"/>
  <c r="AQ402" i="1"/>
  <c r="AR402" i="1"/>
  <c r="AS402" i="1"/>
  <c r="AT402" i="1"/>
  <c r="AU402" i="1"/>
  <c r="AV402" i="1"/>
  <c r="AW402" i="1"/>
  <c r="AX402" i="1"/>
  <c r="AY402" i="1"/>
  <c r="AQ403" i="1"/>
  <c r="AR403" i="1"/>
  <c r="AS403" i="1"/>
  <c r="AT403" i="1"/>
  <c r="AU403" i="1"/>
  <c r="AV403" i="1"/>
  <c r="AW403" i="1"/>
  <c r="AX403" i="1"/>
  <c r="AY403" i="1"/>
  <c r="AQ405" i="1"/>
  <c r="AR405" i="1"/>
  <c r="AS405" i="1"/>
  <c r="AT405" i="1"/>
  <c r="AU405" i="1"/>
  <c r="AV405" i="1"/>
  <c r="AW405" i="1"/>
  <c r="AX405" i="1"/>
  <c r="AY405" i="1"/>
  <c r="AQ406" i="1"/>
  <c r="AR406" i="1"/>
  <c r="AS406" i="1"/>
  <c r="AT406" i="1"/>
  <c r="AU406" i="1"/>
  <c r="AV406" i="1"/>
  <c r="AW406" i="1"/>
  <c r="AX406" i="1"/>
  <c r="AY406" i="1"/>
  <c r="AQ407" i="1"/>
  <c r="AR407" i="1"/>
  <c r="AS407" i="1"/>
  <c r="AT407" i="1"/>
  <c r="AU407" i="1"/>
  <c r="AV407" i="1"/>
  <c r="AW407" i="1"/>
  <c r="AX407" i="1"/>
  <c r="AY407" i="1"/>
  <c r="AQ408" i="1"/>
  <c r="AR408" i="1"/>
  <c r="AS408" i="1"/>
  <c r="AT408" i="1"/>
  <c r="AU408" i="1"/>
  <c r="AV408" i="1"/>
  <c r="AW408" i="1"/>
  <c r="AX408" i="1"/>
  <c r="AY408" i="1"/>
  <c r="AQ409" i="1"/>
  <c r="AR409" i="1"/>
  <c r="AS409" i="1"/>
  <c r="AT409" i="1"/>
  <c r="AU409" i="1"/>
  <c r="AV409" i="1"/>
  <c r="AW409" i="1"/>
  <c r="AX409" i="1"/>
  <c r="AY409" i="1"/>
  <c r="AQ410" i="1"/>
  <c r="AR410" i="1"/>
  <c r="AS410" i="1"/>
  <c r="AT410" i="1"/>
  <c r="AU410" i="1"/>
  <c r="AV410" i="1"/>
  <c r="AW410" i="1"/>
  <c r="AX410" i="1"/>
  <c r="AY410" i="1"/>
  <c r="AQ411" i="1"/>
  <c r="AR411" i="1"/>
  <c r="AS411" i="1"/>
  <c r="AT411" i="1"/>
  <c r="AU411" i="1"/>
  <c r="AV411" i="1"/>
  <c r="AW411" i="1"/>
  <c r="AX411" i="1"/>
  <c r="AY411" i="1"/>
  <c r="AQ412" i="1"/>
  <c r="AR412" i="1"/>
  <c r="AS412" i="1"/>
  <c r="AT412" i="1"/>
  <c r="AU412" i="1"/>
  <c r="AV412" i="1"/>
  <c r="AW412" i="1"/>
  <c r="AX412" i="1"/>
  <c r="AY412" i="1"/>
  <c r="AQ413" i="1"/>
  <c r="AR413" i="1"/>
  <c r="AS413" i="1"/>
  <c r="AT413" i="1"/>
  <c r="AU413" i="1"/>
  <c r="AV413" i="1"/>
  <c r="AW413" i="1"/>
  <c r="AX413" i="1"/>
  <c r="AY413" i="1"/>
  <c r="AQ414" i="1"/>
  <c r="AR414" i="1"/>
  <c r="AS414" i="1"/>
  <c r="AT414" i="1"/>
  <c r="AU414" i="1"/>
  <c r="AV414" i="1"/>
  <c r="AW414" i="1"/>
  <c r="AX414" i="1"/>
  <c r="AY414" i="1"/>
  <c r="AQ415" i="1"/>
  <c r="AR415" i="1"/>
  <c r="AS415" i="1"/>
  <c r="AT415" i="1"/>
  <c r="AU415" i="1"/>
  <c r="AV415" i="1"/>
  <c r="AW415" i="1"/>
  <c r="AX415" i="1"/>
  <c r="AY415" i="1"/>
  <c r="AQ416" i="1"/>
  <c r="AR416" i="1"/>
  <c r="AS416" i="1"/>
  <c r="AT416" i="1"/>
  <c r="AU416" i="1"/>
  <c r="AV416" i="1"/>
  <c r="AW416" i="1"/>
  <c r="AX416" i="1"/>
  <c r="AY416" i="1"/>
  <c r="AQ417" i="1"/>
  <c r="AR417" i="1"/>
  <c r="AS417" i="1"/>
  <c r="AT417" i="1"/>
  <c r="AU417" i="1"/>
  <c r="AV417" i="1"/>
  <c r="AW417" i="1"/>
  <c r="AX417" i="1"/>
  <c r="AY417" i="1"/>
  <c r="AQ418" i="1"/>
  <c r="AR418" i="1"/>
  <c r="AS418" i="1"/>
  <c r="AT418" i="1"/>
  <c r="AU418" i="1"/>
  <c r="AV418" i="1"/>
  <c r="AW418" i="1"/>
  <c r="AX418" i="1"/>
  <c r="AY418" i="1"/>
  <c r="AQ419" i="1"/>
  <c r="AR419" i="1"/>
  <c r="AS419" i="1"/>
  <c r="AT419" i="1"/>
  <c r="AU419" i="1"/>
  <c r="AV419" i="1"/>
  <c r="AW419" i="1"/>
  <c r="AX419" i="1"/>
  <c r="AY419" i="1"/>
  <c r="AQ420" i="1"/>
  <c r="AR420" i="1"/>
  <c r="AS420" i="1"/>
  <c r="AT420" i="1"/>
  <c r="AU420" i="1"/>
  <c r="AV420" i="1"/>
  <c r="AW420" i="1"/>
  <c r="AX420" i="1"/>
  <c r="AY420" i="1"/>
  <c r="AQ421" i="1"/>
  <c r="AR421" i="1"/>
  <c r="AS421" i="1"/>
  <c r="AT421" i="1"/>
  <c r="AU421" i="1"/>
  <c r="AV421" i="1"/>
  <c r="AW421" i="1"/>
  <c r="AX421" i="1"/>
  <c r="AY421" i="1"/>
  <c r="AQ422" i="1"/>
  <c r="AR422" i="1"/>
  <c r="AS422" i="1"/>
  <c r="AT422" i="1"/>
  <c r="AU422" i="1"/>
  <c r="AV422" i="1"/>
  <c r="AW422" i="1"/>
  <c r="AX422" i="1"/>
  <c r="AY422" i="1"/>
  <c r="AQ423" i="1"/>
  <c r="AR423" i="1"/>
  <c r="AS423" i="1"/>
  <c r="AT423" i="1"/>
  <c r="AU423" i="1"/>
  <c r="AV423" i="1"/>
  <c r="AW423" i="1"/>
  <c r="AX423" i="1"/>
  <c r="AY423" i="1"/>
  <c r="AQ424" i="1"/>
  <c r="AR424" i="1"/>
  <c r="AS424" i="1"/>
  <c r="AT424" i="1"/>
  <c r="AU424" i="1"/>
  <c r="AV424" i="1"/>
  <c r="AW424" i="1"/>
  <c r="AX424" i="1"/>
  <c r="AY424" i="1"/>
  <c r="AQ425" i="1"/>
  <c r="AR425" i="1"/>
  <c r="AS425" i="1"/>
  <c r="AT425" i="1"/>
  <c r="AU425" i="1"/>
  <c r="AV425" i="1"/>
  <c r="AW425" i="1"/>
  <c r="AX425" i="1"/>
  <c r="AY425" i="1"/>
  <c r="AQ426" i="1"/>
  <c r="AR426" i="1"/>
  <c r="AS426" i="1"/>
  <c r="AT426" i="1"/>
  <c r="AU426" i="1"/>
  <c r="AV426" i="1"/>
  <c r="AW426" i="1"/>
  <c r="AX426" i="1"/>
  <c r="AY426" i="1"/>
  <c r="AQ427" i="1"/>
  <c r="AR427" i="1"/>
  <c r="AS427" i="1"/>
  <c r="AT427" i="1"/>
  <c r="AU427" i="1"/>
  <c r="AV427" i="1"/>
  <c r="AW427" i="1"/>
  <c r="AX427" i="1"/>
  <c r="AY427" i="1"/>
  <c r="AQ428" i="1"/>
  <c r="AR428" i="1"/>
  <c r="AS428" i="1"/>
  <c r="AT428" i="1"/>
  <c r="AU428" i="1"/>
  <c r="AV428" i="1"/>
  <c r="AW428" i="1"/>
  <c r="AX428" i="1"/>
  <c r="AY428" i="1"/>
  <c r="AQ430" i="1"/>
  <c r="AR430" i="1"/>
  <c r="AS430" i="1"/>
  <c r="AT430" i="1"/>
  <c r="AU430" i="1"/>
  <c r="AV430" i="1"/>
  <c r="AW430" i="1"/>
  <c r="AX430" i="1"/>
  <c r="AY430" i="1"/>
  <c r="AQ431" i="1"/>
  <c r="AR431" i="1"/>
  <c r="AS431" i="1"/>
  <c r="AT431" i="1"/>
  <c r="AU431" i="1"/>
  <c r="AV431" i="1"/>
  <c r="AW431" i="1"/>
  <c r="AX431" i="1"/>
  <c r="AY431" i="1"/>
  <c r="AQ432" i="1"/>
  <c r="AR432" i="1"/>
  <c r="AS432" i="1"/>
  <c r="AT432" i="1"/>
  <c r="AU432" i="1"/>
  <c r="AV432" i="1"/>
  <c r="AW432" i="1"/>
  <c r="AX432" i="1"/>
  <c r="AY432" i="1"/>
  <c r="AQ433" i="1"/>
  <c r="AR433" i="1"/>
  <c r="AS433" i="1"/>
  <c r="AT433" i="1"/>
  <c r="AU433" i="1"/>
  <c r="AV433" i="1"/>
  <c r="AW433" i="1"/>
  <c r="AX433" i="1"/>
  <c r="AY433" i="1"/>
  <c r="AQ434" i="1"/>
  <c r="AR434" i="1"/>
  <c r="AS434" i="1"/>
  <c r="AT434" i="1"/>
  <c r="AU434" i="1"/>
  <c r="AV434" i="1"/>
  <c r="AW434" i="1"/>
  <c r="AX434" i="1"/>
  <c r="AY434" i="1"/>
  <c r="AQ435" i="1"/>
  <c r="AR435" i="1"/>
  <c r="AS435" i="1"/>
  <c r="AT435" i="1"/>
  <c r="AU435" i="1"/>
  <c r="AV435" i="1"/>
  <c r="AW435" i="1"/>
  <c r="AX435" i="1"/>
  <c r="AY435" i="1"/>
  <c r="AQ436" i="1"/>
  <c r="AR436" i="1"/>
  <c r="AS436" i="1"/>
  <c r="AT436" i="1"/>
  <c r="AU436" i="1"/>
  <c r="AV436" i="1"/>
  <c r="AW436" i="1"/>
  <c r="AX436" i="1"/>
  <c r="AY436" i="1"/>
  <c r="AQ437" i="1"/>
  <c r="AR437" i="1"/>
  <c r="AS437" i="1"/>
  <c r="AT437" i="1"/>
  <c r="AU437" i="1"/>
  <c r="AV437" i="1"/>
  <c r="AW437" i="1"/>
  <c r="AX437" i="1"/>
  <c r="AY437" i="1"/>
  <c r="AQ438" i="1"/>
  <c r="AR438" i="1"/>
  <c r="AS438" i="1"/>
  <c r="AT438" i="1"/>
  <c r="AU438" i="1"/>
  <c r="AV438" i="1"/>
  <c r="AW438" i="1"/>
  <c r="AX438" i="1"/>
  <c r="AY438" i="1"/>
  <c r="AQ439" i="1"/>
  <c r="AR439" i="1"/>
  <c r="AS439" i="1"/>
  <c r="AT439" i="1"/>
  <c r="AU439" i="1"/>
  <c r="AV439" i="1"/>
  <c r="AW439" i="1"/>
  <c r="AX439" i="1"/>
  <c r="AY439" i="1"/>
  <c r="AQ440" i="1"/>
  <c r="AR440" i="1"/>
  <c r="AS440" i="1"/>
  <c r="AT440" i="1"/>
  <c r="AU440" i="1"/>
  <c r="AV440" i="1"/>
  <c r="AW440" i="1"/>
  <c r="AX440" i="1"/>
  <c r="AY440" i="1"/>
  <c r="AQ441" i="1"/>
  <c r="AR441" i="1"/>
  <c r="AS441" i="1"/>
  <c r="AT441" i="1"/>
  <c r="AU441" i="1"/>
  <c r="AV441" i="1"/>
  <c r="AW441" i="1"/>
  <c r="AX441" i="1"/>
  <c r="AY441" i="1"/>
  <c r="AQ442" i="1"/>
  <c r="AR442" i="1"/>
  <c r="AS442" i="1"/>
  <c r="AT442" i="1"/>
  <c r="AU442" i="1"/>
  <c r="AV442" i="1"/>
  <c r="AW442" i="1"/>
  <c r="AX442" i="1"/>
  <c r="AY442" i="1"/>
  <c r="AQ443" i="1"/>
  <c r="AR443" i="1"/>
  <c r="AS443" i="1"/>
  <c r="AT443" i="1"/>
  <c r="AU443" i="1"/>
  <c r="AV443" i="1"/>
  <c r="AW443" i="1"/>
  <c r="AX443" i="1"/>
  <c r="AY443" i="1"/>
  <c r="AQ447" i="1"/>
  <c r="AR447" i="1"/>
  <c r="AS447" i="1"/>
  <c r="AT447" i="1"/>
  <c r="AU447" i="1"/>
  <c r="AV447" i="1"/>
  <c r="AW447" i="1"/>
  <c r="AX447" i="1"/>
  <c r="AY447" i="1"/>
  <c r="AQ448" i="1"/>
  <c r="AR448" i="1"/>
  <c r="AS448" i="1"/>
  <c r="AT448" i="1"/>
  <c r="AU448" i="1"/>
  <c r="AV448" i="1"/>
  <c r="AW448" i="1"/>
  <c r="AX448" i="1"/>
  <c r="AY448" i="1"/>
  <c r="AQ449" i="1"/>
  <c r="AR449" i="1"/>
  <c r="AS449" i="1"/>
  <c r="AT449" i="1"/>
  <c r="AU449" i="1"/>
  <c r="AV449" i="1"/>
  <c r="AW449" i="1"/>
  <c r="AX449" i="1"/>
  <c r="AY449" i="1"/>
  <c r="AQ450" i="1"/>
  <c r="AR450" i="1"/>
  <c r="AS450" i="1"/>
  <c r="AT450" i="1"/>
  <c r="AU450" i="1"/>
  <c r="AV450" i="1"/>
  <c r="AW450" i="1"/>
  <c r="AX450" i="1"/>
  <c r="AY450" i="1"/>
  <c r="AQ451" i="1"/>
  <c r="AR451" i="1"/>
  <c r="AS451" i="1"/>
  <c r="AT451" i="1"/>
  <c r="AU451" i="1"/>
  <c r="AV451" i="1"/>
  <c r="AW451" i="1"/>
  <c r="AX451" i="1"/>
  <c r="AY451" i="1"/>
  <c r="AQ452" i="1"/>
  <c r="AR452" i="1"/>
  <c r="AS452" i="1"/>
  <c r="AT452" i="1"/>
  <c r="AU452" i="1"/>
  <c r="AV452" i="1"/>
  <c r="AW452" i="1"/>
  <c r="AX452" i="1"/>
  <c r="AY452" i="1"/>
  <c r="AQ453" i="1"/>
  <c r="AR453" i="1"/>
  <c r="AS453" i="1"/>
  <c r="AT453" i="1"/>
  <c r="AU453" i="1"/>
  <c r="AV453" i="1"/>
  <c r="AW453" i="1"/>
  <c r="AX453" i="1"/>
  <c r="AY453" i="1"/>
  <c r="AQ454" i="1"/>
  <c r="AR454" i="1"/>
  <c r="AS454" i="1"/>
  <c r="AT454" i="1"/>
  <c r="AU454" i="1"/>
  <c r="AV454" i="1"/>
  <c r="AW454" i="1"/>
  <c r="AX454" i="1"/>
  <c r="AY454" i="1"/>
  <c r="AQ455" i="1"/>
  <c r="AR455" i="1"/>
  <c r="AS455" i="1"/>
  <c r="AT455" i="1"/>
  <c r="AU455" i="1"/>
  <c r="AV455" i="1"/>
  <c r="AW455" i="1"/>
  <c r="AX455" i="1"/>
  <c r="AY455" i="1"/>
  <c r="AQ456" i="1"/>
  <c r="AR456" i="1"/>
  <c r="AS456" i="1"/>
  <c r="AT456" i="1"/>
  <c r="AU456" i="1"/>
  <c r="AV456" i="1"/>
  <c r="AW456" i="1"/>
  <c r="AX456" i="1"/>
  <c r="AY456" i="1"/>
  <c r="AQ457" i="1"/>
  <c r="AR457" i="1"/>
  <c r="AS457" i="1"/>
  <c r="AT457" i="1"/>
  <c r="AU457" i="1"/>
  <c r="AV457" i="1"/>
  <c r="AW457" i="1"/>
  <c r="AX457" i="1"/>
  <c r="AY457" i="1"/>
  <c r="AQ459" i="1"/>
  <c r="AR459" i="1"/>
  <c r="AS459" i="1"/>
  <c r="AT459" i="1"/>
  <c r="AU459" i="1"/>
  <c r="AV459" i="1"/>
  <c r="AW459" i="1"/>
  <c r="AX459" i="1"/>
  <c r="AY459" i="1"/>
  <c r="AQ460" i="1"/>
  <c r="AR460" i="1"/>
  <c r="AS460" i="1"/>
  <c r="AT460" i="1"/>
  <c r="AU460" i="1"/>
  <c r="AV460" i="1"/>
  <c r="AW460" i="1"/>
  <c r="AX460" i="1"/>
  <c r="AY460" i="1"/>
  <c r="AQ461" i="1"/>
  <c r="AR461" i="1"/>
  <c r="AS461" i="1"/>
  <c r="AT461" i="1"/>
  <c r="AU461" i="1"/>
  <c r="AV461" i="1"/>
  <c r="AW461" i="1"/>
  <c r="AX461" i="1"/>
  <c r="AY461" i="1"/>
  <c r="AQ462" i="1"/>
  <c r="AR462" i="1"/>
  <c r="AS462" i="1"/>
  <c r="AT462" i="1"/>
  <c r="AU462" i="1"/>
  <c r="AV462" i="1"/>
  <c r="AW462" i="1"/>
  <c r="AX462" i="1"/>
  <c r="AY462" i="1"/>
  <c r="AQ463" i="1"/>
  <c r="AR463" i="1"/>
  <c r="AS463" i="1"/>
  <c r="AT463" i="1"/>
  <c r="AU463" i="1"/>
  <c r="AV463" i="1"/>
  <c r="AW463" i="1"/>
  <c r="AX463" i="1"/>
  <c r="AY463" i="1"/>
  <c r="AQ464" i="1"/>
  <c r="AR464" i="1"/>
  <c r="AS464" i="1"/>
  <c r="AT464" i="1"/>
  <c r="AU464" i="1"/>
  <c r="AV464" i="1"/>
  <c r="AW464" i="1"/>
  <c r="AX464" i="1"/>
  <c r="AY464" i="1"/>
  <c r="AQ465" i="1"/>
  <c r="AR465" i="1"/>
  <c r="AS465" i="1"/>
  <c r="AT465" i="1"/>
  <c r="AU465" i="1"/>
  <c r="AV465" i="1"/>
  <c r="AW465" i="1"/>
  <c r="AX465" i="1"/>
  <c r="AY465" i="1"/>
  <c r="AQ466" i="1"/>
  <c r="AR466" i="1"/>
  <c r="AS466" i="1"/>
  <c r="AT466" i="1"/>
  <c r="AU466" i="1"/>
  <c r="AV466" i="1"/>
  <c r="AW466" i="1"/>
  <c r="AX466" i="1"/>
  <c r="AY466" i="1"/>
  <c r="AQ467" i="1"/>
  <c r="AR467" i="1"/>
  <c r="AS467" i="1"/>
  <c r="AT467" i="1"/>
  <c r="AU467" i="1"/>
  <c r="AV467" i="1"/>
  <c r="AW467" i="1"/>
  <c r="AX467" i="1"/>
  <c r="AY467" i="1"/>
  <c r="AQ468" i="1"/>
  <c r="AR468" i="1"/>
  <c r="AS468" i="1"/>
  <c r="AT468" i="1"/>
  <c r="AU468" i="1"/>
  <c r="AV468" i="1"/>
  <c r="AW468" i="1"/>
  <c r="AX468" i="1"/>
  <c r="AY468" i="1"/>
  <c r="AQ469" i="1"/>
  <c r="AR469" i="1"/>
  <c r="AS469" i="1"/>
  <c r="AT469" i="1"/>
  <c r="AU469" i="1"/>
  <c r="AV469" i="1"/>
  <c r="AW469" i="1"/>
  <c r="AX469" i="1"/>
  <c r="AY469" i="1"/>
  <c r="AQ470" i="1"/>
  <c r="AR470" i="1"/>
  <c r="AS470" i="1"/>
  <c r="AT470" i="1"/>
  <c r="AU470" i="1"/>
  <c r="AV470" i="1"/>
  <c r="AW470" i="1"/>
  <c r="AX470" i="1"/>
  <c r="AY470" i="1"/>
  <c r="AQ471" i="1"/>
  <c r="AR471" i="1"/>
  <c r="AS471" i="1"/>
  <c r="AT471" i="1"/>
  <c r="AU471" i="1"/>
  <c r="AV471" i="1"/>
  <c r="AW471" i="1"/>
  <c r="AX471" i="1"/>
  <c r="AY471" i="1"/>
  <c r="AQ472" i="1"/>
  <c r="AR472" i="1"/>
  <c r="AS472" i="1"/>
  <c r="AT472" i="1"/>
  <c r="AU472" i="1"/>
  <c r="AV472" i="1"/>
  <c r="AW472" i="1"/>
  <c r="AX472" i="1"/>
  <c r="AY472" i="1"/>
  <c r="AQ473" i="1"/>
  <c r="AR473" i="1"/>
  <c r="AS473" i="1"/>
  <c r="AT473" i="1"/>
  <c r="AU473" i="1"/>
  <c r="AV473" i="1"/>
  <c r="AW473" i="1"/>
  <c r="AX473" i="1"/>
  <c r="AY473" i="1"/>
  <c r="AZ443" i="1" l="1"/>
  <c r="AZ211" i="1"/>
  <c r="AZ168" i="1"/>
  <c r="AZ207" i="1"/>
  <c r="AZ224" i="1"/>
  <c r="AZ110" i="1"/>
  <c r="AZ327" i="1"/>
  <c r="AZ359" i="1"/>
  <c r="AZ450" i="1"/>
  <c r="AZ100" i="1"/>
  <c r="AZ85" i="1"/>
  <c r="AZ30" i="1"/>
  <c r="AZ140" i="1"/>
  <c r="AZ390" i="1"/>
  <c r="AZ436" i="1"/>
  <c r="AZ82" i="1"/>
  <c r="AZ361" i="1"/>
  <c r="AZ76" i="1"/>
  <c r="AZ219" i="1"/>
  <c r="AZ208" i="1"/>
  <c r="AZ417" i="1"/>
  <c r="AZ287" i="1"/>
  <c r="AZ90" i="1"/>
  <c r="AZ256" i="1"/>
  <c r="AZ25" i="1"/>
  <c r="AZ17" i="1"/>
  <c r="AZ139" i="1"/>
  <c r="AZ123" i="1"/>
  <c r="AZ245" i="1"/>
  <c r="AZ221" i="1"/>
  <c r="AZ395" i="1"/>
  <c r="AZ438" i="1"/>
  <c r="AZ64" i="1"/>
  <c r="AZ388" i="1"/>
  <c r="AZ297" i="1"/>
  <c r="AZ263" i="1"/>
  <c r="AZ255" i="1"/>
  <c r="AZ291" i="1"/>
  <c r="AZ282" i="1"/>
  <c r="AZ171" i="1"/>
  <c r="AZ155" i="1"/>
  <c r="AZ107" i="1"/>
  <c r="AZ259" i="1"/>
  <c r="AZ183" i="1"/>
  <c r="AZ113" i="1"/>
  <c r="AZ299" i="1"/>
  <c r="AZ264" i="1"/>
  <c r="AZ75" i="1"/>
  <c r="AZ424" i="1"/>
  <c r="AZ120" i="1"/>
  <c r="AZ191" i="1"/>
  <c r="AZ9" i="1"/>
  <c r="AZ153" i="1"/>
  <c r="AZ141" i="1"/>
  <c r="AZ461" i="1"/>
  <c r="AZ451" i="1"/>
  <c r="AZ426" i="1"/>
  <c r="AZ432" i="1"/>
  <c r="AZ420" i="1"/>
  <c r="AZ24" i="1"/>
  <c r="AZ411" i="1"/>
  <c r="AZ325" i="1"/>
  <c r="AZ43" i="1"/>
  <c r="AZ174" i="1"/>
  <c r="AZ151" i="1"/>
  <c r="AZ449" i="1"/>
  <c r="AZ383" i="1"/>
  <c r="AZ323" i="1"/>
  <c r="AZ138" i="1"/>
  <c r="AZ130" i="1"/>
  <c r="AZ301" i="1"/>
  <c r="AZ143" i="1"/>
  <c r="AZ329" i="1"/>
  <c r="AZ339" i="1"/>
  <c r="AZ328" i="1"/>
  <c r="AZ32" i="1"/>
  <c r="AZ363" i="1"/>
  <c r="AZ292" i="1"/>
  <c r="AZ423" i="1"/>
  <c r="AZ409" i="1"/>
  <c r="AZ209" i="1"/>
  <c r="AZ188" i="1"/>
  <c r="AZ87" i="1"/>
  <c r="AZ472" i="1"/>
  <c r="AZ453" i="1"/>
  <c r="AZ392" i="1"/>
  <c r="AZ159" i="1"/>
  <c r="AZ397" i="1"/>
  <c r="AZ384" i="1"/>
  <c r="AZ302" i="1"/>
  <c r="AZ262" i="1"/>
  <c r="AZ181" i="1"/>
  <c r="AZ73" i="1"/>
  <c r="AZ350" i="1"/>
  <c r="AZ293" i="1"/>
  <c r="AZ46" i="1"/>
  <c r="AZ37" i="1"/>
  <c r="AZ315" i="1"/>
  <c r="AZ178" i="1"/>
  <c r="AZ252" i="1"/>
  <c r="AZ416" i="1"/>
  <c r="AZ332" i="1"/>
  <c r="AZ412" i="1"/>
  <c r="AZ135" i="1"/>
  <c r="AZ127" i="1"/>
  <c r="AZ36" i="1"/>
  <c r="AZ455" i="1"/>
  <c r="AZ294" i="1"/>
  <c r="AZ314" i="1"/>
  <c r="AZ306" i="1"/>
  <c r="AZ185" i="1"/>
  <c r="AZ102" i="1"/>
  <c r="AZ240" i="1"/>
  <c r="AZ467" i="1"/>
  <c r="AZ345" i="1"/>
  <c r="AZ336" i="1"/>
  <c r="AZ99" i="1"/>
  <c r="AZ69" i="1"/>
  <c r="AZ72" i="1"/>
  <c r="AZ374" i="1"/>
  <c r="AZ365" i="1"/>
  <c r="AZ148" i="1"/>
  <c r="AZ431" i="1"/>
  <c r="AZ387" i="1"/>
  <c r="AZ316" i="1"/>
  <c r="AZ277" i="1"/>
  <c r="AZ268" i="1"/>
  <c r="AZ115" i="1"/>
  <c r="AZ61" i="1"/>
  <c r="AZ275" i="1"/>
  <c r="AZ266" i="1"/>
  <c r="AZ385" i="1"/>
  <c r="AZ377" i="1"/>
  <c r="AZ368" i="1"/>
  <c r="AZ433" i="1"/>
  <c r="AZ381" i="1"/>
  <c r="AZ373" i="1"/>
  <c r="AZ364" i="1"/>
  <c r="AZ318" i="1"/>
  <c r="AZ279" i="1"/>
  <c r="AZ270" i="1"/>
  <c r="AZ152" i="1"/>
  <c r="AZ118" i="1"/>
  <c r="AZ63" i="1"/>
  <c r="AZ53" i="1"/>
  <c r="AZ44" i="1"/>
  <c r="AZ428" i="1"/>
  <c r="AZ367" i="1"/>
  <c r="AZ56" i="1"/>
  <c r="AZ47" i="1"/>
  <c r="AZ167" i="1"/>
  <c r="AZ172" i="1"/>
  <c r="AZ156" i="1"/>
  <c r="AZ101" i="1"/>
  <c r="AZ378" i="1"/>
  <c r="AZ369" i="1"/>
  <c r="AZ321" i="1"/>
  <c r="AZ218" i="1"/>
  <c r="AZ203" i="1"/>
  <c r="AZ195" i="1"/>
  <c r="AZ93" i="1"/>
  <c r="AZ41" i="1"/>
  <c r="AZ31" i="1"/>
  <c r="AZ57" i="1"/>
  <c r="AZ15" i="1"/>
  <c r="AZ356" i="1"/>
  <c r="AZ421" i="1"/>
  <c r="AZ391" i="1"/>
  <c r="AZ91" i="1"/>
  <c r="AZ284" i="1"/>
  <c r="AZ399" i="1"/>
  <c r="AZ330" i="1"/>
  <c r="AZ320" i="1"/>
  <c r="AZ250" i="1"/>
  <c r="AZ232" i="1"/>
  <c r="AZ169" i="1"/>
  <c r="AZ149" i="1"/>
  <c r="AZ14" i="1"/>
  <c r="AZ342" i="1"/>
  <c r="AZ179" i="1"/>
  <c r="AZ265" i="1"/>
  <c r="AZ23" i="1"/>
  <c r="AZ71" i="1"/>
  <c r="AZ111" i="1"/>
  <c r="AZ452" i="1"/>
  <c r="AZ349" i="1"/>
  <c r="AZ343" i="1"/>
  <c r="AZ441" i="1"/>
  <c r="AZ473" i="1"/>
  <c r="AZ466" i="1"/>
  <c r="AZ286" i="1"/>
  <c r="AZ220" i="1"/>
  <c r="AZ158" i="1"/>
  <c r="AZ70" i="1"/>
  <c r="AZ11" i="1"/>
  <c r="AZ242" i="1"/>
  <c r="AZ233" i="1"/>
  <c r="AZ354" i="1"/>
  <c r="AZ346" i="1"/>
  <c r="AZ126" i="1"/>
  <c r="AZ440" i="1"/>
  <c r="AZ393" i="1"/>
  <c r="AZ380" i="1"/>
  <c r="AZ237" i="1"/>
  <c r="AZ229" i="1"/>
  <c r="AZ414" i="1"/>
  <c r="AZ376" i="1"/>
  <c r="AZ163" i="1"/>
  <c r="AZ210" i="1"/>
  <c r="AZ189" i="1"/>
  <c r="AZ121" i="1"/>
  <c r="AZ471" i="1"/>
  <c r="AZ464" i="1"/>
  <c r="AZ439" i="1"/>
  <c r="AZ375" i="1"/>
  <c r="AZ366" i="1"/>
  <c r="AZ285" i="1"/>
  <c r="AZ180" i="1"/>
  <c r="AZ166" i="1"/>
  <c r="AZ112" i="1"/>
  <c r="AZ45" i="1"/>
  <c r="AZ21" i="1"/>
  <c r="AZ13" i="1"/>
  <c r="AZ308" i="1"/>
  <c r="AZ280" i="1"/>
  <c r="AZ271" i="1"/>
  <c r="AZ243" i="1"/>
  <c r="AZ142" i="1"/>
  <c r="AZ425" i="1"/>
  <c r="AZ407" i="1"/>
  <c r="AZ398" i="1"/>
  <c r="AZ217" i="1"/>
  <c r="AZ335" i="1"/>
  <c r="AZ313" i="1"/>
  <c r="AZ305" i="1"/>
  <c r="AZ296" i="1"/>
  <c r="AZ249" i="1"/>
  <c r="AZ231" i="1"/>
  <c r="AZ216" i="1"/>
  <c r="AZ194" i="1"/>
  <c r="AZ147" i="1"/>
  <c r="AZ137" i="1"/>
  <c r="AZ469" i="1"/>
  <c r="AZ422" i="1"/>
  <c r="AZ353" i="1"/>
  <c r="AZ274" i="1"/>
  <c r="AZ236" i="1"/>
  <c r="AZ228" i="1"/>
  <c r="AZ182" i="1"/>
  <c r="AZ114" i="1"/>
  <c r="AZ98" i="1"/>
  <c r="AZ84" i="1"/>
  <c r="AZ131" i="1"/>
  <c r="AZ459" i="1"/>
  <c r="AZ400" i="1"/>
  <c r="AZ382" i="1"/>
  <c r="AZ360" i="1"/>
  <c r="AZ337" i="1"/>
  <c r="AZ326" i="1"/>
  <c r="AZ307" i="1"/>
  <c r="AZ257" i="1"/>
  <c r="AZ204" i="1"/>
  <c r="AZ196" i="1"/>
  <c r="AZ173" i="1"/>
  <c r="AZ160" i="1"/>
  <c r="AZ136" i="1"/>
  <c r="AZ128" i="1"/>
  <c r="AZ104" i="1"/>
  <c r="AZ83" i="1"/>
  <c r="AZ38" i="1"/>
  <c r="AZ177" i="1"/>
  <c r="AZ89" i="1"/>
  <c r="AZ29" i="1"/>
  <c r="AZ20" i="1"/>
  <c r="AZ410" i="1"/>
  <c r="AZ401" i="1"/>
  <c r="AZ205" i="1"/>
  <c r="AZ51" i="1"/>
  <c r="AZ10" i="1"/>
  <c r="AZ215" i="1"/>
  <c r="AZ201" i="1"/>
  <c r="AZ238" i="1"/>
  <c r="AZ230" i="1"/>
  <c r="AZ68" i="1"/>
  <c r="AZ357" i="1"/>
  <c r="AZ253" i="1"/>
  <c r="AZ157" i="1"/>
  <c r="AZ58" i="1"/>
  <c r="AZ50" i="1"/>
  <c r="AZ78" i="1"/>
  <c r="AZ389" i="1"/>
  <c r="AZ206" i="1"/>
  <c r="AZ198" i="1"/>
  <c r="AZ162" i="1"/>
  <c r="AZ324" i="1"/>
  <c r="AZ304" i="1"/>
  <c r="AZ247" i="1"/>
  <c r="AZ295" i="1"/>
  <c r="AZ460" i="1"/>
  <c r="AZ402" i="1"/>
  <c r="AZ362" i="1"/>
  <c r="AZ309" i="1"/>
  <c r="AZ435" i="1"/>
  <c r="AZ394" i="1"/>
  <c r="AZ352" i="1"/>
  <c r="AZ281" i="1"/>
  <c r="AZ273" i="1"/>
  <c r="AZ244" i="1"/>
  <c r="AZ235" i="1"/>
  <c r="AZ22" i="1"/>
  <c r="AZ338" i="1"/>
  <c r="AZ419" i="1"/>
  <c r="AZ125" i="1"/>
  <c r="AZ290" i="1"/>
  <c r="AZ184" i="1"/>
  <c r="AZ170" i="1"/>
  <c r="AZ347" i="1"/>
  <c r="AZ408" i="1"/>
  <c r="AZ55" i="1"/>
  <c r="AZ39" i="1"/>
  <c r="AZ26" i="1"/>
  <c r="AZ470" i="1"/>
  <c r="AZ463" i="1"/>
  <c r="AZ448" i="1"/>
  <c r="AZ413" i="1"/>
  <c r="AZ386" i="1"/>
  <c r="AZ278" i="1"/>
  <c r="AZ269" i="1"/>
  <c r="AZ241" i="1"/>
  <c r="AZ186" i="1"/>
  <c r="AZ119" i="1"/>
  <c r="AZ62" i="1"/>
  <c r="AZ19" i="1"/>
  <c r="AZ18" i="1"/>
  <c r="AZ260" i="1"/>
  <c r="AZ35" i="1"/>
  <c r="AZ317" i="1"/>
  <c r="AZ468" i="1"/>
  <c r="AZ456" i="1"/>
  <c r="AZ371" i="1"/>
  <c r="AZ462" i="1"/>
  <c r="AZ105" i="1"/>
  <c r="AZ434" i="1"/>
  <c r="AZ348" i="1"/>
  <c r="AZ340" i="1"/>
  <c r="AZ66" i="1"/>
  <c r="AZ193" i="1"/>
  <c r="AZ165" i="1"/>
  <c r="AZ133" i="1"/>
  <c r="AZ116" i="1"/>
  <c r="AZ437" i="1"/>
  <c r="AZ405" i="1"/>
  <c r="AZ322" i="1"/>
  <c r="AZ333" i="1"/>
  <c r="AZ311" i="1"/>
  <c r="AZ303" i="1"/>
  <c r="AZ288" i="1"/>
  <c r="AZ246" i="1"/>
  <c r="AZ192" i="1"/>
  <c r="AZ145" i="1"/>
  <c r="AZ124" i="1"/>
  <c r="AZ34" i="1"/>
  <c r="AZ199" i="1"/>
  <c r="AZ267" i="1"/>
  <c r="AZ92" i="1"/>
  <c r="AZ430" i="1"/>
  <c r="AZ427" i="1"/>
  <c r="AZ334" i="1"/>
  <c r="AZ234" i="1"/>
  <c r="AZ176" i="1"/>
  <c r="AZ108" i="1"/>
  <c r="AZ27" i="1"/>
  <c r="AZ12" i="1"/>
  <c r="AZ358" i="1"/>
  <c r="AZ261" i="1"/>
  <c r="AZ161" i="1"/>
  <c r="AZ88" i="1"/>
  <c r="AZ447" i="1"/>
  <c r="AZ351" i="1"/>
  <c r="AZ251" i="1"/>
  <c r="AZ457" i="1"/>
  <c r="AZ454" i="1"/>
  <c r="AZ355" i="1"/>
  <c r="AZ258" i="1"/>
  <c r="AZ372" i="1"/>
  <c r="AZ276" i="1"/>
  <c r="AZ200" i="1"/>
  <c r="AZ132" i="1"/>
  <c r="AZ52" i="1"/>
  <c r="AZ190" i="1"/>
  <c r="AZ122" i="1"/>
  <c r="AZ42" i="1"/>
  <c r="AZ16" i="1"/>
  <c r="AZ97" i="1"/>
  <c r="AZ379" i="1"/>
  <c r="AZ283" i="1"/>
  <c r="AZ212" i="1"/>
  <c r="AZ144" i="1"/>
  <c r="AZ81" i="1"/>
  <c r="AZ406" i="1"/>
  <c r="AZ310" i="1"/>
  <c r="AZ202" i="1"/>
  <c r="AZ197" i="1"/>
  <c r="AZ134" i="1"/>
  <c r="AZ129" i="1"/>
  <c r="AZ54" i="1"/>
  <c r="AZ49" i="1"/>
  <c r="AZ396" i="1"/>
  <c r="AZ300" i="1"/>
  <c r="AZ465" i="1"/>
  <c r="AZ418" i="1"/>
  <c r="AZ344" i="1"/>
  <c r="AZ225" i="1"/>
  <c r="AZ94" i="1"/>
  <c r="AZ77" i="1"/>
  <c r="AZ312" i="1"/>
  <c r="AZ214" i="1"/>
  <c r="AZ146" i="1"/>
  <c r="AZ67" i="1"/>
  <c r="AZ403" i="1"/>
  <c r="AZ164" i="1"/>
  <c r="AZ415" i="1"/>
  <c r="AZ319" i="1"/>
  <c r="AZ154" i="1"/>
  <c r="AZ150" i="1"/>
  <c r="AZ79" i="1"/>
  <c r="AZ74" i="1"/>
  <c r="AZ442" i="1"/>
  <c r="BP7" i="1"/>
  <c r="BQ7" i="1"/>
  <c r="BR7" i="1"/>
  <c r="BS7" i="1"/>
  <c r="BV7" i="1"/>
  <c r="BW7" i="1"/>
  <c r="BX7" i="1"/>
  <c r="BY7" i="1"/>
  <c r="BP8" i="1"/>
  <c r="BX8" i="1"/>
  <c r="BY8" i="1"/>
  <c r="BP9" i="1"/>
  <c r="BQ9" i="1"/>
  <c r="BZ9" i="1" s="1"/>
  <c r="CA9" i="1" s="1"/>
  <c r="BR9" i="1"/>
  <c r="BS9" i="1"/>
  <c r="BT9" i="1"/>
  <c r="BU9" i="1"/>
  <c r="BV9" i="1"/>
  <c r="BW9" i="1"/>
  <c r="BX9" i="1"/>
  <c r="BY9" i="1"/>
  <c r="BP10" i="1"/>
  <c r="BQ10" i="1"/>
  <c r="BT10" i="1" s="1"/>
  <c r="BR10" i="1"/>
  <c r="BS10" i="1"/>
  <c r="BV10" i="1"/>
  <c r="BW10" i="1"/>
  <c r="BX10" i="1"/>
  <c r="BY10" i="1"/>
  <c r="BP11" i="1"/>
  <c r="BQ11" i="1"/>
  <c r="BT11" i="1" s="1"/>
  <c r="BR11" i="1"/>
  <c r="BS11" i="1"/>
  <c r="BV11" i="1"/>
  <c r="BW11" i="1"/>
  <c r="BX11" i="1"/>
  <c r="BY11" i="1"/>
  <c r="BP12" i="1"/>
  <c r="BQ12" i="1"/>
  <c r="BZ12" i="1" s="1"/>
  <c r="CA12" i="1" s="1"/>
  <c r="BR12" i="1"/>
  <c r="BS12" i="1"/>
  <c r="BT12" i="1"/>
  <c r="BU12" i="1"/>
  <c r="BV12" i="1"/>
  <c r="BW12" i="1"/>
  <c r="BX12" i="1"/>
  <c r="BY12" i="1"/>
  <c r="BP13" i="1"/>
  <c r="BQ13" i="1"/>
  <c r="BZ13" i="1" s="1"/>
  <c r="CA13" i="1" s="1"/>
  <c r="BR13" i="1"/>
  <c r="BS13" i="1"/>
  <c r="BT13" i="1"/>
  <c r="BU13" i="1"/>
  <c r="BV13" i="1"/>
  <c r="BW13" i="1"/>
  <c r="BX13" i="1"/>
  <c r="BY13" i="1"/>
  <c r="BP14" i="1"/>
  <c r="BQ14" i="1"/>
  <c r="BZ14" i="1" s="1"/>
  <c r="CA14" i="1" s="1"/>
  <c r="BR14" i="1"/>
  <c r="BS14" i="1"/>
  <c r="BT14" i="1"/>
  <c r="BU14" i="1"/>
  <c r="BV14" i="1"/>
  <c r="BW14" i="1"/>
  <c r="BX14" i="1"/>
  <c r="BY14" i="1"/>
  <c r="BP15" i="1"/>
  <c r="BQ15" i="1"/>
  <c r="BZ15" i="1" s="1"/>
  <c r="CA15" i="1" s="1"/>
  <c r="BR15" i="1"/>
  <c r="BS15" i="1"/>
  <c r="BT15" i="1"/>
  <c r="BV15" i="1"/>
  <c r="BW15" i="1"/>
  <c r="BX15" i="1"/>
  <c r="BY15" i="1"/>
  <c r="BP16" i="1"/>
  <c r="BQ16" i="1"/>
  <c r="BZ16" i="1" s="1"/>
  <c r="CA16" i="1" s="1"/>
  <c r="BR16" i="1"/>
  <c r="BS16" i="1"/>
  <c r="BT16" i="1"/>
  <c r="BU16" i="1"/>
  <c r="BV16" i="1"/>
  <c r="BW16" i="1"/>
  <c r="BX16" i="1"/>
  <c r="BY16" i="1"/>
  <c r="BP17" i="1"/>
  <c r="BQ17" i="1"/>
  <c r="BZ17" i="1" s="1"/>
  <c r="CA17" i="1" s="1"/>
  <c r="BR17" i="1"/>
  <c r="BS17" i="1"/>
  <c r="BT17" i="1"/>
  <c r="BU17" i="1"/>
  <c r="BV17" i="1"/>
  <c r="BW17" i="1"/>
  <c r="BX17" i="1"/>
  <c r="BY17" i="1"/>
  <c r="BP18" i="1"/>
  <c r="BQ18" i="1"/>
  <c r="BZ18" i="1" s="1"/>
  <c r="CA18" i="1" s="1"/>
  <c r="BR18" i="1"/>
  <c r="BS18" i="1"/>
  <c r="BT18" i="1"/>
  <c r="BU18" i="1"/>
  <c r="BV18" i="1"/>
  <c r="BW18" i="1"/>
  <c r="BX18" i="1"/>
  <c r="BY18" i="1"/>
  <c r="BP19" i="1"/>
  <c r="BQ19" i="1"/>
  <c r="BZ19" i="1" s="1"/>
  <c r="CA19" i="1" s="1"/>
  <c r="BR19" i="1"/>
  <c r="BS19" i="1"/>
  <c r="BT19" i="1"/>
  <c r="BU19" i="1"/>
  <c r="BV19" i="1"/>
  <c r="BW19" i="1"/>
  <c r="BX19" i="1"/>
  <c r="BY19" i="1"/>
  <c r="BP20" i="1"/>
  <c r="BQ20" i="1"/>
  <c r="BZ20" i="1" s="1"/>
  <c r="CA20" i="1" s="1"/>
  <c r="BR20" i="1"/>
  <c r="BS20" i="1"/>
  <c r="BT20" i="1"/>
  <c r="BU20" i="1"/>
  <c r="BV20" i="1"/>
  <c r="BW20" i="1"/>
  <c r="BX20" i="1"/>
  <c r="BY20" i="1"/>
  <c r="BP21" i="1"/>
  <c r="BQ21" i="1"/>
  <c r="BZ21" i="1" s="1"/>
  <c r="CA21" i="1" s="1"/>
  <c r="BR21" i="1"/>
  <c r="BS21" i="1"/>
  <c r="BT21" i="1"/>
  <c r="BU21" i="1"/>
  <c r="BV21" i="1"/>
  <c r="BW21" i="1"/>
  <c r="BX21" i="1"/>
  <c r="BY21" i="1"/>
  <c r="BP22" i="1"/>
  <c r="BQ22" i="1"/>
  <c r="BZ22" i="1" s="1"/>
  <c r="CA22" i="1" s="1"/>
  <c r="BR22" i="1"/>
  <c r="BS22" i="1"/>
  <c r="BV22" i="1"/>
  <c r="BW22" i="1"/>
  <c r="BX22" i="1"/>
  <c r="BY22" i="1"/>
  <c r="BP23" i="1"/>
  <c r="BQ23" i="1"/>
  <c r="BU23" i="1" s="1"/>
  <c r="BR23" i="1"/>
  <c r="BS23" i="1"/>
  <c r="BV23" i="1"/>
  <c r="BW23" i="1"/>
  <c r="BX23" i="1"/>
  <c r="BY23" i="1"/>
  <c r="BP24" i="1"/>
  <c r="BQ24" i="1"/>
  <c r="BT24" i="1" s="1"/>
  <c r="BR24" i="1"/>
  <c r="BS24" i="1"/>
  <c r="BV24" i="1"/>
  <c r="BW24" i="1"/>
  <c r="BX24" i="1"/>
  <c r="BY24" i="1"/>
  <c r="BP25" i="1"/>
  <c r="BQ25" i="1"/>
  <c r="BT25" i="1" s="1"/>
  <c r="BR25" i="1"/>
  <c r="BS25" i="1"/>
  <c r="BV25" i="1"/>
  <c r="BW25" i="1"/>
  <c r="BX25" i="1"/>
  <c r="BY25" i="1"/>
  <c r="BP26" i="1"/>
  <c r="BQ26" i="1"/>
  <c r="BZ26" i="1" s="1"/>
  <c r="BR26" i="1"/>
  <c r="BS26" i="1"/>
  <c r="BV26" i="1"/>
  <c r="BW26" i="1"/>
  <c r="BX26" i="1"/>
  <c r="BY26" i="1"/>
  <c r="BP27" i="1"/>
  <c r="BQ27" i="1"/>
  <c r="BU27" i="1" s="1"/>
  <c r="BR27" i="1"/>
  <c r="BS27" i="1"/>
  <c r="BV27" i="1"/>
  <c r="BW27" i="1"/>
  <c r="BX27" i="1"/>
  <c r="BY27" i="1"/>
  <c r="BP28" i="1"/>
  <c r="BX28" i="1"/>
  <c r="BY28" i="1"/>
  <c r="BP29" i="1"/>
  <c r="BQ29" i="1"/>
  <c r="BU29" i="1" s="1"/>
  <c r="BR29" i="1"/>
  <c r="BS29" i="1"/>
  <c r="BV29" i="1"/>
  <c r="BW29" i="1"/>
  <c r="BX29" i="1"/>
  <c r="BY29" i="1"/>
  <c r="BP30" i="1"/>
  <c r="BQ30" i="1"/>
  <c r="BR30" i="1"/>
  <c r="BS30" i="1"/>
  <c r="BV30" i="1"/>
  <c r="BW30" i="1"/>
  <c r="BX30" i="1"/>
  <c r="BY30" i="1"/>
  <c r="BP31" i="1"/>
  <c r="BQ31" i="1"/>
  <c r="BU31" i="1" s="1"/>
  <c r="BR31" i="1"/>
  <c r="BS31" i="1"/>
  <c r="BV31" i="1"/>
  <c r="BW31" i="1"/>
  <c r="BX31" i="1"/>
  <c r="BY31" i="1"/>
  <c r="BP32" i="1"/>
  <c r="BQ32" i="1"/>
  <c r="BT32" i="1" s="1"/>
  <c r="BR32" i="1"/>
  <c r="BS32" i="1"/>
  <c r="BV32" i="1"/>
  <c r="BW32" i="1"/>
  <c r="BX32" i="1"/>
  <c r="BY32" i="1"/>
  <c r="BP34" i="1"/>
  <c r="BQ34" i="1"/>
  <c r="BT34" i="1" s="1"/>
  <c r="BR34" i="1"/>
  <c r="BS34" i="1"/>
  <c r="BV34" i="1"/>
  <c r="BW34" i="1"/>
  <c r="BX34" i="1"/>
  <c r="BY34" i="1"/>
  <c r="BP35" i="1"/>
  <c r="BQ35" i="1"/>
  <c r="BZ35" i="1" s="1"/>
  <c r="BR35" i="1"/>
  <c r="BS35" i="1"/>
  <c r="BV35" i="1"/>
  <c r="BW35" i="1"/>
  <c r="BX35" i="1"/>
  <c r="BY35" i="1"/>
  <c r="BP36" i="1"/>
  <c r="BQ36" i="1"/>
  <c r="BR36" i="1"/>
  <c r="BS36" i="1"/>
  <c r="BV36" i="1"/>
  <c r="BW36" i="1"/>
  <c r="BX36" i="1"/>
  <c r="BY36" i="1"/>
  <c r="BP37" i="1"/>
  <c r="BQ37" i="1"/>
  <c r="BZ37" i="1" s="1"/>
  <c r="BR37" i="1"/>
  <c r="BS37" i="1"/>
  <c r="BV37" i="1"/>
  <c r="BW37" i="1"/>
  <c r="BX37" i="1"/>
  <c r="BY37" i="1"/>
  <c r="BP38" i="1"/>
  <c r="BQ38" i="1"/>
  <c r="BU38" i="1" s="1"/>
  <c r="BR38" i="1"/>
  <c r="BS38" i="1"/>
  <c r="BV38" i="1"/>
  <c r="BW38" i="1"/>
  <c r="BX38" i="1"/>
  <c r="BY38" i="1"/>
  <c r="BP39" i="1"/>
  <c r="BQ39" i="1"/>
  <c r="BZ39" i="1" s="1"/>
  <c r="BR39" i="1"/>
  <c r="BS39" i="1"/>
  <c r="BV39" i="1"/>
  <c r="BW39" i="1"/>
  <c r="BX39" i="1"/>
  <c r="BY39" i="1"/>
  <c r="BP40" i="1"/>
  <c r="BX40" i="1"/>
  <c r="BY40" i="1"/>
  <c r="BP41" i="1"/>
  <c r="BQ41" i="1"/>
  <c r="BU41" i="1" s="1"/>
  <c r="BR41" i="1"/>
  <c r="BS41" i="1"/>
  <c r="BV41" i="1"/>
  <c r="BW41" i="1"/>
  <c r="BX41" i="1"/>
  <c r="BY41" i="1"/>
  <c r="BP42" i="1"/>
  <c r="BQ42" i="1"/>
  <c r="BR42" i="1"/>
  <c r="BS42" i="1"/>
  <c r="BV42" i="1"/>
  <c r="BW42" i="1"/>
  <c r="BX42" i="1"/>
  <c r="BY42" i="1"/>
  <c r="BP43" i="1"/>
  <c r="BQ43" i="1"/>
  <c r="BT43" i="1" s="1"/>
  <c r="BR43" i="1"/>
  <c r="BS43" i="1"/>
  <c r="BV43" i="1"/>
  <c r="BW43" i="1"/>
  <c r="BX43" i="1"/>
  <c r="BY43" i="1"/>
  <c r="BP44" i="1"/>
  <c r="BQ44" i="1"/>
  <c r="BU44" i="1" s="1"/>
  <c r="BR44" i="1"/>
  <c r="BS44" i="1"/>
  <c r="BV44" i="1"/>
  <c r="BW44" i="1"/>
  <c r="BX44" i="1"/>
  <c r="BY44" i="1"/>
  <c r="BP45" i="1"/>
  <c r="BQ45" i="1"/>
  <c r="BU45" i="1" s="1"/>
  <c r="BR45" i="1"/>
  <c r="BS45" i="1"/>
  <c r="BV45" i="1"/>
  <c r="BW45" i="1"/>
  <c r="BX45" i="1"/>
  <c r="BY45" i="1"/>
  <c r="BP46" i="1"/>
  <c r="BQ46" i="1"/>
  <c r="BU46" i="1" s="1"/>
  <c r="BR46" i="1"/>
  <c r="BS46" i="1"/>
  <c r="BV46" i="1"/>
  <c r="BW46" i="1"/>
  <c r="BX46" i="1"/>
  <c r="BY46" i="1"/>
  <c r="BP47" i="1"/>
  <c r="BQ47" i="1"/>
  <c r="BR47" i="1"/>
  <c r="BS47" i="1"/>
  <c r="BV47" i="1"/>
  <c r="BW47" i="1"/>
  <c r="BX47" i="1"/>
  <c r="BY47" i="1"/>
  <c r="BP48" i="1"/>
  <c r="BX48" i="1"/>
  <c r="BY48" i="1"/>
  <c r="BP49" i="1"/>
  <c r="BQ49" i="1"/>
  <c r="BR49" i="1"/>
  <c r="BS49" i="1"/>
  <c r="BV49" i="1"/>
  <c r="BW49" i="1"/>
  <c r="BX49" i="1"/>
  <c r="BY49" i="1"/>
  <c r="BP50" i="1"/>
  <c r="BQ50" i="1"/>
  <c r="BR50" i="1"/>
  <c r="BS50" i="1"/>
  <c r="BV50" i="1"/>
  <c r="BW50" i="1"/>
  <c r="BX50" i="1"/>
  <c r="BY50" i="1"/>
  <c r="BP51" i="1"/>
  <c r="BQ51" i="1"/>
  <c r="BT51" i="1" s="1"/>
  <c r="BR51" i="1"/>
  <c r="BS51" i="1"/>
  <c r="BV51" i="1"/>
  <c r="BW51" i="1"/>
  <c r="BX51" i="1"/>
  <c r="BY51" i="1"/>
  <c r="BP52" i="1"/>
  <c r="BQ52" i="1"/>
  <c r="BZ52" i="1" s="1"/>
  <c r="BR52" i="1"/>
  <c r="BS52" i="1"/>
  <c r="BV52" i="1"/>
  <c r="BW52" i="1"/>
  <c r="BX52" i="1"/>
  <c r="BY52" i="1"/>
  <c r="BP53" i="1"/>
  <c r="BQ53" i="1"/>
  <c r="BZ53" i="1" s="1"/>
  <c r="CA53" i="1" s="1"/>
  <c r="BR53" i="1"/>
  <c r="BS53" i="1"/>
  <c r="BT53" i="1"/>
  <c r="BU53" i="1"/>
  <c r="BV53" i="1"/>
  <c r="BW53" i="1"/>
  <c r="BX53" i="1"/>
  <c r="BY53" i="1"/>
  <c r="BP54" i="1"/>
  <c r="BQ54" i="1"/>
  <c r="BR54" i="1"/>
  <c r="BS54" i="1"/>
  <c r="BV54" i="1"/>
  <c r="BW54" i="1"/>
  <c r="BX54" i="1"/>
  <c r="BY54" i="1"/>
  <c r="BP55" i="1"/>
  <c r="BQ55" i="1"/>
  <c r="BZ55" i="1" s="1"/>
  <c r="BR55" i="1"/>
  <c r="BS55" i="1"/>
  <c r="BV55" i="1"/>
  <c r="BW55" i="1"/>
  <c r="BX55" i="1"/>
  <c r="BY55" i="1"/>
  <c r="BP56" i="1"/>
  <c r="BQ56" i="1"/>
  <c r="BT56" i="1" s="1"/>
  <c r="BR56" i="1"/>
  <c r="BS56" i="1"/>
  <c r="BV56" i="1"/>
  <c r="BW56" i="1"/>
  <c r="BX56" i="1"/>
  <c r="BY56" i="1"/>
  <c r="BP57" i="1"/>
  <c r="BQ57" i="1"/>
  <c r="BT57" i="1" s="1"/>
  <c r="BR57" i="1"/>
  <c r="BS57" i="1"/>
  <c r="BV57" i="1"/>
  <c r="BW57" i="1"/>
  <c r="BX57" i="1"/>
  <c r="BY57" i="1"/>
  <c r="BP58" i="1"/>
  <c r="BQ58" i="1"/>
  <c r="BZ58" i="1" s="1"/>
  <c r="CA58" i="1" s="1"/>
  <c r="BR58" i="1"/>
  <c r="BS58" i="1"/>
  <c r="BT58" i="1"/>
  <c r="BU58" i="1"/>
  <c r="BV58" i="1"/>
  <c r="BW58" i="1"/>
  <c r="BX58" i="1"/>
  <c r="BY58" i="1"/>
  <c r="BP60" i="1"/>
  <c r="BX60" i="1"/>
  <c r="BY60" i="1"/>
  <c r="BP61" i="1"/>
  <c r="BQ61" i="1"/>
  <c r="BU61" i="1" s="1"/>
  <c r="BR61" i="1"/>
  <c r="BS61" i="1"/>
  <c r="BV61" i="1"/>
  <c r="BW61" i="1"/>
  <c r="BX61" i="1"/>
  <c r="BY61" i="1"/>
  <c r="BP62" i="1"/>
  <c r="BQ62" i="1"/>
  <c r="BT62" i="1" s="1"/>
  <c r="BR62" i="1"/>
  <c r="BS62" i="1"/>
  <c r="BV62" i="1"/>
  <c r="BW62" i="1"/>
  <c r="BX62" i="1"/>
  <c r="BY62" i="1"/>
  <c r="BP63" i="1"/>
  <c r="BQ63" i="1"/>
  <c r="BU63" i="1" s="1"/>
  <c r="BR63" i="1"/>
  <c r="BS63" i="1"/>
  <c r="BV63" i="1"/>
  <c r="BW63" i="1"/>
  <c r="BX63" i="1"/>
  <c r="BY63" i="1"/>
  <c r="BP64" i="1"/>
  <c r="BQ64" i="1"/>
  <c r="BZ64" i="1" s="1"/>
  <c r="CA64" i="1" s="1"/>
  <c r="BR64" i="1"/>
  <c r="BS64" i="1"/>
  <c r="BT64" i="1"/>
  <c r="BU64" i="1"/>
  <c r="BV64" i="1"/>
  <c r="BW64" i="1"/>
  <c r="BX64" i="1"/>
  <c r="BY64" i="1"/>
  <c r="BP81" i="1"/>
  <c r="BQ81" i="1"/>
  <c r="BR81" i="1"/>
  <c r="BS81" i="1"/>
  <c r="BV81" i="1"/>
  <c r="BW81" i="1"/>
  <c r="BX81" i="1"/>
  <c r="BY81" i="1"/>
  <c r="BP66" i="1"/>
  <c r="BQ66" i="1"/>
  <c r="BZ66" i="1" s="1"/>
  <c r="BR66" i="1"/>
  <c r="BS66" i="1"/>
  <c r="BV66" i="1"/>
  <c r="BW66" i="1"/>
  <c r="BX66" i="1"/>
  <c r="BY66" i="1"/>
  <c r="BP67" i="1"/>
  <c r="BQ67" i="1"/>
  <c r="BZ67" i="1" s="1"/>
  <c r="CA67" i="1" s="1"/>
  <c r="BR67" i="1"/>
  <c r="BS67" i="1"/>
  <c r="BT67" i="1"/>
  <c r="BU67" i="1"/>
  <c r="BV67" i="1"/>
  <c r="BW67" i="1"/>
  <c r="BX67" i="1"/>
  <c r="BY67" i="1"/>
  <c r="BP68" i="1"/>
  <c r="BQ68" i="1"/>
  <c r="BU68" i="1" s="1"/>
  <c r="BR68" i="1"/>
  <c r="BS68" i="1"/>
  <c r="BV68" i="1"/>
  <c r="BW68" i="1"/>
  <c r="BX68" i="1"/>
  <c r="BY68" i="1"/>
  <c r="BP69" i="1"/>
  <c r="BQ69" i="1"/>
  <c r="BU69" i="1" s="1"/>
  <c r="BR69" i="1"/>
  <c r="BS69" i="1"/>
  <c r="BV69" i="1"/>
  <c r="BW69" i="1"/>
  <c r="BX69" i="1"/>
  <c r="BY69" i="1"/>
  <c r="BP70" i="1"/>
  <c r="BQ70" i="1"/>
  <c r="BZ70" i="1" s="1"/>
  <c r="CA70" i="1" s="1"/>
  <c r="BR70" i="1"/>
  <c r="BS70" i="1"/>
  <c r="BT70" i="1"/>
  <c r="BU70" i="1"/>
  <c r="BV70" i="1"/>
  <c r="BW70" i="1"/>
  <c r="BX70" i="1"/>
  <c r="BY70" i="1"/>
  <c r="BP71" i="1"/>
  <c r="BQ71" i="1"/>
  <c r="BZ71" i="1" s="1"/>
  <c r="CA71" i="1" s="1"/>
  <c r="BR71" i="1"/>
  <c r="BS71" i="1"/>
  <c r="BT71" i="1"/>
  <c r="BU71" i="1"/>
  <c r="BV71" i="1"/>
  <c r="BW71" i="1"/>
  <c r="BX71" i="1"/>
  <c r="BY71" i="1"/>
  <c r="BP72" i="1"/>
  <c r="BQ72" i="1"/>
  <c r="BT72" i="1" s="1"/>
  <c r="BR72" i="1"/>
  <c r="BS72" i="1"/>
  <c r="BV72" i="1"/>
  <c r="BW72" i="1"/>
  <c r="BX72" i="1"/>
  <c r="BY72" i="1"/>
  <c r="BP73" i="1"/>
  <c r="BQ73" i="1"/>
  <c r="BZ73" i="1" s="1"/>
  <c r="CA73" i="1" s="1"/>
  <c r="BR73" i="1"/>
  <c r="BS73" i="1"/>
  <c r="BT73" i="1"/>
  <c r="BU73" i="1"/>
  <c r="BV73" i="1"/>
  <c r="BW73" i="1"/>
  <c r="BX73" i="1"/>
  <c r="BY73" i="1"/>
  <c r="BP74" i="1"/>
  <c r="BQ74" i="1"/>
  <c r="BZ74" i="1" s="1"/>
  <c r="CA74" i="1" s="1"/>
  <c r="BR74" i="1"/>
  <c r="BS74" i="1"/>
  <c r="BT74" i="1"/>
  <c r="BU74" i="1"/>
  <c r="BV74" i="1"/>
  <c r="BW74" i="1"/>
  <c r="BX74" i="1"/>
  <c r="BY74" i="1"/>
  <c r="BP75" i="1"/>
  <c r="BQ75" i="1"/>
  <c r="BZ75" i="1" s="1"/>
  <c r="CA75" i="1" s="1"/>
  <c r="BR75" i="1"/>
  <c r="BS75" i="1"/>
  <c r="BT75" i="1"/>
  <c r="BU75" i="1"/>
  <c r="BV75" i="1"/>
  <c r="BW75" i="1"/>
  <c r="BX75" i="1"/>
  <c r="BY75" i="1"/>
  <c r="BP76" i="1"/>
  <c r="BQ76" i="1"/>
  <c r="BZ76" i="1" s="1"/>
  <c r="CA76" i="1" s="1"/>
  <c r="BR76" i="1"/>
  <c r="BS76" i="1"/>
  <c r="BT76" i="1"/>
  <c r="BU76" i="1"/>
  <c r="BV76" i="1"/>
  <c r="BW76" i="1"/>
  <c r="BX76" i="1"/>
  <c r="BY76" i="1"/>
  <c r="BP77" i="1"/>
  <c r="BQ77" i="1"/>
  <c r="BZ77" i="1" s="1"/>
  <c r="CA77" i="1" s="1"/>
  <c r="BR77" i="1"/>
  <c r="BS77" i="1"/>
  <c r="BT77" i="1"/>
  <c r="BU77" i="1"/>
  <c r="BV77" i="1"/>
  <c r="BW77" i="1"/>
  <c r="BX77" i="1"/>
  <c r="BY77" i="1"/>
  <c r="BP78" i="1"/>
  <c r="BQ78" i="1"/>
  <c r="BT78" i="1" s="1"/>
  <c r="BR78" i="1"/>
  <c r="BS78" i="1"/>
  <c r="BV78" i="1"/>
  <c r="BW78" i="1"/>
  <c r="BX78" i="1"/>
  <c r="BY78" i="1"/>
  <c r="BP79" i="1"/>
  <c r="BQ79" i="1"/>
  <c r="BT79" i="1" s="1"/>
  <c r="BR79" i="1"/>
  <c r="BS79" i="1"/>
  <c r="BV79" i="1"/>
  <c r="BW79" i="1"/>
  <c r="BX79" i="1"/>
  <c r="BY79" i="1"/>
  <c r="BP82" i="1"/>
  <c r="BQ82" i="1"/>
  <c r="BZ82" i="1" s="1"/>
  <c r="CA82" i="1" s="1"/>
  <c r="BR82" i="1"/>
  <c r="BS82" i="1"/>
  <c r="BT82" i="1"/>
  <c r="BU82" i="1"/>
  <c r="BV82" i="1"/>
  <c r="BW82" i="1"/>
  <c r="BX82" i="1"/>
  <c r="BY82" i="1"/>
  <c r="BP83" i="1"/>
  <c r="BQ83" i="1"/>
  <c r="BZ83" i="1" s="1"/>
  <c r="CA83" i="1" s="1"/>
  <c r="BR83" i="1"/>
  <c r="BS83" i="1"/>
  <c r="BT83" i="1"/>
  <c r="BU83" i="1"/>
  <c r="BV83" i="1"/>
  <c r="BW83" i="1"/>
  <c r="BX83" i="1"/>
  <c r="BY83" i="1"/>
  <c r="BP84" i="1"/>
  <c r="BQ84" i="1"/>
  <c r="BZ84" i="1" s="1"/>
  <c r="BR84" i="1"/>
  <c r="BS84" i="1"/>
  <c r="BV84" i="1"/>
  <c r="BW84" i="1"/>
  <c r="BX84" i="1"/>
  <c r="BY84" i="1"/>
  <c r="BP85" i="1"/>
  <c r="BQ85" i="1"/>
  <c r="BZ85" i="1" s="1"/>
  <c r="BR85" i="1"/>
  <c r="BS85" i="1"/>
  <c r="BV85" i="1"/>
  <c r="BW85" i="1"/>
  <c r="BX85" i="1"/>
  <c r="BY85" i="1"/>
  <c r="BP86" i="1"/>
  <c r="BX86" i="1"/>
  <c r="BY86" i="1"/>
  <c r="BP87" i="1"/>
  <c r="BQ87" i="1"/>
  <c r="BZ87" i="1" s="1"/>
  <c r="CA87" i="1" s="1"/>
  <c r="BR87" i="1"/>
  <c r="BS87" i="1"/>
  <c r="BV87" i="1"/>
  <c r="BW87" i="1"/>
  <c r="BX87" i="1"/>
  <c r="BY87" i="1"/>
  <c r="BP88" i="1"/>
  <c r="BQ88" i="1"/>
  <c r="BT88" i="1" s="1"/>
  <c r="BR88" i="1"/>
  <c r="BS88" i="1"/>
  <c r="BV88" i="1"/>
  <c r="BW88" i="1"/>
  <c r="BX88" i="1"/>
  <c r="BY88" i="1"/>
  <c r="BP89" i="1"/>
  <c r="BQ89" i="1"/>
  <c r="BU89" i="1" s="1"/>
  <c r="BR89" i="1"/>
  <c r="BS89" i="1"/>
  <c r="BV89" i="1"/>
  <c r="BW89" i="1"/>
  <c r="BX89" i="1"/>
  <c r="BY89" i="1"/>
  <c r="BP90" i="1"/>
  <c r="BQ90" i="1"/>
  <c r="BR90" i="1"/>
  <c r="BS90" i="1"/>
  <c r="BV90" i="1"/>
  <c r="BW90" i="1"/>
  <c r="BX90" i="1"/>
  <c r="BY90" i="1"/>
  <c r="BP96" i="1"/>
  <c r="BX96" i="1"/>
  <c r="BY96" i="1"/>
  <c r="BP97" i="1"/>
  <c r="BQ97" i="1"/>
  <c r="BT97" i="1" s="1"/>
  <c r="BR97" i="1"/>
  <c r="BS97" i="1"/>
  <c r="BV97" i="1"/>
  <c r="BW97" i="1"/>
  <c r="BX97" i="1"/>
  <c r="BY97" i="1"/>
  <c r="BP98" i="1"/>
  <c r="BQ98" i="1"/>
  <c r="BZ98" i="1" s="1"/>
  <c r="CA98" i="1" s="1"/>
  <c r="BR98" i="1"/>
  <c r="BS98" i="1"/>
  <c r="BT98" i="1"/>
  <c r="BU98" i="1"/>
  <c r="BV98" i="1"/>
  <c r="BW98" i="1"/>
  <c r="BX98" i="1"/>
  <c r="BY98" i="1"/>
  <c r="BP99" i="1"/>
  <c r="BQ99" i="1"/>
  <c r="BZ99" i="1" s="1"/>
  <c r="CA99" i="1" s="1"/>
  <c r="BR99" i="1"/>
  <c r="BS99" i="1"/>
  <c r="BT99" i="1"/>
  <c r="BU99" i="1"/>
  <c r="BV99" i="1"/>
  <c r="BW99" i="1"/>
  <c r="BX99" i="1"/>
  <c r="BY99" i="1"/>
  <c r="BP100" i="1"/>
  <c r="BQ100" i="1"/>
  <c r="BZ100" i="1" s="1"/>
  <c r="CA100" i="1" s="1"/>
  <c r="BR100" i="1"/>
  <c r="BS100" i="1"/>
  <c r="BT100" i="1"/>
  <c r="BU100" i="1"/>
  <c r="BV100" i="1"/>
  <c r="BW100" i="1"/>
  <c r="BX100" i="1"/>
  <c r="BY100" i="1"/>
  <c r="BP101" i="1"/>
  <c r="BQ101" i="1"/>
  <c r="BZ101" i="1" s="1"/>
  <c r="CA101" i="1" s="1"/>
  <c r="BR101" i="1"/>
  <c r="BS101" i="1"/>
  <c r="BT101" i="1"/>
  <c r="BU101" i="1"/>
  <c r="BV101" i="1"/>
  <c r="BW101" i="1"/>
  <c r="BX101" i="1"/>
  <c r="BY101" i="1"/>
  <c r="BP102" i="1"/>
  <c r="BQ102" i="1"/>
  <c r="BZ102" i="1" s="1"/>
  <c r="CA102" i="1" s="1"/>
  <c r="BR102" i="1"/>
  <c r="BS102" i="1"/>
  <c r="BT102" i="1"/>
  <c r="BU102" i="1"/>
  <c r="BV102" i="1"/>
  <c r="BW102" i="1"/>
  <c r="BX102" i="1"/>
  <c r="BY102" i="1"/>
  <c r="BP103" i="1"/>
  <c r="BX103" i="1"/>
  <c r="BY103" i="1"/>
  <c r="BP104" i="1"/>
  <c r="BQ104" i="1"/>
  <c r="BU104" i="1" s="1"/>
  <c r="BR104" i="1"/>
  <c r="BS104" i="1"/>
  <c r="BV104" i="1"/>
  <c r="BW104" i="1"/>
  <c r="BX104" i="1"/>
  <c r="BY104" i="1"/>
  <c r="BP105" i="1"/>
  <c r="BQ105" i="1"/>
  <c r="BT105" i="1" s="1"/>
  <c r="BR105" i="1"/>
  <c r="BS105" i="1"/>
  <c r="BV105" i="1"/>
  <c r="BW105" i="1"/>
  <c r="BX105" i="1"/>
  <c r="BY105" i="1"/>
  <c r="BP106" i="1"/>
  <c r="BX106" i="1"/>
  <c r="BY106" i="1"/>
  <c r="BP107" i="1"/>
  <c r="BQ107" i="1"/>
  <c r="BU107" i="1" s="1"/>
  <c r="BR107" i="1"/>
  <c r="BS107" i="1"/>
  <c r="BV107" i="1"/>
  <c r="BW107" i="1"/>
  <c r="BX107" i="1"/>
  <c r="BY107" i="1"/>
  <c r="BP108" i="1"/>
  <c r="BQ108" i="1"/>
  <c r="BU108" i="1" s="1"/>
  <c r="BR108" i="1"/>
  <c r="BS108" i="1"/>
  <c r="BV108" i="1"/>
  <c r="BW108" i="1"/>
  <c r="BX108" i="1"/>
  <c r="BY108" i="1"/>
  <c r="BP109" i="1"/>
  <c r="BX109" i="1"/>
  <c r="BY109" i="1"/>
  <c r="BP110" i="1"/>
  <c r="BQ110" i="1"/>
  <c r="BR110" i="1"/>
  <c r="BS110" i="1"/>
  <c r="BV110" i="1"/>
  <c r="BW110" i="1"/>
  <c r="BX110" i="1"/>
  <c r="BY110" i="1"/>
  <c r="BP111" i="1"/>
  <c r="BQ111" i="1"/>
  <c r="BZ111" i="1" s="1"/>
  <c r="BR111" i="1"/>
  <c r="BS111" i="1"/>
  <c r="BV111" i="1"/>
  <c r="BW111" i="1"/>
  <c r="BX111" i="1"/>
  <c r="BY111" i="1"/>
  <c r="BP112" i="1"/>
  <c r="BQ112" i="1"/>
  <c r="BU112" i="1" s="1"/>
  <c r="BR112" i="1"/>
  <c r="BS112" i="1"/>
  <c r="BV112" i="1"/>
  <c r="BW112" i="1"/>
  <c r="BX112" i="1"/>
  <c r="BY112" i="1"/>
  <c r="BP113" i="1"/>
  <c r="BQ113" i="1"/>
  <c r="BZ113" i="1" s="1"/>
  <c r="BR113" i="1"/>
  <c r="BS113" i="1"/>
  <c r="BV113" i="1"/>
  <c r="BW113" i="1"/>
  <c r="BX113" i="1"/>
  <c r="BY113" i="1"/>
  <c r="BP114" i="1"/>
  <c r="BQ114" i="1"/>
  <c r="BZ114" i="1" s="1"/>
  <c r="CA114" i="1" s="1"/>
  <c r="BR114" i="1"/>
  <c r="BS114" i="1"/>
  <c r="BT114" i="1"/>
  <c r="BU114" i="1"/>
  <c r="BV114" i="1"/>
  <c r="BW114" i="1"/>
  <c r="BX114" i="1"/>
  <c r="BY114" i="1"/>
  <c r="BP115" i="1"/>
  <c r="BQ115" i="1"/>
  <c r="BZ115" i="1" s="1"/>
  <c r="CA115" i="1" s="1"/>
  <c r="BR115" i="1"/>
  <c r="BS115" i="1"/>
  <c r="BT115" i="1"/>
  <c r="BU115" i="1"/>
  <c r="BV115" i="1"/>
  <c r="BW115" i="1"/>
  <c r="BX115" i="1"/>
  <c r="BY115" i="1"/>
  <c r="BP116" i="1"/>
  <c r="BQ116" i="1"/>
  <c r="BZ116" i="1" s="1"/>
  <c r="CA116" i="1" s="1"/>
  <c r="BR116" i="1"/>
  <c r="BS116" i="1"/>
  <c r="BT116" i="1"/>
  <c r="BU116" i="1"/>
  <c r="BV116" i="1"/>
  <c r="BW116" i="1"/>
  <c r="BX116" i="1"/>
  <c r="BY116" i="1"/>
  <c r="BP117" i="1"/>
  <c r="BX117" i="1"/>
  <c r="BY117" i="1"/>
  <c r="BP118" i="1"/>
  <c r="BQ118" i="1"/>
  <c r="BZ118" i="1" s="1"/>
  <c r="CA118" i="1" s="1"/>
  <c r="BR118" i="1"/>
  <c r="BS118" i="1"/>
  <c r="BT118" i="1"/>
  <c r="BU118" i="1"/>
  <c r="BV118" i="1"/>
  <c r="BW118" i="1"/>
  <c r="BX118" i="1"/>
  <c r="BY118" i="1"/>
  <c r="BP119" i="1"/>
  <c r="BQ119" i="1"/>
  <c r="BZ119" i="1" s="1"/>
  <c r="CA119" i="1" s="1"/>
  <c r="BR119" i="1"/>
  <c r="BS119" i="1"/>
  <c r="BV119" i="1"/>
  <c r="BW119" i="1"/>
  <c r="BX119" i="1"/>
  <c r="BY119" i="1"/>
  <c r="BP120" i="1"/>
  <c r="BQ120" i="1"/>
  <c r="BT120" i="1" s="1"/>
  <c r="BR120" i="1"/>
  <c r="BS120" i="1"/>
  <c r="BV120" i="1"/>
  <c r="BW120" i="1"/>
  <c r="BX120" i="1"/>
  <c r="BY120" i="1"/>
  <c r="BP121" i="1"/>
  <c r="BQ121" i="1"/>
  <c r="BZ121" i="1" s="1"/>
  <c r="CA121" i="1" s="1"/>
  <c r="BR121" i="1"/>
  <c r="BS121" i="1"/>
  <c r="BT121" i="1"/>
  <c r="BU121" i="1"/>
  <c r="BV121" i="1"/>
  <c r="BW121" i="1"/>
  <c r="BX121" i="1"/>
  <c r="BY121" i="1"/>
  <c r="BP122" i="1"/>
  <c r="BQ122" i="1"/>
  <c r="BT122" i="1" s="1"/>
  <c r="BR122" i="1"/>
  <c r="BS122" i="1"/>
  <c r="BV122" i="1"/>
  <c r="BW122" i="1"/>
  <c r="BX122" i="1"/>
  <c r="BY122" i="1"/>
  <c r="BP123" i="1"/>
  <c r="BQ123" i="1"/>
  <c r="BZ123" i="1" s="1"/>
  <c r="CA123" i="1" s="1"/>
  <c r="BR123" i="1"/>
  <c r="BS123" i="1"/>
  <c r="BT123" i="1"/>
  <c r="BU123" i="1"/>
  <c r="BV123" i="1"/>
  <c r="BW123" i="1"/>
  <c r="BX123" i="1"/>
  <c r="BY123" i="1"/>
  <c r="BP124" i="1"/>
  <c r="BQ124" i="1"/>
  <c r="BZ124" i="1" s="1"/>
  <c r="CA124" i="1" s="1"/>
  <c r="BR124" i="1"/>
  <c r="BS124" i="1"/>
  <c r="BT124" i="1"/>
  <c r="BU124" i="1"/>
  <c r="BV124" i="1"/>
  <c r="BW124" i="1"/>
  <c r="BX124" i="1"/>
  <c r="BY124" i="1"/>
  <c r="BP125" i="1"/>
  <c r="BQ125" i="1"/>
  <c r="BR125" i="1"/>
  <c r="BS125" i="1"/>
  <c r="BV125" i="1"/>
  <c r="BW125" i="1"/>
  <c r="BX125" i="1"/>
  <c r="BY125" i="1"/>
  <c r="BP126" i="1"/>
  <c r="BQ126" i="1"/>
  <c r="BU126" i="1" s="1"/>
  <c r="BR126" i="1"/>
  <c r="BS126" i="1"/>
  <c r="BV126" i="1"/>
  <c r="BW126" i="1"/>
  <c r="BX126" i="1"/>
  <c r="BY126" i="1"/>
  <c r="BP127" i="1"/>
  <c r="BQ127" i="1"/>
  <c r="BR127" i="1"/>
  <c r="BS127" i="1"/>
  <c r="BV127" i="1"/>
  <c r="BW127" i="1"/>
  <c r="BX127" i="1"/>
  <c r="BY127" i="1"/>
  <c r="BP128" i="1"/>
  <c r="BQ128" i="1"/>
  <c r="BZ128" i="1" s="1"/>
  <c r="CA128" i="1" s="1"/>
  <c r="BR128" i="1"/>
  <c r="BS128" i="1"/>
  <c r="BT128" i="1"/>
  <c r="BU128" i="1"/>
  <c r="BV128" i="1"/>
  <c r="BW128" i="1"/>
  <c r="BX128" i="1"/>
  <c r="BY128" i="1"/>
  <c r="BP129" i="1"/>
  <c r="BQ129" i="1"/>
  <c r="BZ129" i="1" s="1"/>
  <c r="CA129" i="1" s="1"/>
  <c r="BR129" i="1"/>
  <c r="BS129" i="1"/>
  <c r="BT129" i="1"/>
  <c r="BU129" i="1"/>
  <c r="BV129" i="1"/>
  <c r="BW129" i="1"/>
  <c r="BX129" i="1"/>
  <c r="BY129" i="1"/>
  <c r="BP130" i="1"/>
  <c r="BQ130" i="1"/>
  <c r="BZ130" i="1" s="1"/>
  <c r="CA130" i="1" s="1"/>
  <c r="BR130" i="1"/>
  <c r="BS130" i="1"/>
  <c r="BT130" i="1"/>
  <c r="BU130" i="1"/>
  <c r="BV130" i="1"/>
  <c r="BW130" i="1"/>
  <c r="BX130" i="1"/>
  <c r="BY130" i="1"/>
  <c r="BP131" i="1"/>
  <c r="BQ131" i="1"/>
  <c r="BZ131" i="1" s="1"/>
  <c r="CA131" i="1" s="1"/>
  <c r="BR131" i="1"/>
  <c r="BS131" i="1"/>
  <c r="BT131" i="1"/>
  <c r="BU131" i="1"/>
  <c r="BV131" i="1"/>
  <c r="BW131" i="1"/>
  <c r="BX131" i="1"/>
  <c r="BY131" i="1"/>
  <c r="BP132" i="1"/>
  <c r="BQ132" i="1"/>
  <c r="BZ132" i="1" s="1"/>
  <c r="CA132" i="1" s="1"/>
  <c r="BR132" i="1"/>
  <c r="BS132" i="1"/>
  <c r="BT132" i="1"/>
  <c r="BU132" i="1"/>
  <c r="BV132" i="1"/>
  <c r="BW132" i="1"/>
  <c r="BX132" i="1"/>
  <c r="BY132" i="1"/>
  <c r="BP133" i="1"/>
  <c r="BQ133" i="1"/>
  <c r="BZ133" i="1" s="1"/>
  <c r="CA133" i="1" s="1"/>
  <c r="BR133" i="1"/>
  <c r="BS133" i="1"/>
  <c r="BT133" i="1"/>
  <c r="BU133" i="1"/>
  <c r="BV133" i="1"/>
  <c r="BW133" i="1"/>
  <c r="BX133" i="1"/>
  <c r="BY133" i="1"/>
  <c r="BP134" i="1"/>
  <c r="BQ134" i="1"/>
  <c r="BZ134" i="1" s="1"/>
  <c r="CA134" i="1" s="1"/>
  <c r="BR134" i="1"/>
  <c r="BS134" i="1"/>
  <c r="BT134" i="1"/>
  <c r="BU134" i="1"/>
  <c r="BV134" i="1"/>
  <c r="BW134" i="1"/>
  <c r="BX134" i="1"/>
  <c r="BY134" i="1"/>
  <c r="BP135" i="1"/>
  <c r="BQ135" i="1"/>
  <c r="BZ135" i="1" s="1"/>
  <c r="CA135" i="1" s="1"/>
  <c r="BR135" i="1"/>
  <c r="BS135" i="1"/>
  <c r="BT135" i="1"/>
  <c r="BU135" i="1"/>
  <c r="BV135" i="1"/>
  <c r="BW135" i="1"/>
  <c r="BX135" i="1"/>
  <c r="BY135" i="1"/>
  <c r="BP136" i="1"/>
  <c r="BQ136" i="1"/>
  <c r="BZ136" i="1" s="1"/>
  <c r="CA136" i="1" s="1"/>
  <c r="BR136" i="1"/>
  <c r="BS136" i="1"/>
  <c r="BT136" i="1"/>
  <c r="BU136" i="1"/>
  <c r="BV136" i="1"/>
  <c r="BW136" i="1"/>
  <c r="BX136" i="1"/>
  <c r="BY136" i="1"/>
  <c r="BP137" i="1"/>
  <c r="BQ137" i="1"/>
  <c r="BU137" i="1" s="1"/>
  <c r="BR137" i="1"/>
  <c r="BS137" i="1"/>
  <c r="BV137" i="1"/>
  <c r="BW137" i="1"/>
  <c r="BX137" i="1"/>
  <c r="BY137" i="1"/>
  <c r="BP138" i="1"/>
  <c r="BQ138" i="1"/>
  <c r="BU138" i="1" s="1"/>
  <c r="BR138" i="1"/>
  <c r="BS138" i="1"/>
  <c r="BV138" i="1"/>
  <c r="BW138" i="1"/>
  <c r="BX138" i="1"/>
  <c r="BY138" i="1"/>
  <c r="BP139" i="1"/>
  <c r="BQ139" i="1"/>
  <c r="BZ139" i="1" s="1"/>
  <c r="CA139" i="1" s="1"/>
  <c r="BR139" i="1"/>
  <c r="BS139" i="1"/>
  <c r="BT139" i="1"/>
  <c r="BU139" i="1"/>
  <c r="BV139" i="1"/>
  <c r="BW139" i="1"/>
  <c r="BX139" i="1"/>
  <c r="BY139" i="1"/>
  <c r="BP140" i="1"/>
  <c r="BQ140" i="1"/>
  <c r="BZ140" i="1" s="1"/>
  <c r="CA140" i="1" s="1"/>
  <c r="BR140" i="1"/>
  <c r="BS140" i="1"/>
  <c r="BT140" i="1"/>
  <c r="BU140" i="1"/>
  <c r="BV140" i="1"/>
  <c r="BW140" i="1"/>
  <c r="BX140" i="1"/>
  <c r="BY140" i="1"/>
  <c r="BP141" i="1"/>
  <c r="BQ141" i="1"/>
  <c r="BZ141" i="1" s="1"/>
  <c r="CA141" i="1" s="1"/>
  <c r="BR141" i="1"/>
  <c r="BS141" i="1"/>
  <c r="BT141" i="1"/>
  <c r="BU141" i="1"/>
  <c r="BV141" i="1"/>
  <c r="BW141" i="1"/>
  <c r="BX141" i="1"/>
  <c r="BY141" i="1"/>
  <c r="BP142" i="1"/>
  <c r="BQ142" i="1"/>
  <c r="BZ142" i="1" s="1"/>
  <c r="CA142" i="1" s="1"/>
  <c r="BR142" i="1"/>
  <c r="BS142" i="1"/>
  <c r="BT142" i="1"/>
  <c r="BU142" i="1"/>
  <c r="BV142" i="1"/>
  <c r="BW142" i="1"/>
  <c r="BX142" i="1"/>
  <c r="BY142" i="1"/>
  <c r="BP143" i="1"/>
  <c r="BQ143" i="1"/>
  <c r="BZ143" i="1" s="1"/>
  <c r="CA143" i="1" s="1"/>
  <c r="BR143" i="1"/>
  <c r="BS143" i="1"/>
  <c r="BT143" i="1"/>
  <c r="BU143" i="1"/>
  <c r="BV143" i="1"/>
  <c r="BW143" i="1"/>
  <c r="BX143" i="1"/>
  <c r="BY143" i="1"/>
  <c r="BP144" i="1"/>
  <c r="BQ144" i="1"/>
  <c r="BZ144" i="1" s="1"/>
  <c r="CA144" i="1" s="1"/>
  <c r="BR144" i="1"/>
  <c r="BS144" i="1"/>
  <c r="BT144" i="1"/>
  <c r="BU144" i="1"/>
  <c r="BV144" i="1"/>
  <c r="BW144" i="1"/>
  <c r="BX144" i="1"/>
  <c r="BY144" i="1"/>
  <c r="BP145" i="1"/>
  <c r="BQ145" i="1"/>
  <c r="BZ145" i="1" s="1"/>
  <c r="CA145" i="1" s="1"/>
  <c r="BR145" i="1"/>
  <c r="BS145" i="1"/>
  <c r="BT145" i="1"/>
  <c r="BU145" i="1"/>
  <c r="BV145" i="1"/>
  <c r="BW145" i="1"/>
  <c r="BX145" i="1"/>
  <c r="BY145" i="1"/>
  <c r="BP146" i="1"/>
  <c r="BQ146" i="1"/>
  <c r="BZ146" i="1" s="1"/>
  <c r="CA146" i="1" s="1"/>
  <c r="BR146" i="1"/>
  <c r="BS146" i="1"/>
  <c r="BT146" i="1"/>
  <c r="BU146" i="1"/>
  <c r="BV146" i="1"/>
  <c r="BW146" i="1"/>
  <c r="BX146" i="1"/>
  <c r="BY146" i="1"/>
  <c r="BP147" i="1"/>
  <c r="BQ147" i="1"/>
  <c r="BZ147" i="1" s="1"/>
  <c r="CA147" i="1" s="1"/>
  <c r="BR147" i="1"/>
  <c r="BS147" i="1"/>
  <c r="BT147" i="1"/>
  <c r="BU147" i="1"/>
  <c r="BV147" i="1"/>
  <c r="BW147" i="1"/>
  <c r="BX147" i="1"/>
  <c r="BY147" i="1"/>
  <c r="BP148" i="1"/>
  <c r="BQ148" i="1"/>
  <c r="BZ148" i="1" s="1"/>
  <c r="CA148" i="1" s="1"/>
  <c r="BR148" i="1"/>
  <c r="BS148" i="1"/>
  <c r="BT148" i="1"/>
  <c r="BU148" i="1"/>
  <c r="BV148" i="1"/>
  <c r="BW148" i="1"/>
  <c r="BX148" i="1"/>
  <c r="BY148" i="1"/>
  <c r="BP149" i="1"/>
  <c r="BQ149" i="1"/>
  <c r="BZ149" i="1" s="1"/>
  <c r="CA149" i="1" s="1"/>
  <c r="BR149" i="1"/>
  <c r="BS149" i="1"/>
  <c r="BT149" i="1"/>
  <c r="BU149" i="1"/>
  <c r="BV149" i="1"/>
  <c r="BW149" i="1"/>
  <c r="BX149" i="1"/>
  <c r="BY149" i="1"/>
  <c r="BP91" i="1"/>
  <c r="BQ91" i="1"/>
  <c r="BR91" i="1"/>
  <c r="BS91" i="1"/>
  <c r="BV91" i="1"/>
  <c r="BW91" i="1"/>
  <c r="BX91" i="1"/>
  <c r="BY91" i="1"/>
  <c r="BP92" i="1"/>
  <c r="BQ92" i="1"/>
  <c r="BZ92" i="1" s="1"/>
  <c r="BR92" i="1"/>
  <c r="BS92" i="1"/>
  <c r="BV92" i="1"/>
  <c r="BW92" i="1"/>
  <c r="BX92" i="1"/>
  <c r="BY92" i="1"/>
  <c r="BP93" i="1"/>
  <c r="BQ93" i="1"/>
  <c r="BR93" i="1"/>
  <c r="BS93" i="1"/>
  <c r="BV93" i="1"/>
  <c r="BW93" i="1"/>
  <c r="BX93" i="1"/>
  <c r="BY93" i="1"/>
  <c r="BP150" i="1"/>
  <c r="BQ150" i="1"/>
  <c r="BZ150" i="1" s="1"/>
  <c r="CA150" i="1" s="1"/>
  <c r="BR150" i="1"/>
  <c r="BS150" i="1"/>
  <c r="BT150" i="1"/>
  <c r="BU150" i="1"/>
  <c r="BV150" i="1"/>
  <c r="BW150" i="1"/>
  <c r="BX150" i="1"/>
  <c r="BY150" i="1"/>
  <c r="BP151" i="1"/>
  <c r="BQ151" i="1"/>
  <c r="BZ151" i="1" s="1"/>
  <c r="CA151" i="1" s="1"/>
  <c r="BR151" i="1"/>
  <c r="BS151" i="1"/>
  <c r="BT151" i="1"/>
  <c r="BU151" i="1"/>
  <c r="BV151" i="1"/>
  <c r="BW151" i="1"/>
  <c r="BX151" i="1"/>
  <c r="BY151" i="1"/>
  <c r="BP152" i="1"/>
  <c r="BQ152" i="1"/>
  <c r="BZ152" i="1" s="1"/>
  <c r="BR152" i="1"/>
  <c r="BS152" i="1"/>
  <c r="BV152" i="1"/>
  <c r="BW152" i="1"/>
  <c r="BX152" i="1"/>
  <c r="BY152" i="1"/>
  <c r="BP94" i="1"/>
  <c r="BQ94" i="1"/>
  <c r="BR94" i="1"/>
  <c r="BS94" i="1"/>
  <c r="BV94" i="1"/>
  <c r="BW94" i="1"/>
  <c r="BX94" i="1"/>
  <c r="BY94" i="1"/>
  <c r="BP153" i="1"/>
  <c r="BQ153" i="1"/>
  <c r="BZ153" i="1" s="1"/>
  <c r="CA153" i="1" s="1"/>
  <c r="BR153" i="1"/>
  <c r="BS153" i="1"/>
  <c r="BT153" i="1"/>
  <c r="BU153" i="1"/>
  <c r="BV153" i="1"/>
  <c r="BW153" i="1"/>
  <c r="BX153" i="1"/>
  <c r="BY153" i="1"/>
  <c r="BP154" i="1"/>
  <c r="BQ154" i="1"/>
  <c r="BZ154" i="1" s="1"/>
  <c r="CA154" i="1" s="1"/>
  <c r="BR154" i="1"/>
  <c r="BS154" i="1"/>
  <c r="BT154" i="1"/>
  <c r="BU154" i="1"/>
  <c r="BV154" i="1"/>
  <c r="BW154" i="1"/>
  <c r="BX154" i="1"/>
  <c r="BY154" i="1"/>
  <c r="BP155" i="1"/>
  <c r="BQ155" i="1"/>
  <c r="BZ155" i="1" s="1"/>
  <c r="BR155" i="1"/>
  <c r="BS155" i="1"/>
  <c r="BV155" i="1"/>
  <c r="BW155" i="1"/>
  <c r="BX155" i="1"/>
  <c r="BY155" i="1"/>
  <c r="BP156" i="1"/>
  <c r="BQ156" i="1"/>
  <c r="BZ156" i="1" s="1"/>
  <c r="CA156" i="1" s="1"/>
  <c r="BR156" i="1"/>
  <c r="BS156" i="1"/>
  <c r="BT156" i="1"/>
  <c r="BU156" i="1"/>
  <c r="BV156" i="1"/>
  <c r="BW156" i="1"/>
  <c r="BX156" i="1"/>
  <c r="BY156" i="1"/>
  <c r="BP157" i="1"/>
  <c r="BQ157" i="1"/>
  <c r="BZ157" i="1" s="1"/>
  <c r="CA157" i="1" s="1"/>
  <c r="BR157" i="1"/>
  <c r="BS157" i="1"/>
  <c r="BT157" i="1"/>
  <c r="BU157" i="1"/>
  <c r="BV157" i="1"/>
  <c r="BW157" i="1"/>
  <c r="BX157" i="1"/>
  <c r="BY157" i="1"/>
  <c r="BP158" i="1"/>
  <c r="BQ158" i="1"/>
  <c r="BU158" i="1" s="1"/>
  <c r="BR158" i="1"/>
  <c r="BS158" i="1"/>
  <c r="BV158" i="1"/>
  <c r="BW158" i="1"/>
  <c r="BX158" i="1"/>
  <c r="BY158" i="1"/>
  <c r="BP159" i="1"/>
  <c r="BQ159" i="1"/>
  <c r="BZ159" i="1" s="1"/>
  <c r="CA159" i="1" s="1"/>
  <c r="BR159" i="1"/>
  <c r="BS159" i="1"/>
  <c r="BT159" i="1"/>
  <c r="BU159" i="1"/>
  <c r="BV159" i="1"/>
  <c r="BW159" i="1"/>
  <c r="BX159" i="1"/>
  <c r="BY159" i="1"/>
  <c r="BP160" i="1"/>
  <c r="BQ160" i="1"/>
  <c r="BZ160" i="1" s="1"/>
  <c r="CA160" i="1" s="1"/>
  <c r="BR160" i="1"/>
  <c r="BS160" i="1"/>
  <c r="BT160" i="1"/>
  <c r="BU160" i="1"/>
  <c r="BV160" i="1"/>
  <c r="BW160" i="1"/>
  <c r="BX160" i="1"/>
  <c r="BY160" i="1"/>
  <c r="BP161" i="1"/>
  <c r="BQ161" i="1"/>
  <c r="BZ161" i="1" s="1"/>
  <c r="CA161" i="1" s="1"/>
  <c r="BR161" i="1"/>
  <c r="BS161" i="1"/>
  <c r="BT161" i="1"/>
  <c r="BU161" i="1"/>
  <c r="BV161" i="1"/>
  <c r="BW161" i="1"/>
  <c r="BX161" i="1"/>
  <c r="BY161" i="1"/>
  <c r="BP162" i="1"/>
  <c r="BQ162" i="1"/>
  <c r="BU162" i="1" s="1"/>
  <c r="BR162" i="1"/>
  <c r="BS162" i="1"/>
  <c r="BV162" i="1"/>
  <c r="BW162" i="1"/>
  <c r="BX162" i="1"/>
  <c r="BY162" i="1"/>
  <c r="BP163" i="1"/>
  <c r="BQ163" i="1"/>
  <c r="BZ163" i="1" s="1"/>
  <c r="BR163" i="1"/>
  <c r="BS163" i="1"/>
  <c r="BV163" i="1"/>
  <c r="BW163" i="1"/>
  <c r="BX163" i="1"/>
  <c r="BY163" i="1"/>
  <c r="BP164" i="1"/>
  <c r="BQ164" i="1"/>
  <c r="BT164" i="1" s="1"/>
  <c r="BR164" i="1"/>
  <c r="BS164" i="1"/>
  <c r="BV164" i="1"/>
  <c r="BW164" i="1"/>
  <c r="BX164" i="1"/>
  <c r="BY164" i="1"/>
  <c r="BP165" i="1"/>
  <c r="BQ165" i="1"/>
  <c r="BZ165" i="1" s="1"/>
  <c r="BR165" i="1"/>
  <c r="BS165" i="1"/>
  <c r="BV165" i="1"/>
  <c r="BW165" i="1"/>
  <c r="BX165" i="1"/>
  <c r="BY165" i="1"/>
  <c r="BP166" i="1"/>
  <c r="BQ166" i="1"/>
  <c r="BU166" i="1" s="1"/>
  <c r="BR166" i="1"/>
  <c r="BS166" i="1"/>
  <c r="BV166" i="1"/>
  <c r="BW166" i="1"/>
  <c r="BX166" i="1"/>
  <c r="BY166" i="1"/>
  <c r="BP167" i="1"/>
  <c r="BQ167" i="1"/>
  <c r="BZ167" i="1" s="1"/>
  <c r="BR167" i="1"/>
  <c r="BS167" i="1"/>
  <c r="BV167" i="1"/>
  <c r="BW167" i="1"/>
  <c r="BX167" i="1"/>
  <c r="BY167" i="1"/>
  <c r="BP168" i="1"/>
  <c r="BQ168" i="1"/>
  <c r="BZ168" i="1" s="1"/>
  <c r="CA168" i="1" s="1"/>
  <c r="BR168" i="1"/>
  <c r="BS168" i="1"/>
  <c r="BT168" i="1"/>
  <c r="BU168" i="1"/>
  <c r="BV168" i="1"/>
  <c r="BW168" i="1"/>
  <c r="BX168" i="1"/>
  <c r="BY168" i="1"/>
  <c r="BP169" i="1"/>
  <c r="BQ169" i="1"/>
  <c r="BU169" i="1" s="1"/>
  <c r="BR169" i="1"/>
  <c r="BS169" i="1"/>
  <c r="BV169" i="1"/>
  <c r="BW169" i="1"/>
  <c r="BX169" i="1"/>
  <c r="BY169" i="1"/>
  <c r="BP170" i="1"/>
  <c r="BQ170" i="1"/>
  <c r="BT170" i="1" s="1"/>
  <c r="BR170" i="1"/>
  <c r="BS170" i="1"/>
  <c r="BV170" i="1"/>
  <c r="BW170" i="1"/>
  <c r="BX170" i="1"/>
  <c r="BY170" i="1"/>
  <c r="BP171" i="1"/>
  <c r="BQ171" i="1"/>
  <c r="BZ171" i="1" s="1"/>
  <c r="CA171" i="1" s="1"/>
  <c r="BR171" i="1"/>
  <c r="BS171" i="1"/>
  <c r="BV171" i="1"/>
  <c r="BW171" i="1"/>
  <c r="BX171" i="1"/>
  <c r="BY171" i="1"/>
  <c r="BP172" i="1"/>
  <c r="BQ172" i="1"/>
  <c r="BZ172" i="1" s="1"/>
  <c r="BR172" i="1"/>
  <c r="BS172" i="1"/>
  <c r="BV172" i="1"/>
  <c r="BW172" i="1"/>
  <c r="BX172" i="1"/>
  <c r="BY172" i="1"/>
  <c r="BP173" i="1"/>
  <c r="BQ173" i="1"/>
  <c r="BU173" i="1" s="1"/>
  <c r="BR173" i="1"/>
  <c r="BS173" i="1"/>
  <c r="BV173" i="1"/>
  <c r="BW173" i="1"/>
  <c r="BX173" i="1"/>
  <c r="BY173" i="1"/>
  <c r="BP174" i="1"/>
  <c r="BQ174" i="1"/>
  <c r="BT174" i="1" s="1"/>
  <c r="BR174" i="1"/>
  <c r="BS174" i="1"/>
  <c r="BV174" i="1"/>
  <c r="BW174" i="1"/>
  <c r="BX174" i="1"/>
  <c r="BY174" i="1"/>
  <c r="BP175" i="1"/>
  <c r="BX175" i="1"/>
  <c r="BY175" i="1"/>
  <c r="BP176" i="1"/>
  <c r="BQ176" i="1"/>
  <c r="BZ176" i="1" s="1"/>
  <c r="BR176" i="1"/>
  <c r="BS176" i="1"/>
  <c r="BV176" i="1"/>
  <c r="BW176" i="1"/>
  <c r="BX176" i="1"/>
  <c r="BY176" i="1"/>
  <c r="BP177" i="1"/>
  <c r="BQ177" i="1"/>
  <c r="BZ177" i="1" s="1"/>
  <c r="BR177" i="1"/>
  <c r="BS177" i="1"/>
  <c r="BV177" i="1"/>
  <c r="BW177" i="1"/>
  <c r="BX177" i="1"/>
  <c r="BY177" i="1"/>
  <c r="BP178" i="1"/>
  <c r="BQ178" i="1"/>
  <c r="BU178" i="1" s="1"/>
  <c r="BR178" i="1"/>
  <c r="BS178" i="1"/>
  <c r="BV178" i="1"/>
  <c r="BW178" i="1"/>
  <c r="BX178" i="1"/>
  <c r="BY178" i="1"/>
  <c r="BP179" i="1"/>
  <c r="BQ179" i="1"/>
  <c r="BZ179" i="1" s="1"/>
  <c r="BR179" i="1"/>
  <c r="BS179" i="1"/>
  <c r="BV179" i="1"/>
  <c r="BW179" i="1"/>
  <c r="BX179" i="1"/>
  <c r="BY179" i="1"/>
  <c r="BP180" i="1"/>
  <c r="BQ180" i="1"/>
  <c r="BT180" i="1" s="1"/>
  <c r="BR180" i="1"/>
  <c r="BS180" i="1"/>
  <c r="BV180" i="1"/>
  <c r="BW180" i="1"/>
  <c r="BX180" i="1"/>
  <c r="BY180" i="1"/>
  <c r="BP181" i="1"/>
  <c r="BQ181" i="1"/>
  <c r="BZ181" i="1" s="1"/>
  <c r="BR181" i="1"/>
  <c r="BS181" i="1"/>
  <c r="BV181" i="1"/>
  <c r="BW181" i="1"/>
  <c r="BX181" i="1"/>
  <c r="BY181" i="1"/>
  <c r="BP182" i="1"/>
  <c r="BQ182" i="1"/>
  <c r="BU182" i="1" s="1"/>
  <c r="BR182" i="1"/>
  <c r="BS182" i="1"/>
  <c r="BV182" i="1"/>
  <c r="BW182" i="1"/>
  <c r="BX182" i="1"/>
  <c r="BY182" i="1"/>
  <c r="BP183" i="1"/>
  <c r="BQ183" i="1"/>
  <c r="BU183" i="1" s="1"/>
  <c r="BR183" i="1"/>
  <c r="BS183" i="1"/>
  <c r="BV183" i="1"/>
  <c r="BW183" i="1"/>
  <c r="BX183" i="1"/>
  <c r="BY183" i="1"/>
  <c r="BP184" i="1"/>
  <c r="BQ184" i="1"/>
  <c r="BZ184" i="1" s="1"/>
  <c r="BR184" i="1"/>
  <c r="BS184" i="1"/>
  <c r="BV184" i="1"/>
  <c r="BW184" i="1"/>
  <c r="BX184" i="1"/>
  <c r="BY184" i="1"/>
  <c r="BP185" i="1"/>
  <c r="BQ185" i="1"/>
  <c r="BR185" i="1"/>
  <c r="BS185" i="1"/>
  <c r="BV185" i="1"/>
  <c r="BW185" i="1"/>
  <c r="BX185" i="1"/>
  <c r="BY185" i="1"/>
  <c r="BP186" i="1"/>
  <c r="BQ186" i="1"/>
  <c r="BU186" i="1" s="1"/>
  <c r="BR186" i="1"/>
  <c r="BS186" i="1"/>
  <c r="BV186" i="1"/>
  <c r="BW186" i="1"/>
  <c r="BX186" i="1"/>
  <c r="BY186" i="1"/>
  <c r="BP187" i="1"/>
  <c r="BX187" i="1"/>
  <c r="BY187" i="1"/>
  <c r="BP188" i="1"/>
  <c r="BQ188" i="1"/>
  <c r="BZ188" i="1" s="1"/>
  <c r="CA188" i="1" s="1"/>
  <c r="BR188" i="1"/>
  <c r="BS188" i="1"/>
  <c r="BT188" i="1"/>
  <c r="BU188" i="1"/>
  <c r="BV188" i="1"/>
  <c r="BW188" i="1"/>
  <c r="BX188" i="1"/>
  <c r="BY188" i="1"/>
  <c r="BP189" i="1"/>
  <c r="BQ189" i="1"/>
  <c r="BZ189" i="1" s="1"/>
  <c r="CA189" i="1" s="1"/>
  <c r="BR189" i="1"/>
  <c r="BS189" i="1"/>
  <c r="BT189" i="1"/>
  <c r="BU189" i="1"/>
  <c r="BV189" i="1"/>
  <c r="BW189" i="1"/>
  <c r="BX189" i="1"/>
  <c r="BY189" i="1"/>
  <c r="BP190" i="1"/>
  <c r="BQ190" i="1"/>
  <c r="BT190" i="1" s="1"/>
  <c r="BR190" i="1"/>
  <c r="BS190" i="1"/>
  <c r="BV190" i="1"/>
  <c r="BW190" i="1"/>
  <c r="BX190" i="1"/>
  <c r="BY190" i="1"/>
  <c r="BP191" i="1"/>
  <c r="BQ191" i="1"/>
  <c r="BZ191" i="1" s="1"/>
  <c r="BR191" i="1"/>
  <c r="BS191" i="1"/>
  <c r="BV191" i="1"/>
  <c r="BW191" i="1"/>
  <c r="BX191" i="1"/>
  <c r="BY191" i="1"/>
  <c r="BP192" i="1"/>
  <c r="BQ192" i="1"/>
  <c r="BT192" i="1" s="1"/>
  <c r="BR192" i="1"/>
  <c r="BS192" i="1"/>
  <c r="BV192" i="1"/>
  <c r="BW192" i="1"/>
  <c r="BX192" i="1"/>
  <c r="BY192" i="1"/>
  <c r="BP193" i="1"/>
  <c r="BQ193" i="1"/>
  <c r="BZ193" i="1" s="1"/>
  <c r="BR193" i="1"/>
  <c r="BS193" i="1"/>
  <c r="BV193" i="1"/>
  <c r="BW193" i="1"/>
  <c r="BX193" i="1"/>
  <c r="BY193" i="1"/>
  <c r="BP194" i="1"/>
  <c r="BQ194" i="1"/>
  <c r="BR194" i="1"/>
  <c r="BS194" i="1"/>
  <c r="BV194" i="1"/>
  <c r="BW194" i="1"/>
  <c r="BX194" i="1"/>
  <c r="BY194" i="1"/>
  <c r="BP195" i="1"/>
  <c r="BQ195" i="1"/>
  <c r="BZ195" i="1" s="1"/>
  <c r="CA195" i="1" s="1"/>
  <c r="BR195" i="1"/>
  <c r="BS195" i="1"/>
  <c r="BV195" i="1"/>
  <c r="BW195" i="1"/>
  <c r="BX195" i="1"/>
  <c r="BY195" i="1"/>
  <c r="BP196" i="1"/>
  <c r="BQ196" i="1"/>
  <c r="BR196" i="1"/>
  <c r="BS196" i="1"/>
  <c r="BV196" i="1"/>
  <c r="BW196" i="1"/>
  <c r="BX196" i="1"/>
  <c r="BY196" i="1"/>
  <c r="BP197" i="1"/>
  <c r="BQ197" i="1"/>
  <c r="BZ197" i="1" s="1"/>
  <c r="CA197" i="1" s="1"/>
  <c r="BR197" i="1"/>
  <c r="BS197" i="1"/>
  <c r="BT197" i="1"/>
  <c r="BV197" i="1"/>
  <c r="BW197" i="1"/>
  <c r="BX197" i="1"/>
  <c r="BY197" i="1"/>
  <c r="BP198" i="1"/>
  <c r="BQ198" i="1"/>
  <c r="BZ198" i="1" s="1"/>
  <c r="CA198" i="1" s="1"/>
  <c r="BR198" i="1"/>
  <c r="BS198" i="1"/>
  <c r="BT198" i="1"/>
  <c r="BV198" i="1"/>
  <c r="BW198" i="1"/>
  <c r="BX198" i="1"/>
  <c r="BY198" i="1"/>
  <c r="BP199" i="1"/>
  <c r="BQ199" i="1"/>
  <c r="BZ199" i="1" s="1"/>
  <c r="CA199" i="1" s="1"/>
  <c r="BR199" i="1"/>
  <c r="BS199" i="1"/>
  <c r="BT199" i="1"/>
  <c r="BU199" i="1"/>
  <c r="BV199" i="1"/>
  <c r="BW199" i="1"/>
  <c r="BX199" i="1"/>
  <c r="BY199" i="1"/>
  <c r="BP200" i="1"/>
  <c r="BQ200" i="1"/>
  <c r="BZ200" i="1" s="1"/>
  <c r="CA200" i="1" s="1"/>
  <c r="BR200" i="1"/>
  <c r="BS200" i="1"/>
  <c r="BT200" i="1"/>
  <c r="BU200" i="1"/>
  <c r="BV200" i="1"/>
  <c r="BW200" i="1"/>
  <c r="BX200" i="1"/>
  <c r="BY200" i="1"/>
  <c r="BP201" i="1"/>
  <c r="BQ201" i="1"/>
  <c r="BZ201" i="1" s="1"/>
  <c r="CA201" i="1" s="1"/>
  <c r="BR201" i="1"/>
  <c r="BS201" i="1"/>
  <c r="BT201" i="1"/>
  <c r="BU201" i="1"/>
  <c r="BV201" i="1"/>
  <c r="BW201" i="1"/>
  <c r="BX201" i="1"/>
  <c r="BY201" i="1"/>
  <c r="BP202" i="1"/>
  <c r="BQ202" i="1"/>
  <c r="BZ202" i="1" s="1"/>
  <c r="CA202" i="1" s="1"/>
  <c r="BR202" i="1"/>
  <c r="BS202" i="1"/>
  <c r="BT202" i="1"/>
  <c r="BU202" i="1"/>
  <c r="BV202" i="1"/>
  <c r="BW202" i="1"/>
  <c r="BX202" i="1"/>
  <c r="BY202" i="1"/>
  <c r="BP203" i="1"/>
  <c r="BQ203" i="1"/>
  <c r="BZ203" i="1" s="1"/>
  <c r="CA203" i="1" s="1"/>
  <c r="BR203" i="1"/>
  <c r="BS203" i="1"/>
  <c r="BT203" i="1"/>
  <c r="BU203" i="1"/>
  <c r="BV203" i="1"/>
  <c r="BW203" i="1"/>
  <c r="BX203" i="1"/>
  <c r="BY203" i="1"/>
  <c r="BP204" i="1"/>
  <c r="BQ204" i="1"/>
  <c r="BZ204" i="1" s="1"/>
  <c r="CA204" i="1" s="1"/>
  <c r="BR204" i="1"/>
  <c r="BS204" i="1"/>
  <c r="BT204" i="1"/>
  <c r="BU204" i="1"/>
  <c r="BV204" i="1"/>
  <c r="BW204" i="1"/>
  <c r="BX204" i="1"/>
  <c r="BY204" i="1"/>
  <c r="BP205" i="1"/>
  <c r="BQ205" i="1"/>
  <c r="BZ205" i="1" s="1"/>
  <c r="CA205" i="1" s="1"/>
  <c r="BR205" i="1"/>
  <c r="BS205" i="1"/>
  <c r="BT205" i="1"/>
  <c r="BV205" i="1"/>
  <c r="BW205" i="1"/>
  <c r="BX205" i="1"/>
  <c r="BY205" i="1"/>
  <c r="BP206" i="1"/>
  <c r="BQ206" i="1"/>
  <c r="BZ206" i="1" s="1"/>
  <c r="CA206" i="1" s="1"/>
  <c r="BR206" i="1"/>
  <c r="BS206" i="1"/>
  <c r="BT206" i="1"/>
  <c r="BU206" i="1"/>
  <c r="BV206" i="1"/>
  <c r="BW206" i="1"/>
  <c r="BX206" i="1"/>
  <c r="BY206" i="1"/>
  <c r="BP207" i="1"/>
  <c r="BQ207" i="1"/>
  <c r="BZ207" i="1" s="1"/>
  <c r="CA207" i="1" s="1"/>
  <c r="BR207" i="1"/>
  <c r="BS207" i="1"/>
  <c r="BT207" i="1"/>
  <c r="BU207" i="1"/>
  <c r="BV207" i="1"/>
  <c r="BW207" i="1"/>
  <c r="BX207" i="1"/>
  <c r="BY207" i="1"/>
  <c r="BP208" i="1"/>
  <c r="BQ208" i="1"/>
  <c r="BZ208" i="1" s="1"/>
  <c r="CA208" i="1" s="1"/>
  <c r="BR208" i="1"/>
  <c r="BS208" i="1"/>
  <c r="BT208" i="1"/>
  <c r="BU208" i="1"/>
  <c r="BV208" i="1"/>
  <c r="BW208" i="1"/>
  <c r="BX208" i="1"/>
  <c r="BY208" i="1"/>
  <c r="BP209" i="1"/>
  <c r="BQ209" i="1"/>
  <c r="BZ209" i="1" s="1"/>
  <c r="CA209" i="1" s="1"/>
  <c r="BR209" i="1"/>
  <c r="BS209" i="1"/>
  <c r="BT209" i="1"/>
  <c r="BU209" i="1"/>
  <c r="BV209" i="1"/>
  <c r="BW209" i="1"/>
  <c r="BX209" i="1"/>
  <c r="BY209" i="1"/>
  <c r="BP210" i="1"/>
  <c r="BQ210" i="1"/>
  <c r="BZ210" i="1" s="1"/>
  <c r="CA210" i="1" s="1"/>
  <c r="BR210" i="1"/>
  <c r="BS210" i="1"/>
  <c r="BT210" i="1"/>
  <c r="BU210" i="1"/>
  <c r="BV210" i="1"/>
  <c r="BW210" i="1"/>
  <c r="BX210" i="1"/>
  <c r="BY210" i="1"/>
  <c r="BP211" i="1"/>
  <c r="BQ211" i="1"/>
  <c r="BZ211" i="1" s="1"/>
  <c r="CA211" i="1" s="1"/>
  <c r="BR211" i="1"/>
  <c r="BS211" i="1"/>
  <c r="BT211" i="1"/>
  <c r="BU211" i="1"/>
  <c r="BV211" i="1"/>
  <c r="BW211" i="1"/>
  <c r="BX211" i="1"/>
  <c r="BY211" i="1"/>
  <c r="BP212" i="1"/>
  <c r="BQ212" i="1"/>
  <c r="BZ212" i="1" s="1"/>
  <c r="CA212" i="1" s="1"/>
  <c r="BR212" i="1"/>
  <c r="BS212" i="1"/>
  <c r="BT212" i="1"/>
  <c r="BU212" i="1"/>
  <c r="BV212" i="1"/>
  <c r="BW212" i="1"/>
  <c r="BX212" i="1"/>
  <c r="BY212" i="1"/>
  <c r="BP213" i="1"/>
  <c r="BX213" i="1"/>
  <c r="BY213" i="1"/>
  <c r="BP214" i="1"/>
  <c r="BQ214" i="1"/>
  <c r="BT214" i="1" s="1"/>
  <c r="BR214" i="1"/>
  <c r="BS214" i="1"/>
  <c r="BV214" i="1"/>
  <c r="BW214" i="1"/>
  <c r="BX214" i="1"/>
  <c r="BY214" i="1"/>
  <c r="BP215" i="1"/>
  <c r="BQ215" i="1"/>
  <c r="BZ215" i="1" s="1"/>
  <c r="CA215" i="1" s="1"/>
  <c r="BR215" i="1"/>
  <c r="BS215" i="1"/>
  <c r="BT215" i="1"/>
  <c r="BU215" i="1"/>
  <c r="BV215" i="1"/>
  <c r="BW215" i="1"/>
  <c r="BX215" i="1"/>
  <c r="BY215" i="1"/>
  <c r="BP216" i="1"/>
  <c r="BQ216" i="1"/>
  <c r="BZ216" i="1" s="1"/>
  <c r="CA216" i="1" s="1"/>
  <c r="BR216" i="1"/>
  <c r="BS216" i="1"/>
  <c r="BT216" i="1"/>
  <c r="BU216" i="1"/>
  <c r="BV216" i="1"/>
  <c r="BW216" i="1"/>
  <c r="BX216" i="1"/>
  <c r="BY216" i="1"/>
  <c r="BP218" i="1"/>
  <c r="BQ218" i="1"/>
  <c r="BU218" i="1" s="1"/>
  <c r="BR218" i="1"/>
  <c r="BS218" i="1"/>
  <c r="BV218" i="1"/>
  <c r="BW218" i="1"/>
  <c r="BX218" i="1"/>
  <c r="BY218" i="1"/>
  <c r="BP219" i="1"/>
  <c r="BQ219" i="1"/>
  <c r="BZ219" i="1" s="1"/>
  <c r="CA219" i="1" s="1"/>
  <c r="BR219" i="1"/>
  <c r="BS219" i="1"/>
  <c r="BT219" i="1"/>
  <c r="BU219" i="1"/>
  <c r="BV219" i="1"/>
  <c r="BW219" i="1"/>
  <c r="BX219" i="1"/>
  <c r="BY219" i="1"/>
  <c r="BP220" i="1"/>
  <c r="BQ220" i="1"/>
  <c r="BT220" i="1" s="1"/>
  <c r="BR220" i="1"/>
  <c r="BS220" i="1"/>
  <c r="BV220" i="1"/>
  <c r="BW220" i="1"/>
  <c r="BX220" i="1"/>
  <c r="BY220" i="1"/>
  <c r="BP221" i="1"/>
  <c r="BQ221" i="1"/>
  <c r="BZ221" i="1" s="1"/>
  <c r="CA221" i="1" s="1"/>
  <c r="BR221" i="1"/>
  <c r="BS221" i="1"/>
  <c r="BT221" i="1"/>
  <c r="BU221" i="1"/>
  <c r="BV221" i="1"/>
  <c r="BW221" i="1"/>
  <c r="BX221" i="1"/>
  <c r="BY221" i="1"/>
  <c r="BP222" i="1"/>
  <c r="BX222" i="1"/>
  <c r="BY222" i="1"/>
  <c r="BP223" i="1"/>
  <c r="BX223" i="1"/>
  <c r="BY223" i="1"/>
  <c r="BP224" i="1"/>
  <c r="BQ224" i="1"/>
  <c r="BT224" i="1" s="1"/>
  <c r="BR224" i="1"/>
  <c r="BS224" i="1"/>
  <c r="BV224" i="1"/>
  <c r="BW224" i="1"/>
  <c r="BX224" i="1"/>
  <c r="BY224" i="1"/>
  <c r="BP225" i="1"/>
  <c r="BQ225" i="1"/>
  <c r="BU225" i="1" s="1"/>
  <c r="BR225" i="1"/>
  <c r="BS225" i="1"/>
  <c r="BV225" i="1"/>
  <c r="BW225" i="1"/>
  <c r="BX225" i="1"/>
  <c r="BY225" i="1"/>
  <c r="BP226" i="1"/>
  <c r="BX226" i="1"/>
  <c r="BY226" i="1"/>
  <c r="BP227" i="1"/>
  <c r="BX227" i="1"/>
  <c r="BY227" i="1"/>
  <c r="BP228" i="1"/>
  <c r="BQ228" i="1"/>
  <c r="BT228" i="1" s="1"/>
  <c r="BR228" i="1"/>
  <c r="BS228" i="1"/>
  <c r="BV228" i="1"/>
  <c r="BW228" i="1"/>
  <c r="BX228" i="1"/>
  <c r="BY228" i="1"/>
  <c r="BP229" i="1"/>
  <c r="BQ229" i="1"/>
  <c r="BU229" i="1" s="1"/>
  <c r="BR229" i="1"/>
  <c r="BS229" i="1"/>
  <c r="BV229" i="1"/>
  <c r="BW229" i="1"/>
  <c r="BX229" i="1"/>
  <c r="BY229" i="1"/>
  <c r="BP230" i="1"/>
  <c r="BQ230" i="1"/>
  <c r="BZ230" i="1" s="1"/>
  <c r="CA230" i="1" s="1"/>
  <c r="BR230" i="1"/>
  <c r="BS230" i="1"/>
  <c r="BT230" i="1"/>
  <c r="BU230" i="1"/>
  <c r="BV230" i="1"/>
  <c r="BW230" i="1"/>
  <c r="BX230" i="1"/>
  <c r="BY230" i="1"/>
  <c r="BP231" i="1"/>
  <c r="BQ231" i="1"/>
  <c r="BZ231" i="1" s="1"/>
  <c r="BR231" i="1"/>
  <c r="BS231" i="1"/>
  <c r="BV231" i="1"/>
  <c r="BW231" i="1"/>
  <c r="BX231" i="1"/>
  <c r="BY231" i="1"/>
  <c r="BP232" i="1"/>
  <c r="BQ232" i="1"/>
  <c r="BZ232" i="1" s="1"/>
  <c r="CA232" i="1" s="1"/>
  <c r="BR232" i="1"/>
  <c r="BS232" i="1"/>
  <c r="BT232" i="1"/>
  <c r="BU232" i="1"/>
  <c r="BV232" i="1"/>
  <c r="BW232" i="1"/>
  <c r="BX232" i="1"/>
  <c r="BY232" i="1"/>
  <c r="BP233" i="1"/>
  <c r="BQ233" i="1"/>
  <c r="BZ233" i="1" s="1"/>
  <c r="CA233" i="1" s="1"/>
  <c r="BR233" i="1"/>
  <c r="BS233" i="1"/>
  <c r="BT233" i="1"/>
  <c r="BU233" i="1"/>
  <c r="BV233" i="1"/>
  <c r="BW233" i="1"/>
  <c r="BX233" i="1"/>
  <c r="BY233" i="1"/>
  <c r="BP234" i="1"/>
  <c r="BQ234" i="1"/>
  <c r="BZ234" i="1" s="1"/>
  <c r="CA234" i="1" s="1"/>
  <c r="BR234" i="1"/>
  <c r="BS234" i="1"/>
  <c r="BT234" i="1"/>
  <c r="BU234" i="1"/>
  <c r="BV234" i="1"/>
  <c r="BW234" i="1"/>
  <c r="BX234" i="1"/>
  <c r="BY234" i="1"/>
  <c r="BP235" i="1"/>
  <c r="BQ235" i="1"/>
  <c r="BZ235" i="1" s="1"/>
  <c r="CA235" i="1" s="1"/>
  <c r="BR235" i="1"/>
  <c r="BS235" i="1"/>
  <c r="BT235" i="1"/>
  <c r="BU235" i="1"/>
  <c r="BV235" i="1"/>
  <c r="BW235" i="1"/>
  <c r="BX235" i="1"/>
  <c r="BY235" i="1"/>
  <c r="BP236" i="1"/>
  <c r="BQ236" i="1"/>
  <c r="BZ236" i="1" s="1"/>
  <c r="CA236" i="1" s="1"/>
  <c r="BR236" i="1"/>
  <c r="BS236" i="1"/>
  <c r="BT236" i="1"/>
  <c r="BU236" i="1"/>
  <c r="BV236" i="1"/>
  <c r="BW236" i="1"/>
  <c r="BX236" i="1"/>
  <c r="BY236" i="1"/>
  <c r="BP237" i="1"/>
  <c r="BQ237" i="1"/>
  <c r="BZ237" i="1" s="1"/>
  <c r="CA237" i="1" s="1"/>
  <c r="BR237" i="1"/>
  <c r="BS237" i="1"/>
  <c r="BT237" i="1"/>
  <c r="BU237" i="1"/>
  <c r="BV237" i="1"/>
  <c r="BW237" i="1"/>
  <c r="BX237" i="1"/>
  <c r="BY237" i="1"/>
  <c r="BP238" i="1"/>
  <c r="BQ238" i="1"/>
  <c r="BZ238" i="1" s="1"/>
  <c r="BR238" i="1"/>
  <c r="BS238" i="1"/>
  <c r="BV238" i="1"/>
  <c r="BW238" i="1"/>
  <c r="BX238" i="1"/>
  <c r="BY238" i="1"/>
  <c r="BP239" i="1"/>
  <c r="BX239" i="1"/>
  <c r="BY239" i="1"/>
  <c r="BP240" i="1"/>
  <c r="BQ240" i="1"/>
  <c r="BZ240" i="1" s="1"/>
  <c r="BR240" i="1"/>
  <c r="BS240" i="1"/>
  <c r="BV240" i="1"/>
  <c r="BW240" i="1"/>
  <c r="BX240" i="1"/>
  <c r="BY240" i="1"/>
  <c r="BP241" i="1"/>
  <c r="BQ241" i="1"/>
  <c r="BU241" i="1" s="1"/>
  <c r="BR241" i="1"/>
  <c r="BS241" i="1"/>
  <c r="BV241" i="1"/>
  <c r="BW241" i="1"/>
  <c r="BX241" i="1"/>
  <c r="BY241" i="1"/>
  <c r="BP242" i="1"/>
  <c r="BQ242" i="1"/>
  <c r="BZ242" i="1" s="1"/>
  <c r="BR242" i="1"/>
  <c r="BS242" i="1"/>
  <c r="BV242" i="1"/>
  <c r="BW242" i="1"/>
  <c r="BX242" i="1"/>
  <c r="BY242" i="1"/>
  <c r="BP243" i="1"/>
  <c r="BQ243" i="1"/>
  <c r="BT243" i="1" s="1"/>
  <c r="BR243" i="1"/>
  <c r="BS243" i="1"/>
  <c r="BV243" i="1"/>
  <c r="BW243" i="1"/>
  <c r="BX243" i="1"/>
  <c r="BY243" i="1"/>
  <c r="BP244" i="1"/>
  <c r="BQ244" i="1"/>
  <c r="BU244" i="1" s="1"/>
  <c r="BR244" i="1"/>
  <c r="BS244" i="1"/>
  <c r="BV244" i="1"/>
  <c r="BW244" i="1"/>
  <c r="BX244" i="1"/>
  <c r="BY244" i="1"/>
  <c r="BP245" i="1"/>
  <c r="BQ245" i="1"/>
  <c r="BR245" i="1"/>
  <c r="BS245" i="1"/>
  <c r="BV245" i="1"/>
  <c r="BW245" i="1"/>
  <c r="BX245" i="1"/>
  <c r="BY245" i="1"/>
  <c r="BP246" i="1"/>
  <c r="BQ246" i="1"/>
  <c r="BT246" i="1" s="1"/>
  <c r="BR246" i="1"/>
  <c r="BS246" i="1"/>
  <c r="BV246" i="1"/>
  <c r="BW246" i="1"/>
  <c r="BX246" i="1"/>
  <c r="BY246" i="1"/>
  <c r="BP247" i="1"/>
  <c r="BQ247" i="1"/>
  <c r="BR247" i="1"/>
  <c r="BS247" i="1"/>
  <c r="BV247" i="1"/>
  <c r="BW247" i="1"/>
  <c r="BX247" i="1"/>
  <c r="BY247" i="1"/>
  <c r="BP248" i="1"/>
  <c r="BX248" i="1"/>
  <c r="BY248" i="1"/>
  <c r="BP249" i="1"/>
  <c r="BQ249" i="1"/>
  <c r="BZ249" i="1" s="1"/>
  <c r="CA249" i="1" s="1"/>
  <c r="BR249" i="1"/>
  <c r="BS249" i="1"/>
  <c r="BT249" i="1"/>
  <c r="BU249" i="1"/>
  <c r="BV249" i="1"/>
  <c r="BW249" i="1"/>
  <c r="BX249" i="1"/>
  <c r="BY249" i="1"/>
  <c r="BP250" i="1"/>
  <c r="BQ250" i="1"/>
  <c r="BZ250" i="1" s="1"/>
  <c r="CA250" i="1" s="1"/>
  <c r="BR250" i="1"/>
  <c r="BS250" i="1"/>
  <c r="BT250" i="1"/>
  <c r="BU250" i="1"/>
  <c r="BV250" i="1"/>
  <c r="BW250" i="1"/>
  <c r="BX250" i="1"/>
  <c r="BY250" i="1"/>
  <c r="BP251" i="1"/>
  <c r="BQ251" i="1"/>
  <c r="BZ251" i="1" s="1"/>
  <c r="CA251" i="1" s="1"/>
  <c r="BR251" i="1"/>
  <c r="BS251" i="1"/>
  <c r="BT251" i="1"/>
  <c r="BU251" i="1"/>
  <c r="BV251" i="1"/>
  <c r="BW251" i="1"/>
  <c r="BX251" i="1"/>
  <c r="BY251" i="1"/>
  <c r="BP252" i="1"/>
  <c r="BQ252" i="1"/>
  <c r="BZ252" i="1" s="1"/>
  <c r="CA252" i="1" s="1"/>
  <c r="BR252" i="1"/>
  <c r="BS252" i="1"/>
  <c r="BT252" i="1"/>
  <c r="BU252" i="1"/>
  <c r="BV252" i="1"/>
  <c r="BW252" i="1"/>
  <c r="BX252" i="1"/>
  <c r="BY252" i="1"/>
  <c r="BP253" i="1"/>
  <c r="BQ253" i="1"/>
  <c r="BZ253" i="1" s="1"/>
  <c r="CA253" i="1" s="1"/>
  <c r="BR253" i="1"/>
  <c r="BS253" i="1"/>
  <c r="BT253" i="1"/>
  <c r="BU253" i="1"/>
  <c r="BV253" i="1"/>
  <c r="BW253" i="1"/>
  <c r="BX253" i="1"/>
  <c r="BY253" i="1"/>
  <c r="BP254" i="1"/>
  <c r="BX254" i="1"/>
  <c r="BY254" i="1"/>
  <c r="BP255" i="1"/>
  <c r="BQ255" i="1"/>
  <c r="BZ255" i="1" s="1"/>
  <c r="CA255" i="1" s="1"/>
  <c r="BR255" i="1"/>
  <c r="BS255" i="1"/>
  <c r="BV255" i="1"/>
  <c r="BW255" i="1"/>
  <c r="BX255" i="1"/>
  <c r="BY255" i="1"/>
  <c r="BP256" i="1"/>
  <c r="BQ256" i="1"/>
  <c r="BZ256" i="1" s="1"/>
  <c r="CA256" i="1" s="1"/>
  <c r="BR256" i="1"/>
  <c r="BS256" i="1"/>
  <c r="BV256" i="1"/>
  <c r="BW256" i="1"/>
  <c r="BX256" i="1"/>
  <c r="BY256" i="1"/>
  <c r="BP257" i="1"/>
  <c r="BQ257" i="1"/>
  <c r="BT257" i="1" s="1"/>
  <c r="BR257" i="1"/>
  <c r="BS257" i="1"/>
  <c r="BV257" i="1"/>
  <c r="BW257" i="1"/>
  <c r="BX257" i="1"/>
  <c r="BY257" i="1"/>
  <c r="BP258" i="1"/>
  <c r="BQ258" i="1"/>
  <c r="BZ258" i="1" s="1"/>
  <c r="CA258" i="1" s="1"/>
  <c r="BR258" i="1"/>
  <c r="BS258" i="1"/>
  <c r="BT258" i="1"/>
  <c r="BU258" i="1"/>
  <c r="BV258" i="1"/>
  <c r="BW258" i="1"/>
  <c r="BX258" i="1"/>
  <c r="BY258" i="1"/>
  <c r="BP259" i="1"/>
  <c r="BQ259" i="1"/>
  <c r="BZ259" i="1" s="1"/>
  <c r="CA259" i="1" s="1"/>
  <c r="BR259" i="1"/>
  <c r="BS259" i="1"/>
  <c r="BT259" i="1"/>
  <c r="BU259" i="1"/>
  <c r="BV259" i="1"/>
  <c r="BW259" i="1"/>
  <c r="BX259" i="1"/>
  <c r="BY259" i="1"/>
  <c r="BP260" i="1"/>
  <c r="BQ260" i="1"/>
  <c r="BZ260" i="1" s="1"/>
  <c r="CA260" i="1" s="1"/>
  <c r="BR260" i="1"/>
  <c r="BS260" i="1"/>
  <c r="BT260" i="1"/>
  <c r="BU260" i="1"/>
  <c r="BV260" i="1"/>
  <c r="BW260" i="1"/>
  <c r="BX260" i="1"/>
  <c r="BY260" i="1"/>
  <c r="BP261" i="1"/>
  <c r="BQ261" i="1"/>
  <c r="BZ261" i="1" s="1"/>
  <c r="CA261" i="1" s="1"/>
  <c r="BR261" i="1"/>
  <c r="BS261" i="1"/>
  <c r="BT261" i="1"/>
  <c r="BU261" i="1"/>
  <c r="BV261" i="1"/>
  <c r="BW261" i="1"/>
  <c r="BX261" i="1"/>
  <c r="BY261" i="1"/>
  <c r="BP262" i="1"/>
  <c r="BQ262" i="1"/>
  <c r="BZ262" i="1" s="1"/>
  <c r="CA262" i="1" s="1"/>
  <c r="BR262" i="1"/>
  <c r="BS262" i="1"/>
  <c r="BT262" i="1"/>
  <c r="BU262" i="1"/>
  <c r="BV262" i="1"/>
  <c r="BW262" i="1"/>
  <c r="BX262" i="1"/>
  <c r="BY262" i="1"/>
  <c r="BP263" i="1"/>
  <c r="BQ263" i="1"/>
  <c r="BZ263" i="1" s="1"/>
  <c r="CA263" i="1" s="1"/>
  <c r="BR263" i="1"/>
  <c r="BS263" i="1"/>
  <c r="BT263" i="1"/>
  <c r="BU263" i="1"/>
  <c r="BV263" i="1"/>
  <c r="BW263" i="1"/>
  <c r="BX263" i="1"/>
  <c r="BY263" i="1"/>
  <c r="BP264" i="1"/>
  <c r="BQ264" i="1"/>
  <c r="BZ264" i="1" s="1"/>
  <c r="CA264" i="1" s="1"/>
  <c r="BR264" i="1"/>
  <c r="BS264" i="1"/>
  <c r="BT264" i="1"/>
  <c r="BU264" i="1"/>
  <c r="BV264" i="1"/>
  <c r="BW264" i="1"/>
  <c r="BX264" i="1"/>
  <c r="BY264" i="1"/>
  <c r="BP265" i="1"/>
  <c r="BQ265" i="1"/>
  <c r="BZ265" i="1" s="1"/>
  <c r="CA265" i="1" s="1"/>
  <c r="BR265" i="1"/>
  <c r="BS265" i="1"/>
  <c r="BT265" i="1"/>
  <c r="BU265" i="1"/>
  <c r="BV265" i="1"/>
  <c r="BW265" i="1"/>
  <c r="BX265" i="1"/>
  <c r="BY265" i="1"/>
  <c r="BP266" i="1"/>
  <c r="BQ266" i="1"/>
  <c r="BZ266" i="1" s="1"/>
  <c r="CA266" i="1" s="1"/>
  <c r="BR266" i="1"/>
  <c r="BS266" i="1"/>
  <c r="BT266" i="1"/>
  <c r="BU266" i="1"/>
  <c r="BV266" i="1"/>
  <c r="BW266" i="1"/>
  <c r="BX266" i="1"/>
  <c r="BY266" i="1"/>
  <c r="BP267" i="1"/>
  <c r="BQ267" i="1"/>
  <c r="BZ267" i="1" s="1"/>
  <c r="CA267" i="1" s="1"/>
  <c r="BR267" i="1"/>
  <c r="BS267" i="1"/>
  <c r="BT267" i="1"/>
  <c r="BU267" i="1"/>
  <c r="BV267" i="1"/>
  <c r="BW267" i="1"/>
  <c r="BX267" i="1"/>
  <c r="BY267" i="1"/>
  <c r="BP268" i="1"/>
  <c r="BQ268" i="1"/>
  <c r="BZ268" i="1" s="1"/>
  <c r="CA268" i="1" s="1"/>
  <c r="BR268" i="1"/>
  <c r="BS268" i="1"/>
  <c r="BT268" i="1"/>
  <c r="BU268" i="1"/>
  <c r="BV268" i="1"/>
  <c r="BW268" i="1"/>
  <c r="BX268" i="1"/>
  <c r="BY268" i="1"/>
  <c r="BP269" i="1"/>
  <c r="BQ269" i="1"/>
  <c r="BZ269" i="1" s="1"/>
  <c r="CA269" i="1" s="1"/>
  <c r="BR269" i="1"/>
  <c r="BS269" i="1"/>
  <c r="BT269" i="1"/>
  <c r="BU269" i="1"/>
  <c r="BV269" i="1"/>
  <c r="BW269" i="1"/>
  <c r="BX269" i="1"/>
  <c r="BY269" i="1"/>
  <c r="BP270" i="1"/>
  <c r="BQ270" i="1"/>
  <c r="BZ270" i="1" s="1"/>
  <c r="CA270" i="1" s="1"/>
  <c r="BR270" i="1"/>
  <c r="BS270" i="1"/>
  <c r="BT270" i="1"/>
  <c r="BU270" i="1"/>
  <c r="BV270" i="1"/>
  <c r="BW270" i="1"/>
  <c r="BX270" i="1"/>
  <c r="BY270" i="1"/>
  <c r="BP271" i="1"/>
  <c r="BQ271" i="1"/>
  <c r="BZ271" i="1" s="1"/>
  <c r="CA271" i="1" s="1"/>
  <c r="BR271" i="1"/>
  <c r="BS271" i="1"/>
  <c r="BT271" i="1"/>
  <c r="BU271" i="1"/>
  <c r="BV271" i="1"/>
  <c r="BW271" i="1"/>
  <c r="BX271" i="1"/>
  <c r="BY271" i="1"/>
  <c r="BP273" i="1"/>
  <c r="BQ273" i="1"/>
  <c r="BZ273" i="1" s="1"/>
  <c r="CA273" i="1" s="1"/>
  <c r="BR273" i="1"/>
  <c r="BS273" i="1"/>
  <c r="BT273" i="1"/>
  <c r="BU273" i="1"/>
  <c r="BV273" i="1"/>
  <c r="BW273" i="1"/>
  <c r="BX273" i="1"/>
  <c r="BY273" i="1"/>
  <c r="BP274" i="1"/>
  <c r="BQ274" i="1"/>
  <c r="BZ274" i="1" s="1"/>
  <c r="CA274" i="1" s="1"/>
  <c r="BR274" i="1"/>
  <c r="BS274" i="1"/>
  <c r="BT274" i="1"/>
  <c r="BU274" i="1"/>
  <c r="BV274" i="1"/>
  <c r="BW274" i="1"/>
  <c r="BX274" i="1"/>
  <c r="BY274" i="1"/>
  <c r="BP275" i="1"/>
  <c r="BQ275" i="1"/>
  <c r="BT275" i="1" s="1"/>
  <c r="BR275" i="1"/>
  <c r="BS275" i="1"/>
  <c r="BV275" i="1"/>
  <c r="BW275" i="1"/>
  <c r="BX275" i="1"/>
  <c r="BY275" i="1"/>
  <c r="BP276" i="1"/>
  <c r="BQ276" i="1"/>
  <c r="BR276" i="1"/>
  <c r="BS276" i="1"/>
  <c r="BV276" i="1"/>
  <c r="BW276" i="1"/>
  <c r="BX276" i="1"/>
  <c r="BY276" i="1"/>
  <c r="BP277" i="1"/>
  <c r="BQ277" i="1"/>
  <c r="BZ277" i="1" s="1"/>
  <c r="CA277" i="1" s="1"/>
  <c r="BR277" i="1"/>
  <c r="BS277" i="1"/>
  <c r="BT277" i="1"/>
  <c r="BU277" i="1"/>
  <c r="BV277" i="1"/>
  <c r="BW277" i="1"/>
  <c r="BX277" i="1"/>
  <c r="BY277" i="1"/>
  <c r="BP278" i="1"/>
  <c r="BQ278" i="1"/>
  <c r="BZ278" i="1" s="1"/>
  <c r="CA278" i="1" s="1"/>
  <c r="BR278" i="1"/>
  <c r="BS278" i="1"/>
  <c r="BT278" i="1"/>
  <c r="BU278" i="1"/>
  <c r="BV278" i="1"/>
  <c r="BW278" i="1"/>
  <c r="BX278" i="1"/>
  <c r="BY278" i="1"/>
  <c r="BP279" i="1"/>
  <c r="BQ279" i="1"/>
  <c r="BZ279" i="1" s="1"/>
  <c r="CA279" i="1" s="1"/>
  <c r="BR279" i="1"/>
  <c r="BS279" i="1"/>
  <c r="BT279" i="1"/>
  <c r="BU279" i="1"/>
  <c r="BV279" i="1"/>
  <c r="BW279" i="1"/>
  <c r="BX279" i="1"/>
  <c r="BY279" i="1"/>
  <c r="BP280" i="1"/>
  <c r="BQ280" i="1"/>
  <c r="BZ280" i="1" s="1"/>
  <c r="BR280" i="1"/>
  <c r="BS280" i="1"/>
  <c r="BV280" i="1"/>
  <c r="BW280" i="1"/>
  <c r="BX280" i="1"/>
  <c r="BY280" i="1"/>
  <c r="BP281" i="1"/>
  <c r="BQ281" i="1"/>
  <c r="BZ281" i="1" s="1"/>
  <c r="CA281" i="1" s="1"/>
  <c r="BR281" i="1"/>
  <c r="BS281" i="1"/>
  <c r="BT281" i="1"/>
  <c r="BU281" i="1"/>
  <c r="BV281" i="1"/>
  <c r="BW281" i="1"/>
  <c r="BX281" i="1"/>
  <c r="BY281" i="1"/>
  <c r="BP282" i="1"/>
  <c r="BQ282" i="1"/>
  <c r="BZ282" i="1" s="1"/>
  <c r="CA282" i="1" s="1"/>
  <c r="BR282" i="1"/>
  <c r="BS282" i="1"/>
  <c r="BT282" i="1"/>
  <c r="BU282" i="1"/>
  <c r="BV282" i="1"/>
  <c r="BW282" i="1"/>
  <c r="BX282" i="1"/>
  <c r="BY282" i="1"/>
  <c r="BP283" i="1"/>
  <c r="BQ283" i="1"/>
  <c r="BZ283" i="1" s="1"/>
  <c r="CA283" i="1" s="1"/>
  <c r="BR283" i="1"/>
  <c r="BS283" i="1"/>
  <c r="BT283" i="1"/>
  <c r="BU283" i="1"/>
  <c r="BV283" i="1"/>
  <c r="BW283" i="1"/>
  <c r="BX283" i="1"/>
  <c r="BY283" i="1"/>
  <c r="BP284" i="1"/>
  <c r="BQ284" i="1"/>
  <c r="BZ284" i="1" s="1"/>
  <c r="CA284" i="1" s="1"/>
  <c r="BR284" i="1"/>
  <c r="BS284" i="1"/>
  <c r="BT284" i="1"/>
  <c r="BU284" i="1"/>
  <c r="BV284" i="1"/>
  <c r="BW284" i="1"/>
  <c r="BX284" i="1"/>
  <c r="BY284" i="1"/>
  <c r="BP285" i="1"/>
  <c r="BQ285" i="1"/>
  <c r="BZ285" i="1" s="1"/>
  <c r="CA285" i="1" s="1"/>
  <c r="BR285" i="1"/>
  <c r="BS285" i="1"/>
  <c r="BT285" i="1"/>
  <c r="BU285" i="1"/>
  <c r="BV285" i="1"/>
  <c r="BW285" i="1"/>
  <c r="BX285" i="1"/>
  <c r="BY285" i="1"/>
  <c r="BP286" i="1"/>
  <c r="BQ286" i="1"/>
  <c r="BZ286" i="1" s="1"/>
  <c r="CA286" i="1" s="1"/>
  <c r="BR286" i="1"/>
  <c r="BS286" i="1"/>
  <c r="BT286" i="1"/>
  <c r="BU286" i="1"/>
  <c r="BV286" i="1"/>
  <c r="BW286" i="1"/>
  <c r="BX286" i="1"/>
  <c r="BY286" i="1"/>
  <c r="BP287" i="1"/>
  <c r="BQ287" i="1"/>
  <c r="BZ287" i="1" s="1"/>
  <c r="CA287" i="1" s="1"/>
  <c r="BR287" i="1"/>
  <c r="BS287" i="1"/>
  <c r="BT287" i="1"/>
  <c r="BU287" i="1"/>
  <c r="BV287" i="1"/>
  <c r="BW287" i="1"/>
  <c r="BX287" i="1"/>
  <c r="BY287" i="1"/>
  <c r="BP288" i="1"/>
  <c r="BQ288" i="1"/>
  <c r="BZ288" i="1" s="1"/>
  <c r="CA288" i="1" s="1"/>
  <c r="BR288" i="1"/>
  <c r="BS288" i="1"/>
  <c r="BT288" i="1"/>
  <c r="BU288" i="1"/>
  <c r="BV288" i="1"/>
  <c r="BW288" i="1"/>
  <c r="BX288" i="1"/>
  <c r="BY288" i="1"/>
  <c r="BP289" i="1"/>
  <c r="BX289" i="1"/>
  <c r="BY289" i="1"/>
  <c r="BP290" i="1"/>
  <c r="BQ290" i="1"/>
  <c r="BT290" i="1" s="1"/>
  <c r="BR290" i="1"/>
  <c r="BS290" i="1"/>
  <c r="BV290" i="1"/>
  <c r="BW290" i="1"/>
  <c r="BX290" i="1"/>
  <c r="BY290" i="1"/>
  <c r="BP291" i="1"/>
  <c r="BQ291" i="1"/>
  <c r="BZ291" i="1" s="1"/>
  <c r="CA291" i="1" s="1"/>
  <c r="BR291" i="1"/>
  <c r="BS291" i="1"/>
  <c r="BT291" i="1"/>
  <c r="BU291" i="1"/>
  <c r="BV291" i="1"/>
  <c r="BW291" i="1"/>
  <c r="BX291" i="1"/>
  <c r="BY291" i="1"/>
  <c r="BP292" i="1"/>
  <c r="BQ292" i="1"/>
  <c r="BZ292" i="1" s="1"/>
  <c r="CA292" i="1" s="1"/>
  <c r="BR292" i="1"/>
  <c r="BS292" i="1"/>
  <c r="BT292" i="1"/>
  <c r="BU292" i="1"/>
  <c r="BV292" i="1"/>
  <c r="BW292" i="1"/>
  <c r="BX292" i="1"/>
  <c r="BY292" i="1"/>
  <c r="BP293" i="1"/>
  <c r="BQ293" i="1"/>
  <c r="BZ293" i="1" s="1"/>
  <c r="CA293" i="1" s="1"/>
  <c r="BR293" i="1"/>
  <c r="BS293" i="1"/>
  <c r="BT293" i="1"/>
  <c r="BU293" i="1"/>
  <c r="BV293" i="1"/>
  <c r="BW293" i="1"/>
  <c r="BX293" i="1"/>
  <c r="BY293" i="1"/>
  <c r="BP294" i="1"/>
  <c r="BQ294" i="1"/>
  <c r="BZ294" i="1" s="1"/>
  <c r="CA294" i="1" s="1"/>
  <c r="BR294" i="1"/>
  <c r="BS294" i="1"/>
  <c r="BT294" i="1"/>
  <c r="BU294" i="1"/>
  <c r="BV294" i="1"/>
  <c r="BW294" i="1"/>
  <c r="BX294" i="1"/>
  <c r="BY294" i="1"/>
  <c r="BP295" i="1"/>
  <c r="BQ295" i="1"/>
  <c r="BZ295" i="1" s="1"/>
  <c r="CA295" i="1" s="1"/>
  <c r="BR295" i="1"/>
  <c r="BS295" i="1"/>
  <c r="BT295" i="1"/>
  <c r="BU295" i="1"/>
  <c r="BV295" i="1"/>
  <c r="BW295" i="1"/>
  <c r="BX295" i="1"/>
  <c r="BY295" i="1"/>
  <c r="BP296" i="1"/>
  <c r="BQ296" i="1"/>
  <c r="BZ296" i="1" s="1"/>
  <c r="CA296" i="1" s="1"/>
  <c r="BR296" i="1"/>
  <c r="BS296" i="1"/>
  <c r="BT296" i="1"/>
  <c r="BU296" i="1"/>
  <c r="BV296" i="1"/>
  <c r="BW296" i="1"/>
  <c r="BX296" i="1"/>
  <c r="BY296" i="1"/>
  <c r="BP297" i="1"/>
  <c r="BQ297" i="1"/>
  <c r="BZ297" i="1" s="1"/>
  <c r="CA297" i="1" s="1"/>
  <c r="BR297" i="1"/>
  <c r="BS297" i="1"/>
  <c r="BT297" i="1"/>
  <c r="BU297" i="1"/>
  <c r="BV297" i="1"/>
  <c r="BW297" i="1"/>
  <c r="BX297" i="1"/>
  <c r="BY297" i="1"/>
  <c r="BP298" i="1"/>
  <c r="BX298" i="1"/>
  <c r="BY298" i="1"/>
  <c r="BP299" i="1"/>
  <c r="BQ299" i="1"/>
  <c r="BZ299" i="1" s="1"/>
  <c r="CA299" i="1" s="1"/>
  <c r="BR299" i="1"/>
  <c r="BS299" i="1"/>
  <c r="BT299" i="1"/>
  <c r="BU299" i="1"/>
  <c r="BV299" i="1"/>
  <c r="BW299" i="1"/>
  <c r="BX299" i="1"/>
  <c r="BY299" i="1"/>
  <c r="BP300" i="1"/>
  <c r="BQ300" i="1"/>
  <c r="BZ300" i="1" s="1"/>
  <c r="CA300" i="1" s="1"/>
  <c r="BR300" i="1"/>
  <c r="BS300" i="1"/>
  <c r="BT300" i="1"/>
  <c r="BU300" i="1"/>
  <c r="BV300" i="1"/>
  <c r="BW300" i="1"/>
  <c r="BX300" i="1"/>
  <c r="BY300" i="1"/>
  <c r="BP301" i="1"/>
  <c r="BQ301" i="1"/>
  <c r="BZ301" i="1" s="1"/>
  <c r="BR301" i="1"/>
  <c r="BS301" i="1"/>
  <c r="BV301" i="1"/>
  <c r="BW301" i="1"/>
  <c r="BX301" i="1"/>
  <c r="BY301" i="1"/>
  <c r="BP302" i="1"/>
  <c r="BQ302" i="1"/>
  <c r="BZ302" i="1" s="1"/>
  <c r="CA302" i="1" s="1"/>
  <c r="BR302" i="1"/>
  <c r="BS302" i="1"/>
  <c r="BT302" i="1"/>
  <c r="BV302" i="1"/>
  <c r="BW302" i="1"/>
  <c r="BX302" i="1"/>
  <c r="BY302" i="1"/>
  <c r="BP303" i="1"/>
  <c r="BQ303" i="1"/>
  <c r="BZ303" i="1" s="1"/>
  <c r="CA303" i="1" s="1"/>
  <c r="BR303" i="1"/>
  <c r="BS303" i="1"/>
  <c r="BT303" i="1"/>
  <c r="BU303" i="1"/>
  <c r="BV303" i="1"/>
  <c r="BW303" i="1"/>
  <c r="BX303" i="1"/>
  <c r="BY303" i="1"/>
  <c r="BP304" i="1"/>
  <c r="BQ304" i="1"/>
  <c r="BZ304" i="1" s="1"/>
  <c r="CA304" i="1" s="1"/>
  <c r="BR304" i="1"/>
  <c r="BS304" i="1"/>
  <c r="BT304" i="1"/>
  <c r="BU304" i="1"/>
  <c r="BV304" i="1"/>
  <c r="BW304" i="1"/>
  <c r="BX304" i="1"/>
  <c r="BY304" i="1"/>
  <c r="BP305" i="1"/>
  <c r="BQ305" i="1"/>
  <c r="BZ305" i="1" s="1"/>
  <c r="CA305" i="1" s="1"/>
  <c r="BR305" i="1"/>
  <c r="BS305" i="1"/>
  <c r="BT305" i="1"/>
  <c r="BU305" i="1"/>
  <c r="BV305" i="1"/>
  <c r="BW305" i="1"/>
  <c r="BX305" i="1"/>
  <c r="BY305" i="1"/>
  <c r="BP306" i="1"/>
  <c r="BQ306" i="1"/>
  <c r="BZ306" i="1" s="1"/>
  <c r="CA306" i="1" s="1"/>
  <c r="BR306" i="1"/>
  <c r="BS306" i="1"/>
  <c r="BT306" i="1"/>
  <c r="BU306" i="1"/>
  <c r="BV306" i="1"/>
  <c r="BW306" i="1"/>
  <c r="BX306" i="1"/>
  <c r="BY306" i="1"/>
  <c r="BP307" i="1"/>
  <c r="BQ307" i="1"/>
  <c r="BZ307" i="1" s="1"/>
  <c r="CA307" i="1" s="1"/>
  <c r="BR307" i="1"/>
  <c r="BS307" i="1"/>
  <c r="BT307" i="1"/>
  <c r="BU307" i="1"/>
  <c r="BV307" i="1"/>
  <c r="BW307" i="1"/>
  <c r="BX307" i="1"/>
  <c r="BY307" i="1"/>
  <c r="BP308" i="1"/>
  <c r="BQ308" i="1"/>
  <c r="BZ308" i="1" s="1"/>
  <c r="CA308" i="1" s="1"/>
  <c r="BR308" i="1"/>
  <c r="BS308" i="1"/>
  <c r="BT308" i="1"/>
  <c r="BU308" i="1"/>
  <c r="BV308" i="1"/>
  <c r="BW308" i="1"/>
  <c r="BX308" i="1"/>
  <c r="BY308" i="1"/>
  <c r="BP309" i="1"/>
  <c r="BQ309" i="1"/>
  <c r="BZ309" i="1" s="1"/>
  <c r="CA309" i="1" s="1"/>
  <c r="BR309" i="1"/>
  <c r="BS309" i="1"/>
  <c r="BT309" i="1"/>
  <c r="BU309" i="1"/>
  <c r="BV309" i="1"/>
  <c r="BW309" i="1"/>
  <c r="BX309" i="1"/>
  <c r="BY309" i="1"/>
  <c r="BP310" i="1"/>
  <c r="BQ310" i="1"/>
  <c r="BZ310" i="1" s="1"/>
  <c r="CA310" i="1" s="1"/>
  <c r="BR310" i="1"/>
  <c r="BS310" i="1"/>
  <c r="BT310" i="1"/>
  <c r="BU310" i="1"/>
  <c r="BV310" i="1"/>
  <c r="BW310" i="1"/>
  <c r="BX310" i="1"/>
  <c r="BY310" i="1"/>
  <c r="BP311" i="1"/>
  <c r="BQ311" i="1"/>
  <c r="BZ311" i="1" s="1"/>
  <c r="CA311" i="1" s="1"/>
  <c r="BR311" i="1"/>
  <c r="BS311" i="1"/>
  <c r="BT311" i="1"/>
  <c r="BU311" i="1"/>
  <c r="BV311" i="1"/>
  <c r="BW311" i="1"/>
  <c r="BX311" i="1"/>
  <c r="BY311" i="1"/>
  <c r="BP312" i="1"/>
  <c r="BQ312" i="1"/>
  <c r="BZ312" i="1" s="1"/>
  <c r="CA312" i="1" s="1"/>
  <c r="BR312" i="1"/>
  <c r="BS312" i="1"/>
  <c r="BT312" i="1"/>
  <c r="BU312" i="1"/>
  <c r="BV312" i="1"/>
  <c r="BW312" i="1"/>
  <c r="BX312" i="1"/>
  <c r="BY312" i="1"/>
  <c r="BP313" i="1"/>
  <c r="BQ313" i="1"/>
  <c r="BZ313" i="1" s="1"/>
  <c r="CA313" i="1" s="1"/>
  <c r="BR313" i="1"/>
  <c r="BS313" i="1"/>
  <c r="BT313" i="1"/>
  <c r="BU313" i="1"/>
  <c r="BV313" i="1"/>
  <c r="BW313" i="1"/>
  <c r="BX313" i="1"/>
  <c r="BY313" i="1"/>
  <c r="BP314" i="1"/>
  <c r="BQ314" i="1"/>
  <c r="BZ314" i="1" s="1"/>
  <c r="CA314" i="1" s="1"/>
  <c r="BR314" i="1"/>
  <c r="BS314" i="1"/>
  <c r="BT314" i="1"/>
  <c r="BU314" i="1"/>
  <c r="BV314" i="1"/>
  <c r="BW314" i="1"/>
  <c r="BX314" i="1"/>
  <c r="BY314" i="1"/>
  <c r="BP315" i="1"/>
  <c r="BQ315" i="1"/>
  <c r="BT315" i="1" s="1"/>
  <c r="BR315" i="1"/>
  <c r="BS315" i="1"/>
  <c r="BV315" i="1"/>
  <c r="BW315" i="1"/>
  <c r="BX315" i="1"/>
  <c r="BY315" i="1"/>
  <c r="BP316" i="1"/>
  <c r="BQ316" i="1"/>
  <c r="BZ316" i="1" s="1"/>
  <c r="CA316" i="1" s="1"/>
  <c r="BR316" i="1"/>
  <c r="BS316" i="1"/>
  <c r="BT316" i="1"/>
  <c r="BU316" i="1"/>
  <c r="BV316" i="1"/>
  <c r="BW316" i="1"/>
  <c r="BX316" i="1"/>
  <c r="BY316" i="1"/>
  <c r="BP317" i="1"/>
  <c r="BQ317" i="1"/>
  <c r="BZ317" i="1" s="1"/>
  <c r="CA317" i="1" s="1"/>
  <c r="BR317" i="1"/>
  <c r="BS317" i="1"/>
  <c r="BT317" i="1"/>
  <c r="BU317" i="1"/>
  <c r="BV317" i="1"/>
  <c r="BW317" i="1"/>
  <c r="BX317" i="1"/>
  <c r="BY317" i="1"/>
  <c r="BP318" i="1"/>
  <c r="BQ318" i="1"/>
  <c r="BZ318" i="1" s="1"/>
  <c r="CA318" i="1" s="1"/>
  <c r="BR318" i="1"/>
  <c r="BS318" i="1"/>
  <c r="BT318" i="1"/>
  <c r="BU318" i="1"/>
  <c r="BV318" i="1"/>
  <c r="BW318" i="1"/>
  <c r="BX318" i="1"/>
  <c r="BY318" i="1"/>
  <c r="BP319" i="1"/>
  <c r="BQ319" i="1"/>
  <c r="BZ319" i="1" s="1"/>
  <c r="CA319" i="1" s="1"/>
  <c r="BR319" i="1"/>
  <c r="BS319" i="1"/>
  <c r="BT319" i="1"/>
  <c r="BU319" i="1"/>
  <c r="BV319" i="1"/>
  <c r="BW319" i="1"/>
  <c r="BX319" i="1"/>
  <c r="BY319" i="1"/>
  <c r="BP320" i="1"/>
  <c r="BQ320" i="1"/>
  <c r="BZ320" i="1" s="1"/>
  <c r="BR320" i="1"/>
  <c r="BS320" i="1"/>
  <c r="BV320" i="1"/>
  <c r="BW320" i="1"/>
  <c r="BX320" i="1"/>
  <c r="BY320" i="1"/>
  <c r="BP343" i="1"/>
  <c r="BQ343" i="1"/>
  <c r="BZ343" i="1" s="1"/>
  <c r="CA343" i="1" s="1"/>
  <c r="BR343" i="1"/>
  <c r="BS343" i="1"/>
  <c r="BT343" i="1"/>
  <c r="BU343" i="1"/>
  <c r="BV343" i="1"/>
  <c r="BW343" i="1"/>
  <c r="BX343" i="1"/>
  <c r="BY343" i="1"/>
  <c r="BP344" i="1"/>
  <c r="BQ344" i="1"/>
  <c r="BZ344" i="1" s="1"/>
  <c r="CA344" i="1" s="1"/>
  <c r="BR344" i="1"/>
  <c r="BS344" i="1"/>
  <c r="BT344" i="1"/>
  <c r="BU344" i="1"/>
  <c r="BV344" i="1"/>
  <c r="BW344" i="1"/>
  <c r="BX344" i="1"/>
  <c r="BY344" i="1"/>
  <c r="BP321" i="1"/>
  <c r="BQ321" i="1"/>
  <c r="BZ321" i="1" s="1"/>
  <c r="CA321" i="1" s="1"/>
  <c r="BR321" i="1"/>
  <c r="BS321" i="1"/>
  <c r="BT321" i="1"/>
  <c r="BU321" i="1"/>
  <c r="BV321" i="1"/>
  <c r="BW321" i="1"/>
  <c r="BX321" i="1"/>
  <c r="BY321" i="1"/>
  <c r="BP325" i="1"/>
  <c r="BQ325" i="1"/>
  <c r="BZ325" i="1" s="1"/>
  <c r="CA325" i="1" s="1"/>
  <c r="BR325" i="1"/>
  <c r="BS325" i="1"/>
  <c r="BT325" i="1"/>
  <c r="BU325" i="1"/>
  <c r="BV325" i="1"/>
  <c r="BW325" i="1"/>
  <c r="BX325" i="1"/>
  <c r="BY325" i="1"/>
  <c r="BP326" i="1"/>
  <c r="BQ326" i="1"/>
  <c r="BT326" i="1" s="1"/>
  <c r="BR326" i="1"/>
  <c r="BS326" i="1"/>
  <c r="BV326" i="1"/>
  <c r="BW326" i="1"/>
  <c r="BX326" i="1"/>
  <c r="BY326" i="1"/>
  <c r="BP327" i="1"/>
  <c r="BQ327" i="1"/>
  <c r="BZ327" i="1" s="1"/>
  <c r="CA327" i="1" s="1"/>
  <c r="BR327" i="1"/>
  <c r="BS327" i="1"/>
  <c r="BT327" i="1"/>
  <c r="BU327" i="1"/>
  <c r="BV327" i="1"/>
  <c r="BW327" i="1"/>
  <c r="BX327" i="1"/>
  <c r="BY327" i="1"/>
  <c r="BP328" i="1"/>
  <c r="BQ328" i="1"/>
  <c r="BU328" i="1" s="1"/>
  <c r="BR328" i="1"/>
  <c r="BS328" i="1"/>
  <c r="BV328" i="1"/>
  <c r="BW328" i="1"/>
  <c r="BX328" i="1"/>
  <c r="BY328" i="1"/>
  <c r="BP331" i="1"/>
  <c r="BX331" i="1"/>
  <c r="BY331" i="1"/>
  <c r="BP332" i="1"/>
  <c r="BQ332" i="1"/>
  <c r="BR332" i="1"/>
  <c r="BS332" i="1"/>
  <c r="BV332" i="1"/>
  <c r="BW332" i="1"/>
  <c r="BX332" i="1"/>
  <c r="BY332" i="1"/>
  <c r="BP333" i="1"/>
  <c r="BQ333" i="1"/>
  <c r="BT333" i="1" s="1"/>
  <c r="BR333" i="1"/>
  <c r="BS333" i="1"/>
  <c r="BV333" i="1"/>
  <c r="BW333" i="1"/>
  <c r="BX333" i="1"/>
  <c r="BY333" i="1"/>
  <c r="BP334" i="1"/>
  <c r="BQ334" i="1"/>
  <c r="BR334" i="1"/>
  <c r="BS334" i="1"/>
  <c r="BV334" i="1"/>
  <c r="BW334" i="1"/>
  <c r="BX334" i="1"/>
  <c r="BY334" i="1"/>
  <c r="BP335" i="1"/>
  <c r="BQ335" i="1"/>
  <c r="BU335" i="1" s="1"/>
  <c r="BR335" i="1"/>
  <c r="BS335" i="1"/>
  <c r="BV335" i="1"/>
  <c r="BW335" i="1"/>
  <c r="BX335" i="1"/>
  <c r="BY335" i="1"/>
  <c r="BP336" i="1"/>
  <c r="BQ336" i="1"/>
  <c r="BR336" i="1"/>
  <c r="BS336" i="1"/>
  <c r="BV336" i="1"/>
  <c r="BW336" i="1"/>
  <c r="BX336" i="1"/>
  <c r="BY336" i="1"/>
  <c r="BP337" i="1"/>
  <c r="BQ337" i="1"/>
  <c r="BT337" i="1" s="1"/>
  <c r="BR337" i="1"/>
  <c r="BS337" i="1"/>
  <c r="BV337" i="1"/>
  <c r="BW337" i="1"/>
  <c r="BX337" i="1"/>
  <c r="BY337" i="1"/>
  <c r="BP338" i="1"/>
  <c r="BQ338" i="1"/>
  <c r="BZ338" i="1" s="1"/>
  <c r="CA338" i="1" s="1"/>
  <c r="BR338" i="1"/>
  <c r="BS338" i="1"/>
  <c r="BT338" i="1"/>
  <c r="BU338" i="1"/>
  <c r="BV338" i="1"/>
  <c r="BW338" i="1"/>
  <c r="BX338" i="1"/>
  <c r="BY338" i="1"/>
  <c r="BP339" i="1"/>
  <c r="BQ339" i="1"/>
  <c r="BT339" i="1" s="1"/>
  <c r="BR339" i="1"/>
  <c r="BS339" i="1"/>
  <c r="BV339" i="1"/>
  <c r="BW339" i="1"/>
  <c r="BX339" i="1"/>
  <c r="BY339" i="1"/>
  <c r="BP340" i="1"/>
  <c r="BQ340" i="1"/>
  <c r="BZ340" i="1" s="1"/>
  <c r="CA340" i="1" s="1"/>
  <c r="BR340" i="1"/>
  <c r="BS340" i="1"/>
  <c r="BT340" i="1"/>
  <c r="BU340" i="1"/>
  <c r="BV340" i="1"/>
  <c r="BW340" i="1"/>
  <c r="BX340" i="1"/>
  <c r="BY340" i="1"/>
  <c r="BP322" i="1"/>
  <c r="BQ322" i="1"/>
  <c r="BZ322" i="1" s="1"/>
  <c r="CA322" i="1" s="1"/>
  <c r="BR322" i="1"/>
  <c r="BS322" i="1"/>
  <c r="BT322" i="1"/>
  <c r="BU322" i="1"/>
  <c r="BV322" i="1"/>
  <c r="BW322" i="1"/>
  <c r="BX322" i="1"/>
  <c r="BY322" i="1"/>
  <c r="BP324" i="1"/>
  <c r="BQ324" i="1"/>
  <c r="BZ324" i="1" s="1"/>
  <c r="CA324" i="1" s="1"/>
  <c r="BR324" i="1"/>
  <c r="BS324" i="1"/>
  <c r="BT324" i="1"/>
  <c r="BU324" i="1"/>
  <c r="BV324" i="1"/>
  <c r="BW324" i="1"/>
  <c r="BX324" i="1"/>
  <c r="BY324" i="1"/>
  <c r="BP217" i="1"/>
  <c r="BQ217" i="1"/>
  <c r="BZ217" i="1" s="1"/>
  <c r="CA217" i="1" s="1"/>
  <c r="BR217" i="1"/>
  <c r="BS217" i="1"/>
  <c r="BT217" i="1"/>
  <c r="BU217" i="1"/>
  <c r="BV217" i="1"/>
  <c r="BW217" i="1"/>
  <c r="BX217" i="1"/>
  <c r="BY217" i="1"/>
  <c r="BP345" i="1"/>
  <c r="BQ345" i="1"/>
  <c r="BZ345" i="1" s="1"/>
  <c r="CA345" i="1" s="1"/>
  <c r="BR345" i="1"/>
  <c r="BS345" i="1"/>
  <c r="BT345" i="1"/>
  <c r="BU345" i="1"/>
  <c r="BV345" i="1"/>
  <c r="BW345" i="1"/>
  <c r="BX345" i="1"/>
  <c r="BY345" i="1"/>
  <c r="BP323" i="1"/>
  <c r="BQ323" i="1"/>
  <c r="BZ323" i="1" s="1"/>
  <c r="BR323" i="1"/>
  <c r="BS323" i="1"/>
  <c r="BV323" i="1"/>
  <c r="BW323" i="1"/>
  <c r="BX323" i="1"/>
  <c r="BY323" i="1"/>
  <c r="BP346" i="1"/>
  <c r="BQ346" i="1"/>
  <c r="BZ346" i="1" s="1"/>
  <c r="CA346" i="1" s="1"/>
  <c r="BR346" i="1"/>
  <c r="BS346" i="1"/>
  <c r="BT346" i="1"/>
  <c r="BU346" i="1"/>
  <c r="BV346" i="1"/>
  <c r="BW346" i="1"/>
  <c r="BX346" i="1"/>
  <c r="BY346" i="1"/>
  <c r="BP347" i="1"/>
  <c r="BQ347" i="1"/>
  <c r="BZ347" i="1" s="1"/>
  <c r="CA347" i="1" s="1"/>
  <c r="BR347" i="1"/>
  <c r="BS347" i="1"/>
  <c r="BT347" i="1"/>
  <c r="BU347" i="1"/>
  <c r="BV347" i="1"/>
  <c r="BW347" i="1"/>
  <c r="BX347" i="1"/>
  <c r="BY347" i="1"/>
  <c r="BP348" i="1"/>
  <c r="BQ348" i="1"/>
  <c r="BZ348" i="1" s="1"/>
  <c r="CA348" i="1" s="1"/>
  <c r="BR348" i="1"/>
  <c r="BS348" i="1"/>
  <c r="BT348" i="1"/>
  <c r="BU348" i="1"/>
  <c r="BV348" i="1"/>
  <c r="BW348" i="1"/>
  <c r="BX348" i="1"/>
  <c r="BY348" i="1"/>
  <c r="BP349" i="1"/>
  <c r="BQ349" i="1"/>
  <c r="BZ349" i="1" s="1"/>
  <c r="CA349" i="1" s="1"/>
  <c r="BR349" i="1"/>
  <c r="BS349" i="1"/>
  <c r="BT349" i="1"/>
  <c r="BU349" i="1"/>
  <c r="BV349" i="1"/>
  <c r="BW349" i="1"/>
  <c r="BX349" i="1"/>
  <c r="BY349" i="1"/>
  <c r="BP350" i="1"/>
  <c r="BQ350" i="1"/>
  <c r="BU350" i="1" s="1"/>
  <c r="BR350" i="1"/>
  <c r="BS350" i="1"/>
  <c r="BV350" i="1"/>
  <c r="BW350" i="1"/>
  <c r="BX350" i="1"/>
  <c r="BY350" i="1"/>
  <c r="BP351" i="1"/>
  <c r="BQ351" i="1"/>
  <c r="BT351" i="1" s="1"/>
  <c r="BR351" i="1"/>
  <c r="BS351" i="1"/>
  <c r="BV351" i="1"/>
  <c r="BW351" i="1"/>
  <c r="BX351" i="1"/>
  <c r="BY351" i="1"/>
  <c r="BP352" i="1"/>
  <c r="BQ352" i="1"/>
  <c r="BZ352" i="1" s="1"/>
  <c r="CA352" i="1" s="1"/>
  <c r="BR352" i="1"/>
  <c r="BS352" i="1"/>
  <c r="BT352" i="1"/>
  <c r="BU352" i="1"/>
  <c r="BV352" i="1"/>
  <c r="BW352" i="1"/>
  <c r="BX352" i="1"/>
  <c r="BY352" i="1"/>
  <c r="BP353" i="1"/>
  <c r="BQ353" i="1"/>
  <c r="BU353" i="1" s="1"/>
  <c r="BR353" i="1"/>
  <c r="BS353" i="1"/>
  <c r="BV353" i="1"/>
  <c r="BW353" i="1"/>
  <c r="BX353" i="1"/>
  <c r="BY353" i="1"/>
  <c r="BP354" i="1"/>
  <c r="BQ354" i="1"/>
  <c r="BZ354" i="1" s="1"/>
  <c r="CA354" i="1" s="1"/>
  <c r="BR354" i="1"/>
  <c r="BS354" i="1"/>
  <c r="BT354" i="1"/>
  <c r="BU354" i="1"/>
  <c r="BV354" i="1"/>
  <c r="BW354" i="1"/>
  <c r="BX354" i="1"/>
  <c r="BY354" i="1"/>
  <c r="BP329" i="1"/>
  <c r="BQ329" i="1"/>
  <c r="BZ329" i="1" s="1"/>
  <c r="CA329" i="1" s="1"/>
  <c r="BR329" i="1"/>
  <c r="BS329" i="1"/>
  <c r="BV329" i="1"/>
  <c r="BW329" i="1"/>
  <c r="BX329" i="1"/>
  <c r="BY329" i="1"/>
  <c r="BP330" i="1"/>
  <c r="BQ330" i="1"/>
  <c r="BZ330" i="1" s="1"/>
  <c r="CA330" i="1" s="1"/>
  <c r="BR330" i="1"/>
  <c r="BS330" i="1"/>
  <c r="BT330" i="1"/>
  <c r="BU330" i="1"/>
  <c r="BV330" i="1"/>
  <c r="BW330" i="1"/>
  <c r="BX330" i="1"/>
  <c r="BY330" i="1"/>
  <c r="BP342" i="1"/>
  <c r="BQ342" i="1"/>
  <c r="BR342" i="1"/>
  <c r="BS342" i="1"/>
  <c r="BV342" i="1"/>
  <c r="BW342" i="1"/>
  <c r="BX342" i="1"/>
  <c r="BY342" i="1"/>
  <c r="BP355" i="1"/>
  <c r="BQ355" i="1"/>
  <c r="BT355" i="1" s="1"/>
  <c r="BR355" i="1"/>
  <c r="BS355" i="1"/>
  <c r="BV355" i="1"/>
  <c r="BW355" i="1"/>
  <c r="BX355" i="1"/>
  <c r="BY355" i="1"/>
  <c r="BP356" i="1"/>
  <c r="BQ356" i="1"/>
  <c r="BR356" i="1"/>
  <c r="BS356" i="1"/>
  <c r="BV356" i="1"/>
  <c r="BW356" i="1"/>
  <c r="BX356" i="1"/>
  <c r="BY356" i="1"/>
  <c r="BP357" i="1"/>
  <c r="BQ357" i="1"/>
  <c r="BU357" i="1" s="1"/>
  <c r="BR357" i="1"/>
  <c r="BS357" i="1"/>
  <c r="BV357" i="1"/>
  <c r="BW357" i="1"/>
  <c r="BX357" i="1"/>
  <c r="BY357" i="1"/>
  <c r="BP358" i="1"/>
  <c r="BQ358" i="1"/>
  <c r="BT358" i="1" s="1"/>
  <c r="BR358" i="1"/>
  <c r="BS358" i="1"/>
  <c r="BV358" i="1"/>
  <c r="BW358" i="1"/>
  <c r="BX358" i="1"/>
  <c r="BY358" i="1"/>
  <c r="BP359" i="1"/>
  <c r="BQ359" i="1"/>
  <c r="BZ359" i="1" s="1"/>
  <c r="CA359" i="1" s="1"/>
  <c r="BR359" i="1"/>
  <c r="BS359" i="1"/>
  <c r="BT359" i="1"/>
  <c r="BU359" i="1"/>
  <c r="BV359" i="1"/>
  <c r="BW359" i="1"/>
  <c r="BX359" i="1"/>
  <c r="BY359" i="1"/>
  <c r="BP360" i="1"/>
  <c r="BQ360" i="1"/>
  <c r="BZ360" i="1" s="1"/>
  <c r="CA360" i="1" s="1"/>
  <c r="BR360" i="1"/>
  <c r="BS360" i="1"/>
  <c r="BT360" i="1"/>
  <c r="BU360" i="1"/>
  <c r="BV360" i="1"/>
  <c r="BW360" i="1"/>
  <c r="BX360" i="1"/>
  <c r="BY360" i="1"/>
  <c r="BP361" i="1"/>
  <c r="BQ361" i="1"/>
  <c r="BZ361" i="1" s="1"/>
  <c r="CA361" i="1" s="1"/>
  <c r="BR361" i="1"/>
  <c r="BS361" i="1"/>
  <c r="BT361" i="1"/>
  <c r="BU361" i="1"/>
  <c r="BV361" i="1"/>
  <c r="BW361" i="1"/>
  <c r="BX361" i="1"/>
  <c r="BY361" i="1"/>
  <c r="BP362" i="1"/>
  <c r="BQ362" i="1"/>
  <c r="BZ362" i="1" s="1"/>
  <c r="CA362" i="1" s="1"/>
  <c r="BR362" i="1"/>
  <c r="BS362" i="1"/>
  <c r="BT362" i="1"/>
  <c r="BU362" i="1"/>
  <c r="BV362" i="1"/>
  <c r="BW362" i="1"/>
  <c r="BX362" i="1"/>
  <c r="BY362" i="1"/>
  <c r="BP363" i="1"/>
  <c r="BQ363" i="1"/>
  <c r="BU363" i="1" s="1"/>
  <c r="BR363" i="1"/>
  <c r="BS363" i="1"/>
  <c r="BV363" i="1"/>
  <c r="BW363" i="1"/>
  <c r="BX363" i="1"/>
  <c r="BY363" i="1"/>
  <c r="BP364" i="1"/>
  <c r="BQ364" i="1"/>
  <c r="BZ364" i="1" s="1"/>
  <c r="BR364" i="1"/>
  <c r="BS364" i="1"/>
  <c r="BV364" i="1"/>
  <c r="BW364" i="1"/>
  <c r="BX364" i="1"/>
  <c r="BY364" i="1"/>
  <c r="BP365" i="1"/>
  <c r="BQ365" i="1"/>
  <c r="BZ365" i="1" s="1"/>
  <c r="CA365" i="1" s="1"/>
  <c r="BR365" i="1"/>
  <c r="BS365" i="1"/>
  <c r="BV365" i="1"/>
  <c r="BW365" i="1"/>
  <c r="BX365" i="1"/>
  <c r="BY365" i="1"/>
  <c r="BP366" i="1"/>
  <c r="BQ366" i="1"/>
  <c r="BZ366" i="1" s="1"/>
  <c r="CA366" i="1" s="1"/>
  <c r="BR366" i="1"/>
  <c r="BS366" i="1"/>
  <c r="BT366" i="1"/>
  <c r="BU366" i="1"/>
  <c r="BV366" i="1"/>
  <c r="BW366" i="1"/>
  <c r="BX366" i="1"/>
  <c r="BY366" i="1"/>
  <c r="BP367" i="1"/>
  <c r="BQ367" i="1"/>
  <c r="BZ367" i="1" s="1"/>
  <c r="CA367" i="1" s="1"/>
  <c r="BR367" i="1"/>
  <c r="BS367" i="1"/>
  <c r="BT367" i="1"/>
  <c r="BU367" i="1"/>
  <c r="BV367" i="1"/>
  <c r="BW367" i="1"/>
  <c r="BX367" i="1"/>
  <c r="BY367" i="1"/>
  <c r="BP368" i="1"/>
  <c r="BQ368" i="1"/>
  <c r="BZ368" i="1" s="1"/>
  <c r="BR368" i="1"/>
  <c r="BS368" i="1"/>
  <c r="BV368" i="1"/>
  <c r="BW368" i="1"/>
  <c r="BX368" i="1"/>
  <c r="BY368" i="1"/>
  <c r="BP369" i="1"/>
  <c r="BQ369" i="1"/>
  <c r="BZ369" i="1" s="1"/>
  <c r="CA369" i="1" s="1"/>
  <c r="BR369" i="1"/>
  <c r="BS369" i="1"/>
  <c r="BT369" i="1"/>
  <c r="BU369" i="1"/>
  <c r="BV369" i="1"/>
  <c r="BW369" i="1"/>
  <c r="BX369" i="1"/>
  <c r="BY369" i="1"/>
  <c r="BP370" i="1"/>
  <c r="BX370" i="1"/>
  <c r="BY370" i="1"/>
  <c r="BP371" i="1"/>
  <c r="BQ371" i="1"/>
  <c r="BU371" i="1" s="1"/>
  <c r="BR371" i="1"/>
  <c r="BS371" i="1"/>
  <c r="BV371" i="1"/>
  <c r="BW371" i="1"/>
  <c r="BX371" i="1"/>
  <c r="BY371" i="1"/>
  <c r="BP372" i="1"/>
  <c r="BQ372" i="1"/>
  <c r="BZ372" i="1" s="1"/>
  <c r="CA372" i="1" s="1"/>
  <c r="BR372" i="1"/>
  <c r="BS372" i="1"/>
  <c r="BT372" i="1"/>
  <c r="BU372" i="1"/>
  <c r="BV372" i="1"/>
  <c r="BW372" i="1"/>
  <c r="BX372" i="1"/>
  <c r="BY372" i="1"/>
  <c r="BP373" i="1"/>
  <c r="BQ373" i="1"/>
  <c r="BT373" i="1" s="1"/>
  <c r="BR373" i="1"/>
  <c r="BS373" i="1"/>
  <c r="BV373" i="1"/>
  <c r="BW373" i="1"/>
  <c r="BX373" i="1"/>
  <c r="BY373" i="1"/>
  <c r="BP374" i="1"/>
  <c r="BQ374" i="1"/>
  <c r="BZ374" i="1" s="1"/>
  <c r="CA374" i="1" s="1"/>
  <c r="BR374" i="1"/>
  <c r="BS374" i="1"/>
  <c r="BT374" i="1"/>
  <c r="BU374" i="1"/>
  <c r="BV374" i="1"/>
  <c r="BW374" i="1"/>
  <c r="BX374" i="1"/>
  <c r="BY374" i="1"/>
  <c r="BP375" i="1"/>
  <c r="BQ375" i="1"/>
  <c r="BZ375" i="1" s="1"/>
  <c r="CA375" i="1" s="1"/>
  <c r="BR375" i="1"/>
  <c r="BS375" i="1"/>
  <c r="BT375" i="1"/>
  <c r="BU375" i="1"/>
  <c r="BV375" i="1"/>
  <c r="BW375" i="1"/>
  <c r="BX375" i="1"/>
  <c r="BY375" i="1"/>
  <c r="BP376" i="1"/>
  <c r="BQ376" i="1"/>
  <c r="BZ376" i="1" s="1"/>
  <c r="CA376" i="1" s="1"/>
  <c r="BR376" i="1"/>
  <c r="BS376" i="1"/>
  <c r="BT376" i="1"/>
  <c r="BU376" i="1"/>
  <c r="BV376" i="1"/>
  <c r="BW376" i="1"/>
  <c r="BX376" i="1"/>
  <c r="BY376" i="1"/>
  <c r="BP377" i="1"/>
  <c r="BQ377" i="1"/>
  <c r="BZ377" i="1" s="1"/>
  <c r="CA377" i="1" s="1"/>
  <c r="BR377" i="1"/>
  <c r="BS377" i="1"/>
  <c r="BT377" i="1"/>
  <c r="BU377" i="1"/>
  <c r="BV377" i="1"/>
  <c r="BW377" i="1"/>
  <c r="BX377" i="1"/>
  <c r="BY377" i="1"/>
  <c r="BP378" i="1"/>
  <c r="BQ378" i="1"/>
  <c r="BZ378" i="1" s="1"/>
  <c r="CA378" i="1" s="1"/>
  <c r="BR378" i="1"/>
  <c r="BS378" i="1"/>
  <c r="BT378" i="1"/>
  <c r="BU378" i="1"/>
  <c r="BV378" i="1"/>
  <c r="BW378" i="1"/>
  <c r="BX378" i="1"/>
  <c r="BY378" i="1"/>
  <c r="BP379" i="1"/>
  <c r="BQ379" i="1"/>
  <c r="BZ379" i="1" s="1"/>
  <c r="CA379" i="1" s="1"/>
  <c r="BR379" i="1"/>
  <c r="BS379" i="1"/>
  <c r="BT379" i="1"/>
  <c r="BU379" i="1"/>
  <c r="BV379" i="1"/>
  <c r="BW379" i="1"/>
  <c r="BX379" i="1"/>
  <c r="BY379" i="1"/>
  <c r="BP380" i="1"/>
  <c r="BQ380" i="1"/>
  <c r="BU380" i="1" s="1"/>
  <c r="BR380" i="1"/>
  <c r="BS380" i="1"/>
  <c r="BV380" i="1"/>
  <c r="BW380" i="1"/>
  <c r="BX380" i="1"/>
  <c r="BY380" i="1"/>
  <c r="BP381" i="1"/>
  <c r="BQ381" i="1"/>
  <c r="BR381" i="1"/>
  <c r="BS381" i="1"/>
  <c r="BV381" i="1"/>
  <c r="BW381" i="1"/>
  <c r="BX381" i="1"/>
  <c r="BY381" i="1"/>
  <c r="BP382" i="1"/>
  <c r="BQ382" i="1"/>
  <c r="BT382" i="1" s="1"/>
  <c r="BR382" i="1"/>
  <c r="BS382" i="1"/>
  <c r="BV382" i="1"/>
  <c r="BW382" i="1"/>
  <c r="BX382" i="1"/>
  <c r="BY382" i="1"/>
  <c r="BP383" i="1"/>
  <c r="BQ383" i="1"/>
  <c r="BZ383" i="1" s="1"/>
  <c r="CA383" i="1" s="1"/>
  <c r="BR383" i="1"/>
  <c r="BS383" i="1"/>
  <c r="BT383" i="1"/>
  <c r="BU383" i="1"/>
  <c r="BV383" i="1"/>
  <c r="BW383" i="1"/>
  <c r="BX383" i="1"/>
  <c r="BY383" i="1"/>
  <c r="BP384" i="1"/>
  <c r="BQ384" i="1"/>
  <c r="BZ384" i="1" s="1"/>
  <c r="CA384" i="1" s="1"/>
  <c r="BR384" i="1"/>
  <c r="BS384" i="1"/>
  <c r="BT384" i="1"/>
  <c r="BU384" i="1"/>
  <c r="BV384" i="1"/>
  <c r="BW384" i="1"/>
  <c r="BX384" i="1"/>
  <c r="BY384" i="1"/>
  <c r="BP385" i="1"/>
  <c r="BQ385" i="1"/>
  <c r="BZ385" i="1" s="1"/>
  <c r="CA385" i="1" s="1"/>
  <c r="BR385" i="1"/>
  <c r="BS385" i="1"/>
  <c r="BT385" i="1"/>
  <c r="BU385" i="1"/>
  <c r="BV385" i="1"/>
  <c r="BW385" i="1"/>
  <c r="BX385" i="1"/>
  <c r="BY385" i="1"/>
  <c r="BP386" i="1"/>
  <c r="BQ386" i="1"/>
  <c r="BZ386" i="1" s="1"/>
  <c r="CA386" i="1" s="1"/>
  <c r="BR386" i="1"/>
  <c r="BS386" i="1"/>
  <c r="BT386" i="1"/>
  <c r="BU386" i="1"/>
  <c r="BV386" i="1"/>
  <c r="BW386" i="1"/>
  <c r="BX386" i="1"/>
  <c r="BY386" i="1"/>
  <c r="BP387" i="1"/>
  <c r="BQ387" i="1"/>
  <c r="BZ387" i="1" s="1"/>
  <c r="CA387" i="1" s="1"/>
  <c r="BR387" i="1"/>
  <c r="BS387" i="1"/>
  <c r="BT387" i="1"/>
  <c r="BU387" i="1"/>
  <c r="BV387" i="1"/>
  <c r="BW387" i="1"/>
  <c r="BX387" i="1"/>
  <c r="BY387" i="1"/>
  <c r="BP388" i="1"/>
  <c r="BQ388" i="1"/>
  <c r="BZ388" i="1" s="1"/>
  <c r="CA388" i="1" s="1"/>
  <c r="BR388" i="1"/>
  <c r="BS388" i="1"/>
  <c r="BT388" i="1"/>
  <c r="BU388" i="1"/>
  <c r="BV388" i="1"/>
  <c r="BW388" i="1"/>
  <c r="BX388" i="1"/>
  <c r="BY388" i="1"/>
  <c r="BP389" i="1"/>
  <c r="BQ389" i="1"/>
  <c r="BZ389" i="1" s="1"/>
  <c r="CA389" i="1" s="1"/>
  <c r="BR389" i="1"/>
  <c r="BS389" i="1"/>
  <c r="BT389" i="1"/>
  <c r="BU389" i="1"/>
  <c r="BV389" i="1"/>
  <c r="BW389" i="1"/>
  <c r="BX389" i="1"/>
  <c r="BY389" i="1"/>
  <c r="BP390" i="1"/>
  <c r="BQ390" i="1"/>
  <c r="BT390" i="1" s="1"/>
  <c r="BR390" i="1"/>
  <c r="BS390" i="1"/>
  <c r="BV390" i="1"/>
  <c r="BW390" i="1"/>
  <c r="BX390" i="1"/>
  <c r="BY390" i="1"/>
  <c r="BP391" i="1"/>
  <c r="BQ391" i="1"/>
  <c r="BZ391" i="1" s="1"/>
  <c r="BR391" i="1"/>
  <c r="BS391" i="1"/>
  <c r="BV391" i="1"/>
  <c r="BW391" i="1"/>
  <c r="BX391" i="1"/>
  <c r="BY391" i="1"/>
  <c r="BP392" i="1"/>
  <c r="BQ392" i="1"/>
  <c r="BZ392" i="1" s="1"/>
  <c r="CA392" i="1" s="1"/>
  <c r="BR392" i="1"/>
  <c r="BS392" i="1"/>
  <c r="BT392" i="1"/>
  <c r="BU392" i="1"/>
  <c r="BV392" i="1"/>
  <c r="BW392" i="1"/>
  <c r="BX392" i="1"/>
  <c r="BY392" i="1"/>
  <c r="BP393" i="1"/>
  <c r="BQ393" i="1"/>
  <c r="BZ393" i="1" s="1"/>
  <c r="CA393" i="1" s="1"/>
  <c r="BR393" i="1"/>
  <c r="BS393" i="1"/>
  <c r="BT393" i="1"/>
  <c r="BU393" i="1"/>
  <c r="BV393" i="1"/>
  <c r="BW393" i="1"/>
  <c r="BX393" i="1"/>
  <c r="BY393" i="1"/>
  <c r="BP394" i="1"/>
  <c r="BQ394" i="1"/>
  <c r="BZ394" i="1" s="1"/>
  <c r="BR394" i="1"/>
  <c r="BS394" i="1"/>
  <c r="BV394" i="1"/>
  <c r="BW394" i="1"/>
  <c r="BX394" i="1"/>
  <c r="BY394" i="1"/>
  <c r="BP395" i="1"/>
  <c r="BQ395" i="1"/>
  <c r="BZ395" i="1" s="1"/>
  <c r="CA395" i="1" s="1"/>
  <c r="BR395" i="1"/>
  <c r="BS395" i="1"/>
  <c r="BT395" i="1"/>
  <c r="BU395" i="1"/>
  <c r="BV395" i="1"/>
  <c r="BW395" i="1"/>
  <c r="BX395" i="1"/>
  <c r="BY395" i="1"/>
  <c r="BP396" i="1"/>
  <c r="BQ396" i="1"/>
  <c r="BT396" i="1" s="1"/>
  <c r="BR396" i="1"/>
  <c r="BS396" i="1"/>
  <c r="BV396" i="1"/>
  <c r="BW396" i="1"/>
  <c r="BX396" i="1"/>
  <c r="BY396" i="1"/>
  <c r="BP397" i="1"/>
  <c r="BQ397" i="1"/>
  <c r="BZ397" i="1" s="1"/>
  <c r="CA397" i="1" s="1"/>
  <c r="BR397" i="1"/>
  <c r="BS397" i="1"/>
  <c r="BT397" i="1"/>
  <c r="BU397" i="1"/>
  <c r="BV397" i="1"/>
  <c r="BW397" i="1"/>
  <c r="BX397" i="1"/>
  <c r="BY397" i="1"/>
  <c r="BP398" i="1"/>
  <c r="BQ398" i="1"/>
  <c r="BZ398" i="1" s="1"/>
  <c r="CA398" i="1" s="1"/>
  <c r="BR398" i="1"/>
  <c r="BS398" i="1"/>
  <c r="BT398" i="1"/>
  <c r="BU398" i="1"/>
  <c r="BV398" i="1"/>
  <c r="BW398" i="1"/>
  <c r="BX398" i="1"/>
  <c r="BY398" i="1"/>
  <c r="BP399" i="1"/>
  <c r="BQ399" i="1"/>
  <c r="BZ399" i="1" s="1"/>
  <c r="CA399" i="1" s="1"/>
  <c r="BR399" i="1"/>
  <c r="BS399" i="1"/>
  <c r="BT399" i="1"/>
  <c r="BU399" i="1"/>
  <c r="BV399" i="1"/>
  <c r="BW399" i="1"/>
  <c r="BX399" i="1"/>
  <c r="BY399" i="1"/>
  <c r="BP400" i="1"/>
  <c r="BQ400" i="1"/>
  <c r="BZ400" i="1" s="1"/>
  <c r="CA400" i="1" s="1"/>
  <c r="BR400" i="1"/>
  <c r="BS400" i="1"/>
  <c r="BT400" i="1"/>
  <c r="BU400" i="1"/>
  <c r="BV400" i="1"/>
  <c r="BW400" i="1"/>
  <c r="BX400" i="1"/>
  <c r="BY400" i="1"/>
  <c r="BP401" i="1"/>
  <c r="BQ401" i="1"/>
  <c r="BZ401" i="1" s="1"/>
  <c r="CA401" i="1" s="1"/>
  <c r="BR401" i="1"/>
  <c r="BS401" i="1"/>
  <c r="BT401" i="1"/>
  <c r="BU401" i="1"/>
  <c r="BV401" i="1"/>
  <c r="BW401" i="1"/>
  <c r="BX401" i="1"/>
  <c r="BY401" i="1"/>
  <c r="BP402" i="1"/>
  <c r="BQ402" i="1"/>
  <c r="BZ402" i="1" s="1"/>
  <c r="CA402" i="1" s="1"/>
  <c r="BR402" i="1"/>
  <c r="BS402" i="1"/>
  <c r="BT402" i="1"/>
  <c r="BU402" i="1"/>
  <c r="BV402" i="1"/>
  <c r="BW402" i="1"/>
  <c r="BX402" i="1"/>
  <c r="BY402" i="1"/>
  <c r="BP403" i="1"/>
  <c r="BQ403" i="1"/>
  <c r="BZ403" i="1" s="1"/>
  <c r="CA403" i="1" s="1"/>
  <c r="BR403" i="1"/>
  <c r="BS403" i="1"/>
  <c r="BT403" i="1"/>
  <c r="BU403" i="1"/>
  <c r="BV403" i="1"/>
  <c r="BW403" i="1"/>
  <c r="BX403" i="1"/>
  <c r="BY403" i="1"/>
  <c r="BP404" i="1"/>
  <c r="BX404" i="1"/>
  <c r="BY404" i="1"/>
  <c r="BP405" i="1"/>
  <c r="BQ405" i="1"/>
  <c r="BU405" i="1" s="1"/>
  <c r="BR405" i="1"/>
  <c r="BS405" i="1"/>
  <c r="BV405" i="1"/>
  <c r="BW405" i="1"/>
  <c r="BX405" i="1"/>
  <c r="BY405" i="1"/>
  <c r="BP406" i="1"/>
  <c r="BQ406" i="1"/>
  <c r="BR406" i="1"/>
  <c r="BS406" i="1"/>
  <c r="BV406" i="1"/>
  <c r="BW406" i="1"/>
  <c r="BX406" i="1"/>
  <c r="BY406" i="1"/>
  <c r="BP407" i="1"/>
  <c r="BQ407" i="1"/>
  <c r="BZ407" i="1" s="1"/>
  <c r="CA407" i="1" s="1"/>
  <c r="BR407" i="1"/>
  <c r="BS407" i="1"/>
  <c r="BT407" i="1"/>
  <c r="BU407" i="1"/>
  <c r="BV407" i="1"/>
  <c r="BW407" i="1"/>
  <c r="BX407" i="1"/>
  <c r="BY407" i="1"/>
  <c r="BP408" i="1"/>
  <c r="BQ408" i="1"/>
  <c r="BZ408" i="1" s="1"/>
  <c r="CA408" i="1" s="1"/>
  <c r="BR408" i="1"/>
  <c r="BS408" i="1"/>
  <c r="BT408" i="1"/>
  <c r="BU408" i="1"/>
  <c r="BV408" i="1"/>
  <c r="BW408" i="1"/>
  <c r="BX408" i="1"/>
  <c r="BY408" i="1"/>
  <c r="BP409" i="1"/>
  <c r="BQ409" i="1"/>
  <c r="BZ409" i="1" s="1"/>
  <c r="CA409" i="1" s="1"/>
  <c r="BR409" i="1"/>
  <c r="BS409" i="1"/>
  <c r="BT409" i="1"/>
  <c r="BU409" i="1"/>
  <c r="BV409" i="1"/>
  <c r="BW409" i="1"/>
  <c r="BX409" i="1"/>
  <c r="BY409" i="1"/>
  <c r="BP410" i="1"/>
  <c r="BQ410" i="1"/>
  <c r="BZ410" i="1" s="1"/>
  <c r="CA410" i="1" s="1"/>
  <c r="BR410" i="1"/>
  <c r="BS410" i="1"/>
  <c r="BT410" i="1"/>
  <c r="BU410" i="1"/>
  <c r="BV410" i="1"/>
  <c r="BW410" i="1"/>
  <c r="BX410" i="1"/>
  <c r="BY410" i="1"/>
  <c r="BP411" i="1"/>
  <c r="BQ411" i="1"/>
  <c r="BZ411" i="1" s="1"/>
  <c r="CA411" i="1" s="1"/>
  <c r="BR411" i="1"/>
  <c r="BS411" i="1"/>
  <c r="BT411" i="1"/>
  <c r="BU411" i="1"/>
  <c r="BV411" i="1"/>
  <c r="BW411" i="1"/>
  <c r="BX411" i="1"/>
  <c r="BY411" i="1"/>
  <c r="BP412" i="1"/>
  <c r="BQ412" i="1"/>
  <c r="BR412" i="1"/>
  <c r="BS412" i="1"/>
  <c r="BV412" i="1"/>
  <c r="BW412" i="1"/>
  <c r="BX412" i="1"/>
  <c r="BY412" i="1"/>
  <c r="BP413" i="1"/>
  <c r="BQ413" i="1"/>
  <c r="BU413" i="1" s="1"/>
  <c r="BR413" i="1"/>
  <c r="BS413" i="1"/>
  <c r="BV413" i="1"/>
  <c r="BW413" i="1"/>
  <c r="BX413" i="1"/>
  <c r="BY413" i="1"/>
  <c r="BP414" i="1"/>
  <c r="BQ414" i="1"/>
  <c r="BR414" i="1"/>
  <c r="BS414" i="1"/>
  <c r="BV414" i="1"/>
  <c r="BW414" i="1"/>
  <c r="BX414" i="1"/>
  <c r="BY414" i="1"/>
  <c r="BP415" i="1"/>
  <c r="BQ415" i="1"/>
  <c r="BZ415" i="1" s="1"/>
  <c r="CA415" i="1" s="1"/>
  <c r="BR415" i="1"/>
  <c r="BS415" i="1"/>
  <c r="BT415" i="1"/>
  <c r="BU415" i="1"/>
  <c r="BV415" i="1"/>
  <c r="BW415" i="1"/>
  <c r="BX415" i="1"/>
  <c r="BY415" i="1"/>
  <c r="BP416" i="1"/>
  <c r="BQ416" i="1"/>
  <c r="BZ416" i="1" s="1"/>
  <c r="CA416" i="1" s="1"/>
  <c r="BR416" i="1"/>
  <c r="BS416" i="1"/>
  <c r="BT416" i="1"/>
  <c r="BU416" i="1"/>
  <c r="BV416" i="1"/>
  <c r="BW416" i="1"/>
  <c r="BX416" i="1"/>
  <c r="BY416" i="1"/>
  <c r="BP417" i="1"/>
  <c r="BQ417" i="1"/>
  <c r="BZ417" i="1" s="1"/>
  <c r="CA417" i="1" s="1"/>
  <c r="BR417" i="1"/>
  <c r="BS417" i="1"/>
  <c r="BT417" i="1"/>
  <c r="BU417" i="1"/>
  <c r="BV417" i="1"/>
  <c r="BW417" i="1"/>
  <c r="BX417" i="1"/>
  <c r="BY417" i="1"/>
  <c r="BP418" i="1"/>
  <c r="BQ418" i="1"/>
  <c r="BZ418" i="1" s="1"/>
  <c r="CA418" i="1" s="1"/>
  <c r="BR418" i="1"/>
  <c r="BS418" i="1"/>
  <c r="BT418" i="1"/>
  <c r="BU418" i="1"/>
  <c r="BV418" i="1"/>
  <c r="BW418" i="1"/>
  <c r="BX418" i="1"/>
  <c r="BY418" i="1"/>
  <c r="BP419" i="1"/>
  <c r="BQ419" i="1"/>
  <c r="BZ419" i="1" s="1"/>
  <c r="CA419" i="1" s="1"/>
  <c r="BR419" i="1"/>
  <c r="BS419" i="1"/>
  <c r="BT419" i="1"/>
  <c r="BU419" i="1"/>
  <c r="BV419" i="1"/>
  <c r="BW419" i="1"/>
  <c r="BX419" i="1"/>
  <c r="BY419" i="1"/>
  <c r="BP420" i="1"/>
  <c r="BQ420" i="1"/>
  <c r="BZ420" i="1" s="1"/>
  <c r="CA420" i="1" s="1"/>
  <c r="BR420" i="1"/>
  <c r="BS420" i="1"/>
  <c r="BT420" i="1"/>
  <c r="BU420" i="1"/>
  <c r="BV420" i="1"/>
  <c r="BW420" i="1"/>
  <c r="BX420" i="1"/>
  <c r="BY420" i="1"/>
  <c r="BP421" i="1"/>
  <c r="BQ421" i="1"/>
  <c r="BZ421" i="1" s="1"/>
  <c r="CA421" i="1" s="1"/>
  <c r="BR421" i="1"/>
  <c r="BS421" i="1"/>
  <c r="BT421" i="1"/>
  <c r="BU421" i="1"/>
  <c r="BV421" i="1"/>
  <c r="BW421" i="1"/>
  <c r="BX421" i="1"/>
  <c r="BY421" i="1"/>
  <c r="BP422" i="1"/>
  <c r="BQ422" i="1"/>
  <c r="BZ422" i="1" s="1"/>
  <c r="CA422" i="1" s="1"/>
  <c r="BR422" i="1"/>
  <c r="BS422" i="1"/>
  <c r="BT422" i="1"/>
  <c r="BV422" i="1"/>
  <c r="BW422" i="1"/>
  <c r="BX422" i="1"/>
  <c r="BY422" i="1"/>
  <c r="BP423" i="1"/>
  <c r="BQ423" i="1"/>
  <c r="BZ423" i="1" s="1"/>
  <c r="CA423" i="1" s="1"/>
  <c r="BR423" i="1"/>
  <c r="BS423" i="1"/>
  <c r="BT423" i="1"/>
  <c r="BU423" i="1"/>
  <c r="BV423" i="1"/>
  <c r="BW423" i="1"/>
  <c r="BX423" i="1"/>
  <c r="BY423" i="1"/>
  <c r="BP424" i="1"/>
  <c r="BQ424" i="1"/>
  <c r="BZ424" i="1" s="1"/>
  <c r="CA424" i="1" s="1"/>
  <c r="BR424" i="1"/>
  <c r="BS424" i="1"/>
  <c r="BT424" i="1"/>
  <c r="BU424" i="1"/>
  <c r="BV424" i="1"/>
  <c r="BW424" i="1"/>
  <c r="BX424" i="1"/>
  <c r="BY424" i="1"/>
  <c r="BP425" i="1"/>
  <c r="BQ425" i="1"/>
  <c r="BU425" i="1" s="1"/>
  <c r="BR425" i="1"/>
  <c r="BS425" i="1"/>
  <c r="BV425" i="1"/>
  <c r="BW425" i="1"/>
  <c r="BX425" i="1"/>
  <c r="BY425" i="1"/>
  <c r="BP426" i="1"/>
  <c r="BQ426" i="1"/>
  <c r="BZ426" i="1" s="1"/>
  <c r="CA426" i="1" s="1"/>
  <c r="BR426" i="1"/>
  <c r="BS426" i="1"/>
  <c r="BT426" i="1"/>
  <c r="BU426" i="1"/>
  <c r="BV426" i="1"/>
  <c r="BW426" i="1"/>
  <c r="BX426" i="1"/>
  <c r="BY426" i="1"/>
  <c r="BP427" i="1"/>
  <c r="BQ427" i="1"/>
  <c r="BU427" i="1" s="1"/>
  <c r="BR427" i="1"/>
  <c r="BS427" i="1"/>
  <c r="BV427" i="1"/>
  <c r="BW427" i="1"/>
  <c r="BX427" i="1"/>
  <c r="BY427" i="1"/>
  <c r="BP428" i="1"/>
  <c r="BQ428" i="1"/>
  <c r="BR428" i="1"/>
  <c r="BS428" i="1"/>
  <c r="BV428" i="1"/>
  <c r="BW428" i="1"/>
  <c r="BX428" i="1"/>
  <c r="BY428" i="1"/>
  <c r="BP429" i="1"/>
  <c r="BX429" i="1"/>
  <c r="BY429" i="1"/>
  <c r="BP430" i="1"/>
  <c r="BQ430" i="1"/>
  <c r="BR430" i="1"/>
  <c r="BS430" i="1"/>
  <c r="BV430" i="1"/>
  <c r="BW430" i="1"/>
  <c r="BX430" i="1"/>
  <c r="BY430" i="1"/>
  <c r="BP431" i="1"/>
  <c r="BQ431" i="1"/>
  <c r="BU431" i="1" s="1"/>
  <c r="BR431" i="1"/>
  <c r="BS431" i="1"/>
  <c r="BV431" i="1"/>
  <c r="BW431" i="1"/>
  <c r="BX431" i="1"/>
  <c r="BY431" i="1"/>
  <c r="BP432" i="1"/>
  <c r="BQ432" i="1"/>
  <c r="BZ432" i="1" s="1"/>
  <c r="CA432" i="1" s="1"/>
  <c r="BR432" i="1"/>
  <c r="BS432" i="1"/>
  <c r="BT432" i="1"/>
  <c r="BU432" i="1"/>
  <c r="BV432" i="1"/>
  <c r="BW432" i="1"/>
  <c r="BX432" i="1"/>
  <c r="BY432" i="1"/>
  <c r="BP433" i="1"/>
  <c r="BQ433" i="1"/>
  <c r="BZ433" i="1" s="1"/>
  <c r="CA433" i="1" s="1"/>
  <c r="BR433" i="1"/>
  <c r="BS433" i="1"/>
  <c r="BT433" i="1"/>
  <c r="BU433" i="1"/>
  <c r="BV433" i="1"/>
  <c r="BW433" i="1"/>
  <c r="BX433" i="1"/>
  <c r="BY433" i="1"/>
  <c r="BP434" i="1"/>
  <c r="BQ434" i="1"/>
  <c r="BZ434" i="1" s="1"/>
  <c r="CA434" i="1" s="1"/>
  <c r="BR434" i="1"/>
  <c r="BS434" i="1"/>
  <c r="BT434" i="1"/>
  <c r="BU434" i="1"/>
  <c r="BV434" i="1"/>
  <c r="BW434" i="1"/>
  <c r="BX434" i="1"/>
  <c r="BY434" i="1"/>
  <c r="BP435" i="1"/>
  <c r="BQ435" i="1"/>
  <c r="BU435" i="1" s="1"/>
  <c r="BR435" i="1"/>
  <c r="BS435" i="1"/>
  <c r="BV435" i="1"/>
  <c r="BW435" i="1"/>
  <c r="BX435" i="1"/>
  <c r="BY435" i="1"/>
  <c r="BP436" i="1"/>
  <c r="BQ436" i="1"/>
  <c r="BZ436" i="1" s="1"/>
  <c r="CA436" i="1" s="1"/>
  <c r="BR436" i="1"/>
  <c r="BS436" i="1"/>
  <c r="BT436" i="1"/>
  <c r="BV436" i="1"/>
  <c r="BW436" i="1"/>
  <c r="BX436" i="1"/>
  <c r="BY436" i="1"/>
  <c r="BP437" i="1"/>
  <c r="BQ437" i="1"/>
  <c r="BZ437" i="1" s="1"/>
  <c r="CA437" i="1" s="1"/>
  <c r="BR437" i="1"/>
  <c r="BS437" i="1"/>
  <c r="BT437" i="1"/>
  <c r="BU437" i="1"/>
  <c r="BV437" i="1"/>
  <c r="BW437" i="1"/>
  <c r="BX437" i="1"/>
  <c r="BY437" i="1"/>
  <c r="BP438" i="1"/>
  <c r="BQ438" i="1"/>
  <c r="BR438" i="1"/>
  <c r="BS438" i="1"/>
  <c r="BV438" i="1"/>
  <c r="BW438" i="1"/>
  <c r="BX438" i="1"/>
  <c r="BY438" i="1"/>
  <c r="BP439" i="1"/>
  <c r="BQ439" i="1"/>
  <c r="BZ439" i="1" s="1"/>
  <c r="CA439" i="1" s="1"/>
  <c r="BR439" i="1"/>
  <c r="BS439" i="1"/>
  <c r="BT439" i="1"/>
  <c r="BU439" i="1"/>
  <c r="BV439" i="1"/>
  <c r="BW439" i="1"/>
  <c r="BX439" i="1"/>
  <c r="BY439" i="1"/>
  <c r="BP440" i="1"/>
  <c r="BQ440" i="1"/>
  <c r="BZ440" i="1" s="1"/>
  <c r="CA440" i="1" s="1"/>
  <c r="BR440" i="1"/>
  <c r="BS440" i="1"/>
  <c r="BT440" i="1"/>
  <c r="BU440" i="1"/>
  <c r="BV440" i="1"/>
  <c r="BW440" i="1"/>
  <c r="BX440" i="1"/>
  <c r="BY440" i="1"/>
  <c r="BP441" i="1"/>
  <c r="BQ441" i="1"/>
  <c r="BZ441" i="1" s="1"/>
  <c r="CA441" i="1" s="1"/>
  <c r="BR441" i="1"/>
  <c r="BS441" i="1"/>
  <c r="BT441" i="1"/>
  <c r="BU441" i="1"/>
  <c r="BV441" i="1"/>
  <c r="BW441" i="1"/>
  <c r="BX441" i="1"/>
  <c r="BY441" i="1"/>
  <c r="BP442" i="1"/>
  <c r="BQ442" i="1"/>
  <c r="BZ442" i="1" s="1"/>
  <c r="CA442" i="1" s="1"/>
  <c r="BR442" i="1"/>
  <c r="BS442" i="1"/>
  <c r="BT442" i="1"/>
  <c r="BU442" i="1"/>
  <c r="BV442" i="1"/>
  <c r="BW442" i="1"/>
  <c r="BX442" i="1"/>
  <c r="BY442" i="1"/>
  <c r="BP443" i="1"/>
  <c r="BQ443" i="1"/>
  <c r="BU443" i="1" s="1"/>
  <c r="BR443" i="1"/>
  <c r="BS443" i="1"/>
  <c r="BV443" i="1"/>
  <c r="BW443" i="1"/>
  <c r="BX443" i="1"/>
  <c r="BY443" i="1"/>
  <c r="BP447" i="1"/>
  <c r="BQ447" i="1"/>
  <c r="BR447" i="1"/>
  <c r="BS447" i="1"/>
  <c r="BV447" i="1"/>
  <c r="BW447" i="1"/>
  <c r="BX447" i="1"/>
  <c r="BY447" i="1"/>
  <c r="BP448" i="1"/>
  <c r="BQ448" i="1"/>
  <c r="BZ448" i="1" s="1"/>
  <c r="CA448" i="1" s="1"/>
  <c r="BR448" i="1"/>
  <c r="BS448" i="1"/>
  <c r="BT448" i="1"/>
  <c r="BU448" i="1"/>
  <c r="BV448" i="1"/>
  <c r="BW448" i="1"/>
  <c r="BX448" i="1"/>
  <c r="BY448" i="1"/>
  <c r="BP449" i="1"/>
  <c r="BQ449" i="1"/>
  <c r="BZ449" i="1" s="1"/>
  <c r="CA449" i="1" s="1"/>
  <c r="BR449" i="1"/>
  <c r="BS449" i="1"/>
  <c r="BT449" i="1"/>
  <c r="BU449" i="1"/>
  <c r="BV449" i="1"/>
  <c r="BW449" i="1"/>
  <c r="BX449" i="1"/>
  <c r="BY449" i="1"/>
  <c r="BP450" i="1"/>
  <c r="BQ450" i="1"/>
  <c r="BZ450" i="1" s="1"/>
  <c r="CA450" i="1" s="1"/>
  <c r="BR450" i="1"/>
  <c r="BS450" i="1"/>
  <c r="BT450" i="1"/>
  <c r="BU450" i="1"/>
  <c r="BV450" i="1"/>
  <c r="BW450" i="1"/>
  <c r="BX450" i="1"/>
  <c r="BY450" i="1"/>
  <c r="BP451" i="1"/>
  <c r="BQ451" i="1"/>
  <c r="BZ451" i="1" s="1"/>
  <c r="CA451" i="1" s="1"/>
  <c r="BR451" i="1"/>
  <c r="BS451" i="1"/>
  <c r="BT451" i="1"/>
  <c r="BU451" i="1"/>
  <c r="BV451" i="1"/>
  <c r="BW451" i="1"/>
  <c r="BX451" i="1"/>
  <c r="BY451" i="1"/>
  <c r="BP452" i="1"/>
  <c r="BQ452" i="1"/>
  <c r="BU452" i="1" s="1"/>
  <c r="BR452" i="1"/>
  <c r="BS452" i="1"/>
  <c r="BV452" i="1"/>
  <c r="BW452" i="1"/>
  <c r="BX452" i="1"/>
  <c r="BY452" i="1"/>
  <c r="BP453" i="1"/>
  <c r="BQ453" i="1"/>
  <c r="BR453" i="1"/>
  <c r="BS453" i="1"/>
  <c r="BV453" i="1"/>
  <c r="BW453" i="1"/>
  <c r="BX453" i="1"/>
  <c r="BY453" i="1"/>
  <c r="BP454" i="1"/>
  <c r="BQ454" i="1"/>
  <c r="BU454" i="1" s="1"/>
  <c r="BR454" i="1"/>
  <c r="BS454" i="1"/>
  <c r="BV454" i="1"/>
  <c r="BW454" i="1"/>
  <c r="BX454" i="1"/>
  <c r="BY454" i="1"/>
  <c r="BP455" i="1"/>
  <c r="BQ455" i="1"/>
  <c r="BR455" i="1"/>
  <c r="BS455" i="1"/>
  <c r="BV455" i="1"/>
  <c r="BW455" i="1"/>
  <c r="BX455" i="1"/>
  <c r="BY455" i="1"/>
  <c r="BP456" i="1"/>
  <c r="BQ456" i="1"/>
  <c r="BU456" i="1" s="1"/>
  <c r="BR456" i="1"/>
  <c r="BS456" i="1"/>
  <c r="BV456" i="1"/>
  <c r="BW456" i="1"/>
  <c r="BX456" i="1"/>
  <c r="BY456" i="1"/>
  <c r="BP457" i="1"/>
  <c r="BQ457" i="1"/>
  <c r="BR457" i="1"/>
  <c r="BS457" i="1"/>
  <c r="BV457" i="1"/>
  <c r="BW457" i="1"/>
  <c r="BX457" i="1"/>
  <c r="BY457" i="1"/>
  <c r="BP459" i="1"/>
  <c r="BQ459" i="1"/>
  <c r="BR459" i="1"/>
  <c r="BS459" i="1"/>
  <c r="BV459" i="1"/>
  <c r="BW459" i="1"/>
  <c r="BX459" i="1"/>
  <c r="BY459" i="1"/>
  <c r="BP460" i="1"/>
  <c r="BQ460" i="1"/>
  <c r="BZ460" i="1" s="1"/>
  <c r="CA460" i="1" s="1"/>
  <c r="BR460" i="1"/>
  <c r="BS460" i="1"/>
  <c r="BT460" i="1"/>
  <c r="BU460" i="1"/>
  <c r="BV460" i="1"/>
  <c r="BW460" i="1"/>
  <c r="BX460" i="1"/>
  <c r="BY460" i="1"/>
  <c r="BP461" i="1"/>
  <c r="BQ461" i="1"/>
  <c r="BZ461" i="1" s="1"/>
  <c r="CA461" i="1" s="1"/>
  <c r="BR461" i="1"/>
  <c r="BS461" i="1"/>
  <c r="BT461" i="1"/>
  <c r="BU461" i="1"/>
  <c r="BV461" i="1"/>
  <c r="BW461" i="1"/>
  <c r="BX461" i="1"/>
  <c r="BY461" i="1"/>
  <c r="BP462" i="1"/>
  <c r="BQ462" i="1"/>
  <c r="BZ462" i="1" s="1"/>
  <c r="CA462" i="1" s="1"/>
  <c r="BR462" i="1"/>
  <c r="BS462" i="1"/>
  <c r="BT462" i="1"/>
  <c r="BU462" i="1"/>
  <c r="BV462" i="1"/>
  <c r="BW462" i="1"/>
  <c r="BX462" i="1"/>
  <c r="BY462" i="1"/>
  <c r="BP463" i="1"/>
  <c r="BQ463" i="1"/>
  <c r="BZ463" i="1" s="1"/>
  <c r="CA463" i="1" s="1"/>
  <c r="BR463" i="1"/>
  <c r="BS463" i="1"/>
  <c r="BT463" i="1"/>
  <c r="BU463" i="1"/>
  <c r="BV463" i="1"/>
  <c r="BW463" i="1"/>
  <c r="BX463" i="1"/>
  <c r="BY463" i="1"/>
  <c r="BP464" i="1"/>
  <c r="BQ464" i="1"/>
  <c r="BR464" i="1"/>
  <c r="BS464" i="1"/>
  <c r="BV464" i="1"/>
  <c r="BW464" i="1"/>
  <c r="BX464" i="1"/>
  <c r="BY464" i="1"/>
  <c r="BP465" i="1"/>
  <c r="BQ465" i="1"/>
  <c r="BU465" i="1" s="1"/>
  <c r="BR465" i="1"/>
  <c r="BS465" i="1"/>
  <c r="BV465" i="1"/>
  <c r="BW465" i="1"/>
  <c r="BX465" i="1"/>
  <c r="BY465" i="1"/>
  <c r="BP466" i="1"/>
  <c r="BQ466" i="1"/>
  <c r="BR466" i="1"/>
  <c r="BS466" i="1"/>
  <c r="BV466" i="1"/>
  <c r="BW466" i="1"/>
  <c r="BX466" i="1"/>
  <c r="BY466" i="1"/>
  <c r="BP467" i="1"/>
  <c r="BQ467" i="1"/>
  <c r="BU467" i="1" s="1"/>
  <c r="BR467" i="1"/>
  <c r="BS467" i="1"/>
  <c r="BV467" i="1"/>
  <c r="BW467" i="1"/>
  <c r="BX467" i="1"/>
  <c r="BY467" i="1"/>
  <c r="BP468" i="1"/>
  <c r="BQ468" i="1"/>
  <c r="BR468" i="1"/>
  <c r="BS468" i="1"/>
  <c r="BV468" i="1"/>
  <c r="BW468" i="1"/>
  <c r="BX468" i="1"/>
  <c r="BY468" i="1"/>
  <c r="BP469" i="1"/>
  <c r="BQ469" i="1"/>
  <c r="BU469" i="1" s="1"/>
  <c r="BR469" i="1"/>
  <c r="BS469" i="1"/>
  <c r="BV469" i="1"/>
  <c r="BW469" i="1"/>
  <c r="BX469" i="1"/>
  <c r="BY469" i="1"/>
  <c r="BP470" i="1"/>
  <c r="BQ470" i="1"/>
  <c r="BZ470" i="1" s="1"/>
  <c r="CA470" i="1" s="1"/>
  <c r="BR470" i="1"/>
  <c r="BS470" i="1"/>
  <c r="BT470" i="1"/>
  <c r="BU470" i="1"/>
  <c r="BV470" i="1"/>
  <c r="BW470" i="1"/>
  <c r="BX470" i="1"/>
  <c r="BY470" i="1"/>
  <c r="BP471" i="1"/>
  <c r="BQ471" i="1"/>
  <c r="BR471" i="1"/>
  <c r="BS471" i="1"/>
  <c r="BV471" i="1"/>
  <c r="BW471" i="1"/>
  <c r="BX471" i="1"/>
  <c r="BY471" i="1"/>
  <c r="BP472" i="1"/>
  <c r="BQ472" i="1"/>
  <c r="BZ472" i="1" s="1"/>
  <c r="CA472" i="1" s="1"/>
  <c r="BR472" i="1"/>
  <c r="BS472" i="1"/>
  <c r="BT472" i="1"/>
  <c r="BU472" i="1"/>
  <c r="BV472" i="1"/>
  <c r="BW472" i="1"/>
  <c r="BX472" i="1"/>
  <c r="BY472" i="1"/>
  <c r="BP473" i="1"/>
  <c r="BQ473" i="1"/>
  <c r="BZ473" i="1" s="1"/>
  <c r="CA473" i="1" s="1"/>
  <c r="BR473" i="1"/>
  <c r="BS473" i="1"/>
  <c r="BT473" i="1"/>
  <c r="BU473" i="1"/>
  <c r="BV473" i="1"/>
  <c r="BW473" i="1"/>
  <c r="BX473" i="1"/>
  <c r="BY473" i="1"/>
  <c r="BU15" i="1" l="1"/>
  <c r="BU205" i="1"/>
  <c r="BU302" i="1"/>
  <c r="BU422" i="1"/>
  <c r="BU436" i="1"/>
  <c r="BU197" i="1"/>
  <c r="BU198" i="1"/>
  <c r="BT365" i="1"/>
  <c r="BU365" i="1"/>
  <c r="BT241" i="1"/>
  <c r="BT193" i="1"/>
  <c r="BU184" i="1"/>
  <c r="BU193" i="1"/>
  <c r="BT45" i="1"/>
  <c r="BU170" i="1"/>
  <c r="BT37" i="1"/>
  <c r="BZ166" i="1"/>
  <c r="CA166" i="1" s="1"/>
  <c r="BZ108" i="1"/>
  <c r="CA108" i="1" s="1"/>
  <c r="BT138" i="1"/>
  <c r="BT380" i="1"/>
  <c r="BU111" i="1"/>
  <c r="BT104" i="1"/>
  <c r="BU179" i="1"/>
  <c r="BT184" i="1"/>
  <c r="BZ315" i="1"/>
  <c r="CA315" i="1" s="1"/>
  <c r="BZ443" i="1"/>
  <c r="CA443" i="1" s="1"/>
  <c r="BZ396" i="1"/>
  <c r="CA396" i="1" s="1"/>
  <c r="BZ371" i="1"/>
  <c r="CA371" i="1" s="1"/>
  <c r="BT454" i="1"/>
  <c r="BU315" i="1"/>
  <c r="BT391" i="1"/>
  <c r="BU155" i="1"/>
  <c r="BU164" i="1"/>
  <c r="CA179" i="1"/>
  <c r="BZ126" i="1"/>
  <c r="CA126" i="1" s="1"/>
  <c r="BT155" i="1"/>
  <c r="BU351" i="1"/>
  <c r="BZ170" i="1"/>
  <c r="CA170" i="1" s="1"/>
  <c r="BZ45" i="1"/>
  <c r="CA45" i="1" s="1"/>
  <c r="BZ353" i="1"/>
  <c r="CA353" i="1" s="1"/>
  <c r="BZ363" i="1"/>
  <c r="CA363" i="1" s="1"/>
  <c r="BU394" i="1"/>
  <c r="BU231" i="1"/>
  <c r="BT443" i="1"/>
  <c r="BT231" i="1"/>
  <c r="BZ351" i="1"/>
  <c r="CA351" i="1" s="1"/>
  <c r="BZ241" i="1"/>
  <c r="CA241" i="1" s="1"/>
  <c r="BT27" i="1"/>
  <c r="BU37" i="1"/>
  <c r="BU24" i="1"/>
  <c r="BU355" i="1"/>
  <c r="BT353" i="1"/>
  <c r="BU57" i="1"/>
  <c r="BZ51" i="1"/>
  <c r="CA51" i="1" s="1"/>
  <c r="BT23" i="1"/>
  <c r="BZ373" i="1"/>
  <c r="CA373" i="1" s="1"/>
  <c r="BU181" i="1"/>
  <c r="BU84" i="1"/>
  <c r="BT413" i="1"/>
  <c r="BT371" i="1"/>
  <c r="BT137" i="1"/>
  <c r="BT84" i="1"/>
  <c r="BT29" i="1"/>
  <c r="BZ380" i="1"/>
  <c r="CA380" i="1" s="1"/>
  <c r="BU323" i="1"/>
  <c r="BT323" i="1"/>
  <c r="BU51" i="1"/>
  <c r="BZ31" i="1"/>
  <c r="CA31" i="1" s="1"/>
  <c r="BU373" i="1"/>
  <c r="BT225" i="1"/>
  <c r="BU192" i="1"/>
  <c r="BT405" i="1"/>
  <c r="BU257" i="1"/>
  <c r="BT119" i="1"/>
  <c r="BU301" i="1"/>
  <c r="BT182" i="1"/>
  <c r="BT394" i="1"/>
  <c r="BT320" i="1"/>
  <c r="BT301" i="1"/>
  <c r="BU165" i="1"/>
  <c r="BZ425" i="1"/>
  <c r="CA425" i="1" s="1"/>
  <c r="BT229" i="1"/>
  <c r="BT111" i="1"/>
  <c r="BU43" i="1"/>
  <c r="BZ431" i="1"/>
  <c r="CA431" i="1" s="1"/>
  <c r="BT363" i="1"/>
  <c r="BU92" i="1"/>
  <c r="BZ107" i="1"/>
  <c r="CA107" i="1" s="1"/>
  <c r="BZ158" i="1"/>
  <c r="CA158" i="1" s="1"/>
  <c r="BZ326" i="1"/>
  <c r="CA326" i="1" s="1"/>
  <c r="BT166" i="1"/>
  <c r="BT126" i="1"/>
  <c r="BU152" i="1"/>
  <c r="BT163" i="1"/>
  <c r="BT152" i="1"/>
  <c r="CA323" i="1"/>
  <c r="BU177" i="1"/>
  <c r="BT158" i="1"/>
  <c r="BZ105" i="1"/>
  <c r="CA105" i="1" s="1"/>
  <c r="BT63" i="1"/>
  <c r="BZ465" i="1"/>
  <c r="CA465" i="1" s="1"/>
  <c r="BT255" i="1"/>
  <c r="BT177" i="1"/>
  <c r="CA52" i="1"/>
  <c r="CA85" i="1"/>
  <c r="BT191" i="1"/>
  <c r="BT469" i="1"/>
  <c r="BZ456" i="1"/>
  <c r="CA456" i="1" s="1"/>
  <c r="CA394" i="1"/>
  <c r="BT364" i="1"/>
  <c r="BU171" i="1"/>
  <c r="BU66" i="1"/>
  <c r="BZ63" i="1"/>
  <c r="CA63" i="1" s="1"/>
  <c r="BT61" i="1"/>
  <c r="BU39" i="1"/>
  <c r="BT242" i="1"/>
  <c r="BZ229" i="1"/>
  <c r="CA229" i="1" s="1"/>
  <c r="BT171" i="1"/>
  <c r="BT66" i="1"/>
  <c r="BT39" i="1"/>
  <c r="BZ72" i="1"/>
  <c r="CA72" i="1" s="1"/>
  <c r="BT165" i="1"/>
  <c r="BZ62" i="1"/>
  <c r="CA62" i="1" s="1"/>
  <c r="BZ243" i="1"/>
  <c r="CA243" i="1" s="1"/>
  <c r="BT280" i="1"/>
  <c r="BZ257" i="1"/>
  <c r="CA257" i="1" s="1"/>
  <c r="BZ186" i="1"/>
  <c r="CA186" i="1" s="1"/>
  <c r="BZ137" i="1"/>
  <c r="CA137" i="1" s="1"/>
  <c r="BT31" i="1"/>
  <c r="CA26" i="1"/>
  <c r="BU72" i="1"/>
  <c r="BZ27" i="1"/>
  <c r="CA27" i="1" s="1"/>
  <c r="BU62" i="1"/>
  <c r="CA242" i="1"/>
  <c r="BT335" i="1"/>
  <c r="BU243" i="1"/>
  <c r="BZ89" i="1"/>
  <c r="CA89" i="1" s="1"/>
  <c r="BT46" i="1"/>
  <c r="BZ24" i="1"/>
  <c r="CA24" i="1" s="1"/>
  <c r="BT22" i="1"/>
  <c r="CA231" i="1"/>
  <c r="BZ43" i="1"/>
  <c r="CA43" i="1" s="1"/>
  <c r="BU105" i="1"/>
  <c r="BU396" i="1"/>
  <c r="BT179" i="1"/>
  <c r="BT108" i="1"/>
  <c r="CA301" i="1"/>
  <c r="BU255" i="1"/>
  <c r="CA184" i="1"/>
  <c r="BU391" i="1"/>
  <c r="BT186" i="1"/>
  <c r="BT181" i="1"/>
  <c r="CA92" i="1"/>
  <c r="BT89" i="1"/>
  <c r="CA84" i="1"/>
  <c r="BZ32" i="1"/>
  <c r="CA32" i="1" s="1"/>
  <c r="CA368" i="1"/>
  <c r="CA172" i="1"/>
  <c r="BZ339" i="1"/>
  <c r="CA339" i="1" s="1"/>
  <c r="CA163" i="1"/>
  <c r="BZ357" i="1"/>
  <c r="CA357" i="1" s="1"/>
  <c r="BZ78" i="1"/>
  <c r="CA78" i="1" s="1"/>
  <c r="BZ435" i="1"/>
  <c r="CA435" i="1" s="1"/>
  <c r="BZ328" i="1"/>
  <c r="CA328" i="1" s="1"/>
  <c r="BZ290" i="1"/>
  <c r="CA290" i="1" s="1"/>
  <c r="BZ190" i="1"/>
  <c r="CA190" i="1" s="1"/>
  <c r="BZ174" i="1"/>
  <c r="CA174" i="1" s="1"/>
  <c r="BU172" i="1"/>
  <c r="BZ162" i="1"/>
  <c r="CA162" i="1" s="1"/>
  <c r="BZ44" i="1"/>
  <c r="CA44" i="1" s="1"/>
  <c r="BZ214" i="1"/>
  <c r="CA214" i="1" s="1"/>
  <c r="BZ182" i="1"/>
  <c r="CA182" i="1" s="1"/>
  <c r="BT172" i="1"/>
  <c r="BZ112" i="1"/>
  <c r="CA112" i="1" s="1"/>
  <c r="BZ38" i="1"/>
  <c r="CA38" i="1" s="1"/>
  <c r="CA167" i="1"/>
  <c r="CA35" i="1"/>
  <c r="CA320" i="1"/>
  <c r="CA238" i="1"/>
  <c r="CA391" i="1"/>
  <c r="CA191" i="1"/>
  <c r="BZ390" i="1"/>
  <c r="CA390" i="1" s="1"/>
  <c r="BZ69" i="1"/>
  <c r="CA69" i="1" s="1"/>
  <c r="BZ10" i="1"/>
  <c r="CA10" i="1" s="1"/>
  <c r="BU88" i="1"/>
  <c r="CA55" i="1"/>
  <c r="BT350" i="1"/>
  <c r="BU339" i="1"/>
  <c r="BU326" i="1"/>
  <c r="BU167" i="1"/>
  <c r="CA165" i="1"/>
  <c r="BU55" i="1"/>
  <c r="BU32" i="1"/>
  <c r="CA181" i="1"/>
  <c r="BU390" i="1"/>
  <c r="BT357" i="1"/>
  <c r="BZ333" i="1"/>
  <c r="CA333" i="1" s="1"/>
  <c r="BU195" i="1"/>
  <c r="BT167" i="1"/>
  <c r="BU78" i="1"/>
  <c r="BT69" i="1"/>
  <c r="BZ57" i="1"/>
  <c r="CA57" i="1" s="1"/>
  <c r="BT55" i="1"/>
  <c r="BZ46" i="1"/>
  <c r="CA46" i="1" s="1"/>
  <c r="BU10" i="1"/>
  <c r="BT435" i="1"/>
  <c r="BZ413" i="1"/>
  <c r="CA413" i="1" s="1"/>
  <c r="BT328" i="1"/>
  <c r="BU290" i="1"/>
  <c r="BT256" i="1"/>
  <c r="BT195" i="1"/>
  <c r="BZ192" i="1"/>
  <c r="CA192" i="1" s="1"/>
  <c r="BU190" i="1"/>
  <c r="BU174" i="1"/>
  <c r="BZ164" i="1"/>
  <c r="CA164" i="1" s="1"/>
  <c r="BZ138" i="1"/>
  <c r="CA138" i="1" s="1"/>
  <c r="BZ61" i="1"/>
  <c r="CA61" i="1" s="1"/>
  <c r="BT44" i="1"/>
  <c r="BZ23" i="1"/>
  <c r="CA23" i="1" s="1"/>
  <c r="BU364" i="1"/>
  <c r="BU280" i="1"/>
  <c r="BU214" i="1"/>
  <c r="CA177" i="1"/>
  <c r="CA155" i="1"/>
  <c r="BT112" i="1"/>
  <c r="BT38" i="1"/>
  <c r="BT381" i="1"/>
  <c r="BU381" i="1"/>
  <c r="BZ381" i="1"/>
  <c r="CA381" i="1" s="1"/>
  <c r="BT459" i="1"/>
  <c r="BU459" i="1"/>
  <c r="BZ459" i="1"/>
  <c r="CA459" i="1" s="1"/>
  <c r="BT356" i="1"/>
  <c r="BU356" i="1"/>
  <c r="BZ356" i="1"/>
  <c r="CA356" i="1" s="1"/>
  <c r="BU94" i="1"/>
  <c r="BT94" i="1"/>
  <c r="BT431" i="1"/>
  <c r="BU240" i="1"/>
  <c r="BZ218" i="1"/>
  <c r="CA218" i="1" s="1"/>
  <c r="BT218" i="1"/>
  <c r="BU56" i="1"/>
  <c r="BZ56" i="1"/>
  <c r="CA56" i="1" s="1"/>
  <c r="BZ355" i="1"/>
  <c r="CA355" i="1" s="1"/>
  <c r="BT240" i="1"/>
  <c r="BT438" i="1"/>
  <c r="BU438" i="1"/>
  <c r="BZ438" i="1"/>
  <c r="CA438" i="1" s="1"/>
  <c r="BT332" i="1"/>
  <c r="BU332" i="1"/>
  <c r="BT49" i="1"/>
  <c r="BZ49" i="1"/>
  <c r="CA49" i="1" s="1"/>
  <c r="BU49" i="1"/>
  <c r="BT414" i="1"/>
  <c r="BU414" i="1"/>
  <c r="BZ414" i="1"/>
  <c r="CA414" i="1" s="1"/>
  <c r="BT245" i="1"/>
  <c r="BU245" i="1"/>
  <c r="BU97" i="1"/>
  <c r="BZ97" i="1"/>
  <c r="CA97" i="1" s="1"/>
  <c r="BU79" i="1"/>
  <c r="BZ79" i="1"/>
  <c r="CA79" i="1" s="1"/>
  <c r="BU194" i="1"/>
  <c r="BT194" i="1"/>
  <c r="BZ194" i="1"/>
  <c r="CA194" i="1" s="1"/>
  <c r="BU122" i="1"/>
  <c r="BZ122" i="1"/>
  <c r="CA122" i="1" s="1"/>
  <c r="BU81" i="1"/>
  <c r="BT81" i="1"/>
  <c r="BT456" i="1"/>
  <c r="BT334" i="1"/>
  <c r="BU334" i="1"/>
  <c r="BZ334" i="1"/>
  <c r="CA334" i="1" s="1"/>
  <c r="BT464" i="1"/>
  <c r="BU464" i="1"/>
  <c r="BZ464" i="1"/>
  <c r="CA464" i="1" s="1"/>
  <c r="BT447" i="1"/>
  <c r="BU447" i="1"/>
  <c r="BZ447" i="1"/>
  <c r="CA447" i="1" s="1"/>
  <c r="BZ382" i="1"/>
  <c r="CA382" i="1" s="1"/>
  <c r="BT276" i="1"/>
  <c r="BU276" i="1"/>
  <c r="BZ276" i="1"/>
  <c r="CA276" i="1" s="1"/>
  <c r="BT247" i="1"/>
  <c r="BZ247" i="1"/>
  <c r="CA247" i="1" s="1"/>
  <c r="BU247" i="1"/>
  <c r="BU242" i="1"/>
  <c r="BU191" i="1"/>
  <c r="CA152" i="1"/>
  <c r="BT336" i="1"/>
  <c r="BU336" i="1"/>
  <c r="BZ336" i="1"/>
  <c r="CA336" i="1" s="1"/>
  <c r="BZ169" i="1"/>
  <c r="CA169" i="1" s="1"/>
  <c r="BT169" i="1"/>
  <c r="BU54" i="1"/>
  <c r="BT54" i="1"/>
  <c r="BZ54" i="1"/>
  <c r="CA54" i="1" s="1"/>
  <c r="BU382" i="1"/>
  <c r="BU176" i="1"/>
  <c r="BU91" i="1"/>
  <c r="BT91" i="1"/>
  <c r="BZ91" i="1"/>
  <c r="CA91" i="1" s="1"/>
  <c r="BT453" i="1"/>
  <c r="BU453" i="1"/>
  <c r="BZ453" i="1"/>
  <c r="CA453" i="1" s="1"/>
  <c r="BT428" i="1"/>
  <c r="BU428" i="1"/>
  <c r="BZ428" i="1"/>
  <c r="CA428" i="1" s="1"/>
  <c r="BZ335" i="1"/>
  <c r="CA335" i="1" s="1"/>
  <c r="BU333" i="1"/>
  <c r="CA280" i="1"/>
  <c r="BT176" i="1"/>
  <c r="BU113" i="1"/>
  <c r="CA111" i="1"/>
  <c r="BZ47" i="1"/>
  <c r="CA47" i="1" s="1"/>
  <c r="BT47" i="1"/>
  <c r="BU47" i="1"/>
  <c r="BU11" i="1"/>
  <c r="BZ11" i="1"/>
  <c r="CA11" i="1" s="1"/>
  <c r="BT113" i="1"/>
  <c r="BT90" i="1"/>
  <c r="BU90" i="1"/>
  <c r="BZ90" i="1"/>
  <c r="CA90" i="1" s="1"/>
  <c r="BU42" i="1"/>
  <c r="BZ42" i="1"/>
  <c r="CA42" i="1" s="1"/>
  <c r="BT42" i="1"/>
  <c r="BT468" i="1"/>
  <c r="BU468" i="1"/>
  <c r="BZ468" i="1"/>
  <c r="CA468" i="1" s="1"/>
  <c r="CA176" i="1"/>
  <c r="CA113" i="1"/>
  <c r="BZ94" i="1"/>
  <c r="CA94" i="1" s="1"/>
  <c r="BU93" i="1"/>
  <c r="BT93" i="1"/>
  <c r="BZ93" i="1"/>
  <c r="CA93" i="1" s="1"/>
  <c r="BU127" i="1"/>
  <c r="BZ127" i="1"/>
  <c r="CA127" i="1" s="1"/>
  <c r="BT196" i="1"/>
  <c r="BU196" i="1"/>
  <c r="BZ196" i="1"/>
  <c r="CA196" i="1" s="1"/>
  <c r="BU85" i="1"/>
  <c r="BT85" i="1"/>
  <c r="BT466" i="1"/>
  <c r="BU466" i="1"/>
  <c r="BZ466" i="1"/>
  <c r="CA466" i="1" s="1"/>
  <c r="BZ337" i="1"/>
  <c r="CA337" i="1" s="1"/>
  <c r="BT30" i="1"/>
  <c r="BU30" i="1"/>
  <c r="BZ30" i="1"/>
  <c r="CA30" i="1" s="1"/>
  <c r="BZ350" i="1"/>
  <c r="CA350" i="1" s="1"/>
  <c r="BT465" i="1"/>
  <c r="BT425" i="1"/>
  <c r="CA364" i="1"/>
  <c r="BT178" i="1"/>
  <c r="BZ178" i="1"/>
  <c r="CA178" i="1" s="1"/>
  <c r="CA66" i="1"/>
  <c r="BZ405" i="1"/>
  <c r="CA405" i="1" s="1"/>
  <c r="BZ185" i="1"/>
  <c r="CA185" i="1" s="1"/>
  <c r="BU185" i="1"/>
  <c r="BT185" i="1"/>
  <c r="BT125" i="1"/>
  <c r="BU125" i="1"/>
  <c r="BZ125" i="1"/>
  <c r="CA125" i="1" s="1"/>
  <c r="BT452" i="1"/>
  <c r="BT427" i="1"/>
  <c r="BU368" i="1"/>
  <c r="BU238" i="1"/>
  <c r="BZ81" i="1"/>
  <c r="CA81" i="1" s="1"/>
  <c r="BT471" i="1"/>
  <c r="BU471" i="1"/>
  <c r="BZ471" i="1"/>
  <c r="CA471" i="1" s="1"/>
  <c r="BZ469" i="1"/>
  <c r="CA469" i="1" s="1"/>
  <c r="BT412" i="1"/>
  <c r="BU412" i="1"/>
  <c r="BZ412" i="1"/>
  <c r="CA412" i="1" s="1"/>
  <c r="BT368" i="1"/>
  <c r="BU337" i="1"/>
  <c r="BT238" i="1"/>
  <c r="BZ224" i="1"/>
  <c r="CA224" i="1" s="1"/>
  <c r="BU224" i="1"/>
  <c r="BT127" i="1"/>
  <c r="BU110" i="1"/>
  <c r="BT110" i="1"/>
  <c r="BZ110" i="1"/>
  <c r="CA110" i="1" s="1"/>
  <c r="BZ68" i="1"/>
  <c r="CA68" i="1" s="1"/>
  <c r="BT68" i="1"/>
  <c r="BU35" i="1"/>
  <c r="CA37" i="1"/>
  <c r="BU358" i="1"/>
  <c r="BZ358" i="1"/>
  <c r="CA358" i="1" s="1"/>
  <c r="CA240" i="1"/>
  <c r="BZ220" i="1"/>
  <c r="CA220" i="1" s="1"/>
  <c r="BU220" i="1"/>
  <c r="BZ452" i="1"/>
  <c r="CA452" i="1" s="1"/>
  <c r="BZ427" i="1"/>
  <c r="CA427" i="1" s="1"/>
  <c r="BT455" i="1"/>
  <c r="BU455" i="1"/>
  <c r="BZ455" i="1"/>
  <c r="CA455" i="1" s="1"/>
  <c r="BT430" i="1"/>
  <c r="BU430" i="1"/>
  <c r="BZ430" i="1"/>
  <c r="CA430" i="1" s="1"/>
  <c r="BT406" i="1"/>
  <c r="BU406" i="1"/>
  <c r="BZ406" i="1"/>
  <c r="CA406" i="1" s="1"/>
  <c r="BZ275" i="1"/>
  <c r="CA275" i="1" s="1"/>
  <c r="BU275" i="1"/>
  <c r="BZ246" i="1"/>
  <c r="CA246" i="1" s="1"/>
  <c r="BU246" i="1"/>
  <c r="BZ467" i="1"/>
  <c r="CA467" i="1" s="1"/>
  <c r="BZ332" i="1"/>
  <c r="CA332" i="1" s="1"/>
  <c r="BZ454" i="1"/>
  <c r="CA454" i="1" s="1"/>
  <c r="BT329" i="1"/>
  <c r="BU329" i="1"/>
  <c r="BZ245" i="1"/>
  <c r="CA245" i="1" s="1"/>
  <c r="BT457" i="1"/>
  <c r="BZ457" i="1"/>
  <c r="CA457" i="1" s="1"/>
  <c r="BU457" i="1"/>
  <c r="BT467" i="1"/>
  <c r="BT342" i="1"/>
  <c r="BU342" i="1"/>
  <c r="BZ342" i="1"/>
  <c r="CA342" i="1" s="1"/>
  <c r="BU320" i="1"/>
  <c r="BU180" i="1"/>
  <c r="BZ180" i="1"/>
  <c r="CA180" i="1" s="1"/>
  <c r="BU120" i="1"/>
  <c r="BZ120" i="1"/>
  <c r="CA120" i="1" s="1"/>
  <c r="BT35" i="1"/>
  <c r="BZ244" i="1"/>
  <c r="CA244" i="1" s="1"/>
  <c r="BT244" i="1"/>
  <c r="CA193" i="1"/>
  <c r="BZ173" i="1"/>
  <c r="CA173" i="1" s="1"/>
  <c r="BT173" i="1"/>
  <c r="BT162" i="1"/>
  <c r="CA39" i="1"/>
  <c r="BT92" i="1"/>
  <c r="BU119" i="1"/>
  <c r="BU87" i="1"/>
  <c r="BT87" i="1"/>
  <c r="BT26" i="1"/>
  <c r="BU26" i="1"/>
  <c r="BU34" i="1"/>
  <c r="BZ34" i="1"/>
  <c r="CA34" i="1" s="1"/>
  <c r="BT41" i="1"/>
  <c r="BZ41" i="1"/>
  <c r="CA41" i="1" s="1"/>
  <c r="BU36" i="1"/>
  <c r="BT36" i="1"/>
  <c r="BZ36" i="1"/>
  <c r="CA36" i="1" s="1"/>
  <c r="BU256" i="1"/>
  <c r="BZ225" i="1"/>
  <c r="CA225" i="1" s="1"/>
  <c r="BT107" i="1"/>
  <c r="BZ88" i="1"/>
  <c r="CA88" i="1" s="1"/>
  <c r="BU50" i="1"/>
  <c r="BT50" i="1"/>
  <c r="BZ50" i="1"/>
  <c r="CA50" i="1" s="1"/>
  <c r="BZ228" i="1"/>
  <c r="CA228" i="1" s="1"/>
  <c r="BU228" i="1"/>
  <c r="BZ183" i="1"/>
  <c r="CA183" i="1" s="1"/>
  <c r="BT183" i="1"/>
  <c r="BU52" i="1"/>
  <c r="BT52" i="1"/>
  <c r="BU7" i="1"/>
  <c r="BZ7" i="1"/>
  <c r="CA7" i="1" s="1"/>
  <c r="BT7" i="1"/>
  <c r="BU163" i="1"/>
  <c r="BU25" i="1"/>
  <c r="BZ25" i="1"/>
  <c r="CA25" i="1" s="1"/>
  <c r="BU22" i="1"/>
  <c r="BZ104" i="1"/>
  <c r="CA104" i="1" s="1"/>
  <c r="BZ29" i="1"/>
  <c r="CA29" i="1" s="1"/>
  <c r="BV370" i="1" l="1"/>
  <c r="BW370" i="1"/>
  <c r="BS370" i="1"/>
  <c r="BR370" i="1"/>
  <c r="AW370" i="1" l="1"/>
  <c r="AQ370" i="1"/>
  <c r="AS370" i="1"/>
  <c r="AU370" i="1"/>
  <c r="AX370" i="1"/>
  <c r="AR370" i="1"/>
  <c r="AT370" i="1"/>
  <c r="AV370" i="1"/>
  <c r="AY370" i="1"/>
  <c r="BQ370" i="1"/>
  <c r="BU370" i="1" s="1"/>
  <c r="BV10" i="2"/>
  <c r="BW10" i="2"/>
  <c r="BR10" i="2"/>
  <c r="BS10" i="2"/>
  <c r="AW10" i="2" l="1"/>
  <c r="AV10" i="2"/>
  <c r="AY10" i="2"/>
  <c r="AT10" i="2"/>
  <c r="AR10" i="2"/>
  <c r="AX10" i="2"/>
  <c r="AU10" i="2"/>
  <c r="BQ10" i="2"/>
  <c r="BU10" i="2" s="1"/>
  <c r="AS10" i="2"/>
  <c r="AQ10" i="2"/>
  <c r="AZ370" i="1"/>
  <c r="BZ370" i="1"/>
  <c r="CA370" i="1" s="1"/>
  <c r="BT370" i="1"/>
  <c r="BV429" i="1"/>
  <c r="BW429" i="1"/>
  <c r="BR429" i="1"/>
  <c r="BS429" i="1"/>
  <c r="AZ10" i="2" l="1"/>
  <c r="BZ10" i="2"/>
  <c r="CA10" i="2" s="1"/>
  <c r="BT10" i="2"/>
  <c r="AS429" i="1"/>
  <c r="AQ429" i="1"/>
  <c r="AU429" i="1"/>
  <c r="AX429" i="1"/>
  <c r="AW429" i="1"/>
  <c r="AR429" i="1"/>
  <c r="AT429" i="1"/>
  <c r="AV429" i="1"/>
  <c r="AY429" i="1"/>
  <c r="BQ429" i="1"/>
  <c r="BU429" i="1" s="1"/>
  <c r="BR254" i="1"/>
  <c r="BS254" i="1"/>
  <c r="BW254" i="1"/>
  <c r="BS239" i="1"/>
  <c r="BV239" i="1"/>
  <c r="BW239" i="1"/>
  <c r="BR239" i="1"/>
  <c r="BW106" i="1"/>
  <c r="BV106" i="1"/>
  <c r="BR106" i="1"/>
  <c r="BS106" i="1"/>
  <c r="BW103" i="1"/>
  <c r="BV103" i="1"/>
  <c r="BR103" i="1"/>
  <c r="BS103" i="1"/>
  <c r="BV96" i="1"/>
  <c r="BW96" i="1"/>
  <c r="BR96" i="1"/>
  <c r="BS96" i="1"/>
  <c r="BV254" i="1" l="1"/>
  <c r="AW103" i="1"/>
  <c r="AW96" i="1"/>
  <c r="BQ96" i="1"/>
  <c r="BU96" i="1" s="1"/>
  <c r="AX96" i="1"/>
  <c r="AU96" i="1"/>
  <c r="AQ96" i="1"/>
  <c r="AS96" i="1"/>
  <c r="AQ239" i="1"/>
  <c r="AS239" i="1"/>
  <c r="AU239" i="1"/>
  <c r="AX239" i="1"/>
  <c r="AQ103" i="1"/>
  <c r="AS103" i="1"/>
  <c r="AU103" i="1"/>
  <c r="AX103" i="1"/>
  <c r="AY239" i="1"/>
  <c r="AR239" i="1"/>
  <c r="AT239" i="1"/>
  <c r="AV239" i="1"/>
  <c r="AR103" i="1"/>
  <c r="AT103" i="1"/>
  <c r="AV103" i="1"/>
  <c r="AY103" i="1"/>
  <c r="AX254" i="1"/>
  <c r="AQ254" i="1"/>
  <c r="AS254" i="1"/>
  <c r="AU254" i="1"/>
  <c r="AT86" i="1"/>
  <c r="BQ106" i="1"/>
  <c r="BT106" i="1" s="1"/>
  <c r="AX106" i="1"/>
  <c r="AU106" i="1"/>
  <c r="AQ106" i="1"/>
  <c r="AS106" i="1"/>
  <c r="AW254" i="1"/>
  <c r="AV106" i="1"/>
  <c r="AY106" i="1"/>
  <c r="AR106" i="1"/>
  <c r="AT106" i="1"/>
  <c r="AT248" i="1"/>
  <c r="AY254" i="1"/>
  <c r="AR254" i="1"/>
  <c r="AT254" i="1"/>
  <c r="AV254" i="1"/>
  <c r="AV96" i="1"/>
  <c r="AY96" i="1"/>
  <c r="AR96" i="1"/>
  <c r="AT96" i="1"/>
  <c r="AW106" i="1"/>
  <c r="AZ429" i="1"/>
  <c r="AW239" i="1"/>
  <c r="BQ254" i="1"/>
  <c r="BU254" i="1" s="1"/>
  <c r="BQ103" i="1"/>
  <c r="BU103" i="1" s="1"/>
  <c r="BQ239" i="1"/>
  <c r="BZ429" i="1"/>
  <c r="CA429" i="1" s="1"/>
  <c r="BT429" i="1"/>
  <c r="BW248" i="1"/>
  <c r="BS248" i="1"/>
  <c r="AS248" i="1"/>
  <c r="BR248" i="1"/>
  <c r="BV248" i="1"/>
  <c r="BV117" i="1"/>
  <c r="BW117" i="1"/>
  <c r="BS117" i="1"/>
  <c r="BR117" i="1"/>
  <c r="BZ96" i="1" l="1"/>
  <c r="CA96" i="1" s="1"/>
  <c r="BT96" i="1"/>
  <c r="AZ254" i="1"/>
  <c r="AZ106" i="1"/>
  <c r="AQ248" i="1"/>
  <c r="AU248" i="1"/>
  <c r="AX248" i="1"/>
  <c r="AW117" i="1"/>
  <c r="BZ106" i="1"/>
  <c r="CA106" i="1" s="1"/>
  <c r="BU106" i="1"/>
  <c r="AZ239" i="1"/>
  <c r="AZ103" i="1"/>
  <c r="AR248" i="1"/>
  <c r="AV248" i="1"/>
  <c r="AY248" i="1"/>
  <c r="AW248" i="1"/>
  <c r="AQ117" i="1"/>
  <c r="AS117" i="1"/>
  <c r="AU117" i="1"/>
  <c r="AX117" i="1"/>
  <c r="AR117" i="1"/>
  <c r="AT117" i="1"/>
  <c r="AV117" i="1"/>
  <c r="AY117" i="1"/>
  <c r="AZ96" i="1"/>
  <c r="BQ248" i="1"/>
  <c r="BU248" i="1" s="1"/>
  <c r="BZ239" i="1"/>
  <c r="CA239" i="1" s="1"/>
  <c r="BT239" i="1"/>
  <c r="BU239" i="1"/>
  <c r="BQ117" i="1"/>
  <c r="BT103" i="1"/>
  <c r="BZ103" i="1"/>
  <c r="CA103" i="1" s="1"/>
  <c r="BZ254" i="1"/>
  <c r="CA254" i="1" s="1"/>
  <c r="BT254" i="1"/>
  <c r="BS77" i="2"/>
  <c r="BV77" i="2"/>
  <c r="BW77" i="2"/>
  <c r="BR77" i="2"/>
  <c r="BS38" i="2"/>
  <c r="BV38" i="2"/>
  <c r="BW38" i="2"/>
  <c r="BR38" i="2"/>
  <c r="AW38" i="2" l="1"/>
  <c r="AW77" i="2"/>
  <c r="AT77" i="2"/>
  <c r="AR77" i="2"/>
  <c r="AY77" i="2"/>
  <c r="AV77" i="2"/>
  <c r="AU38" i="2"/>
  <c r="AS38" i="2"/>
  <c r="AQ38" i="2"/>
  <c r="BQ38" i="2"/>
  <c r="BU38" i="2" s="1"/>
  <c r="AX38" i="2"/>
  <c r="AS77" i="2"/>
  <c r="BQ77" i="2"/>
  <c r="BU77" i="2" s="1"/>
  <c r="AX77" i="2"/>
  <c r="AU77" i="2"/>
  <c r="AQ77" i="2"/>
  <c r="AZ117" i="1"/>
  <c r="AZ248" i="1"/>
  <c r="BZ117" i="1"/>
  <c r="CA117" i="1" s="1"/>
  <c r="BT117" i="1"/>
  <c r="BU117" i="1"/>
  <c r="BZ248" i="1"/>
  <c r="CA248" i="1" s="1"/>
  <c r="BT248" i="1"/>
  <c r="BV60" i="1"/>
  <c r="BW60" i="1"/>
  <c r="BS60" i="1"/>
  <c r="BR60" i="1"/>
  <c r="AZ77" i="2" l="1"/>
  <c r="BZ77" i="2"/>
  <c r="CA77" i="2" s="1"/>
  <c r="BT77" i="2"/>
  <c r="BZ38" i="2"/>
  <c r="CA38" i="2" s="1"/>
  <c r="BT38" i="2"/>
  <c r="AQ60" i="1"/>
  <c r="AS60" i="1"/>
  <c r="AU60" i="1"/>
  <c r="AX60" i="1"/>
  <c r="BQ60" i="1"/>
  <c r="AW60" i="1"/>
  <c r="BV8" i="1"/>
  <c r="BW8" i="1"/>
  <c r="BR8" i="1"/>
  <c r="BS8" i="1"/>
  <c r="AW8" i="1" l="1"/>
  <c r="AQ8" i="1"/>
  <c r="AS8" i="1"/>
  <c r="AU8" i="1"/>
  <c r="AX8" i="1"/>
  <c r="AR8" i="1"/>
  <c r="AT8" i="1"/>
  <c r="AV8" i="1"/>
  <c r="AY8" i="1"/>
  <c r="AR60" i="1"/>
  <c r="AT60" i="1"/>
  <c r="AV60" i="1"/>
  <c r="AY60" i="1"/>
  <c r="AZ60" i="1" s="1"/>
  <c r="BQ8" i="1"/>
  <c r="BU8" i="1" s="1"/>
  <c r="BT60" i="1"/>
  <c r="BZ60" i="1"/>
  <c r="CA60" i="1" s="1"/>
  <c r="BU60" i="1"/>
  <c r="AZ8" i="1" l="1"/>
  <c r="BT8" i="1"/>
  <c r="BZ8" i="1"/>
  <c r="CA8" i="1" s="1"/>
  <c r="BS213" i="1"/>
  <c r="BV213" i="1"/>
  <c r="BW213" i="1"/>
  <c r="BR213" i="1"/>
  <c r="AW213" i="1" l="1"/>
  <c r="AR213" i="1"/>
  <c r="AT213" i="1"/>
  <c r="AV213" i="1"/>
  <c r="AY213" i="1"/>
  <c r="AQ213" i="1"/>
  <c r="AS213" i="1"/>
  <c r="AU213" i="1"/>
  <c r="AX213" i="1"/>
  <c r="BQ213" i="1"/>
  <c r="BR86" i="1"/>
  <c r="AY86" i="1"/>
  <c r="BW86" i="1"/>
  <c r="AR86" i="1"/>
  <c r="AZ213" i="1" l="1"/>
  <c r="BV86" i="1"/>
  <c r="BS86" i="1"/>
  <c r="AW86" i="1"/>
  <c r="AX86" i="1"/>
  <c r="AZ86" i="1" s="1"/>
  <c r="AQ86" i="1"/>
  <c r="AS86" i="1"/>
  <c r="AU86" i="1"/>
  <c r="AV86" i="1"/>
  <c r="BZ213" i="1"/>
  <c r="CA213" i="1" s="1"/>
  <c r="BT213" i="1"/>
  <c r="BQ86" i="1"/>
  <c r="BU86" i="1" s="1"/>
  <c r="BU213" i="1"/>
  <c r="BV109" i="1"/>
  <c r="BW109" i="1"/>
  <c r="BS109" i="1"/>
  <c r="BR109" i="1"/>
  <c r="AW109" i="1" l="1"/>
  <c r="AQ109" i="1"/>
  <c r="AS109" i="1"/>
  <c r="AU109" i="1"/>
  <c r="AX109" i="1"/>
  <c r="AR109" i="1"/>
  <c r="AT109" i="1"/>
  <c r="AV109" i="1"/>
  <c r="AY109" i="1"/>
  <c r="BQ109" i="1"/>
  <c r="BZ86" i="1"/>
  <c r="CA86" i="1" s="1"/>
  <c r="BT86" i="1"/>
  <c r="BV28" i="1"/>
  <c r="BW28" i="1"/>
  <c r="BS28" i="1"/>
  <c r="BR28" i="1"/>
  <c r="AW28" i="1" l="1"/>
  <c r="AQ28" i="1"/>
  <c r="AS28" i="1"/>
  <c r="AU28" i="1"/>
  <c r="AX28" i="1"/>
  <c r="AR28" i="1"/>
  <c r="AT28" i="1"/>
  <c r="AV28" i="1"/>
  <c r="AY28" i="1"/>
  <c r="AZ109" i="1"/>
  <c r="BQ28" i="1"/>
  <c r="BT109" i="1"/>
  <c r="BZ109" i="1"/>
  <c r="CA109" i="1" s="1"/>
  <c r="BU109" i="1"/>
  <c r="BV223" i="1"/>
  <c r="BW223" i="1"/>
  <c r="BS223" i="1"/>
  <c r="BR223" i="1"/>
  <c r="AW223" i="1" l="1"/>
  <c r="AR223" i="1"/>
  <c r="AT223" i="1"/>
  <c r="AV223" i="1"/>
  <c r="AY223" i="1"/>
  <c r="AQ223" i="1"/>
  <c r="AS223" i="1"/>
  <c r="AU223" i="1"/>
  <c r="AX223" i="1"/>
  <c r="AZ28" i="1"/>
  <c r="BQ223" i="1"/>
  <c r="BT28" i="1"/>
  <c r="BZ28" i="1"/>
  <c r="CA28" i="1" s="1"/>
  <c r="BU28" i="1"/>
  <c r="BR187" i="1"/>
  <c r="BS187" i="1"/>
  <c r="BV187" i="1"/>
  <c r="BW187" i="1"/>
  <c r="AZ223" i="1" l="1"/>
  <c r="AW187" i="1"/>
  <c r="AR187" i="1"/>
  <c r="AT187" i="1"/>
  <c r="AV187" i="1"/>
  <c r="AY187" i="1"/>
  <c r="AQ187" i="1"/>
  <c r="AS187" i="1"/>
  <c r="AU187" i="1"/>
  <c r="AX187" i="1"/>
  <c r="BQ187" i="1"/>
  <c r="BT223" i="1"/>
  <c r="BZ223" i="1"/>
  <c r="CA223" i="1" s="1"/>
  <c r="BU223" i="1"/>
  <c r="BW175" i="1"/>
  <c r="BV175" i="1"/>
  <c r="BS175" i="1"/>
  <c r="BR175" i="1"/>
  <c r="BV60" i="2"/>
  <c r="BW60" i="2"/>
  <c r="BS60" i="2"/>
  <c r="BR60" i="2"/>
  <c r="AS60" i="2" l="1"/>
  <c r="AQ60" i="2"/>
  <c r="AU60" i="2"/>
  <c r="BQ60" i="2"/>
  <c r="BU60" i="2" s="1"/>
  <c r="AX60" i="2"/>
  <c r="AW60" i="2"/>
  <c r="AT60" i="2"/>
  <c r="AR60" i="2"/>
  <c r="AV60" i="2"/>
  <c r="AY60" i="2"/>
  <c r="AZ187" i="1"/>
  <c r="AR175" i="1"/>
  <c r="AT175" i="1"/>
  <c r="AV175" i="1"/>
  <c r="AY175" i="1"/>
  <c r="AQ175" i="1"/>
  <c r="AS175" i="1"/>
  <c r="AU175" i="1"/>
  <c r="AX175" i="1"/>
  <c r="AW175" i="1"/>
  <c r="BQ175" i="1"/>
  <c r="BU175" i="1" s="1"/>
  <c r="BZ187" i="1"/>
  <c r="CA187" i="1" s="1"/>
  <c r="BT187" i="1"/>
  <c r="BU187" i="1"/>
  <c r="AZ60" i="2" l="1"/>
  <c r="BZ60" i="2"/>
  <c r="CA60" i="2" s="1"/>
  <c r="BT60" i="2"/>
  <c r="AZ175" i="1"/>
  <c r="BZ175" i="1"/>
  <c r="CA175" i="1" s="1"/>
  <c r="BT175" i="1"/>
  <c r="BW404" i="1"/>
  <c r="BV404" i="1"/>
  <c r="BS404" i="1"/>
  <c r="BR404" i="1"/>
  <c r="BV331" i="1"/>
  <c r="BW331" i="1"/>
  <c r="BS331" i="1"/>
  <c r="BR331" i="1"/>
  <c r="BV48" i="1"/>
  <c r="BW48" i="1"/>
  <c r="BR48" i="1"/>
  <c r="BS48" i="1"/>
  <c r="AW331" i="1" l="1"/>
  <c r="AR331" i="1"/>
  <c r="AT331" i="1"/>
  <c r="AV331" i="1"/>
  <c r="AY331" i="1"/>
  <c r="BQ48" i="1"/>
  <c r="BU48" i="1" s="1"/>
  <c r="AX48" i="1"/>
  <c r="AQ48" i="1"/>
  <c r="AS48" i="1"/>
  <c r="AU48" i="1"/>
  <c r="AQ331" i="1"/>
  <c r="AS331" i="1"/>
  <c r="AU331" i="1"/>
  <c r="AX331" i="1"/>
  <c r="AR404" i="1"/>
  <c r="AT404" i="1"/>
  <c r="AV404" i="1"/>
  <c r="AY404" i="1"/>
  <c r="AW48" i="1"/>
  <c r="AT40" i="1"/>
  <c r="AY48" i="1"/>
  <c r="AR48" i="1"/>
  <c r="AT48" i="1"/>
  <c r="AV48" i="1"/>
  <c r="AW404" i="1"/>
  <c r="AQ404" i="1"/>
  <c r="AS404" i="1"/>
  <c r="AU404" i="1"/>
  <c r="AX404" i="1"/>
  <c r="BQ404" i="1"/>
  <c r="BQ331" i="1"/>
  <c r="BU331" i="1" s="1"/>
  <c r="AS40" i="1"/>
  <c r="BR40" i="1"/>
  <c r="BS40" i="1"/>
  <c r="BW40" i="1"/>
  <c r="BV40" i="1"/>
  <c r="BS298" i="1"/>
  <c r="BR298" i="1"/>
  <c r="BV298" i="1"/>
  <c r="BW298" i="1"/>
  <c r="BV289" i="1"/>
  <c r="BW289" i="1"/>
  <c r="BS289" i="1"/>
  <c r="BR289" i="1"/>
  <c r="AZ331" i="1" l="1"/>
  <c r="BT48" i="1"/>
  <c r="BZ48" i="1"/>
  <c r="CA48" i="1" s="1"/>
  <c r="AW298" i="1"/>
  <c r="AW40" i="1"/>
  <c r="AQ298" i="1"/>
  <c r="AS298" i="1"/>
  <c r="AU298" i="1"/>
  <c r="AX298" i="1"/>
  <c r="AR40" i="1"/>
  <c r="AV40" i="1"/>
  <c r="AY40" i="1"/>
  <c r="BQ40" i="1"/>
  <c r="BU40" i="1" s="1"/>
  <c r="AQ40" i="1"/>
  <c r="AU40" i="1"/>
  <c r="AX40" i="1"/>
  <c r="AR298" i="1"/>
  <c r="AT298" i="1"/>
  <c r="AV298" i="1"/>
  <c r="AY298" i="1"/>
  <c r="AQ289" i="1"/>
  <c r="AS289" i="1"/>
  <c r="AU289" i="1"/>
  <c r="AX289" i="1"/>
  <c r="AZ404" i="1"/>
  <c r="AZ48" i="1"/>
  <c r="AW289" i="1"/>
  <c r="AR289" i="1"/>
  <c r="AT289" i="1"/>
  <c r="AV289" i="1"/>
  <c r="AY289" i="1"/>
  <c r="BT404" i="1"/>
  <c r="BZ404" i="1"/>
  <c r="CA404" i="1" s="1"/>
  <c r="BT331" i="1"/>
  <c r="BZ331" i="1"/>
  <c r="CA331" i="1" s="1"/>
  <c r="BU404" i="1"/>
  <c r="BQ298" i="1"/>
  <c r="BQ289" i="1"/>
  <c r="BV227" i="1"/>
  <c r="BW227" i="1"/>
  <c r="AZ40" i="1" l="1"/>
  <c r="AZ289" i="1"/>
  <c r="BZ40" i="1"/>
  <c r="CA40" i="1" s="1"/>
  <c r="BT40" i="1"/>
  <c r="AT226" i="1"/>
  <c r="AY227" i="1"/>
  <c r="AR227" i="1"/>
  <c r="AT227" i="1"/>
  <c r="AZ298" i="1"/>
  <c r="BZ289" i="1"/>
  <c r="CA289" i="1" s="1"/>
  <c r="BT289" i="1"/>
  <c r="BU289" i="1"/>
  <c r="BT298" i="1"/>
  <c r="BZ298" i="1"/>
  <c r="CA298" i="1" s="1"/>
  <c r="BU298" i="1"/>
  <c r="BW226" i="1"/>
  <c r="BV226" i="1"/>
  <c r="BR227" i="1"/>
  <c r="BS227" i="1"/>
  <c r="AX227" i="1" l="1"/>
  <c r="AZ227" i="1" s="1"/>
  <c r="AQ227" i="1"/>
  <c r="AS227" i="1"/>
  <c r="AU227" i="1"/>
  <c r="AV227" i="1"/>
  <c r="AW227" i="1"/>
  <c r="AR226" i="1"/>
  <c r="AY226" i="1"/>
  <c r="BQ227" i="1"/>
  <c r="AS226" i="1"/>
  <c r="BR226" i="1"/>
  <c r="BS226" i="1"/>
  <c r="BV222" i="1"/>
  <c r="BW222" i="1"/>
  <c r="AT222" i="1" l="1"/>
  <c r="AW226" i="1"/>
  <c r="AQ226" i="1"/>
  <c r="AU226" i="1"/>
  <c r="AX226" i="1"/>
  <c r="AZ226" i="1" s="1"/>
  <c r="AV226" i="1"/>
  <c r="AY222" i="1"/>
  <c r="AR222" i="1"/>
  <c r="BQ226" i="1"/>
  <c r="BU226" i="1" s="1"/>
  <c r="BZ227" i="1"/>
  <c r="CA227" i="1" s="1"/>
  <c r="BT227" i="1"/>
  <c r="BU227" i="1"/>
  <c r="BS222" i="1"/>
  <c r="BR222" i="1"/>
  <c r="AS222" i="1"/>
  <c r="AY7" i="1"/>
  <c r="AX7" i="1"/>
  <c r="AW7" i="1"/>
  <c r="AV7" i="1"/>
  <c r="AU7" i="1"/>
  <c r="AT7" i="1"/>
  <c r="AS7" i="1"/>
  <c r="AR7" i="1"/>
  <c r="AQ7" i="1"/>
  <c r="BY7" i="2"/>
  <c r="BX7" i="2"/>
  <c r="BW7" i="2"/>
  <c r="BV7" i="2"/>
  <c r="BS7" i="2"/>
  <c r="BR7" i="2"/>
  <c r="BQ7" i="2"/>
  <c r="BT7" i="2" s="1"/>
  <c r="BP7" i="2"/>
  <c r="AC78" i="3"/>
  <c r="AC79" i="3" s="1"/>
  <c r="AC80" i="3" s="1"/>
  <c r="AC81" i="3" s="1"/>
  <c r="AC82" i="3" s="1"/>
  <c r="AC83" i="3" s="1"/>
  <c r="AC84" i="3" s="1"/>
  <c r="AJ92" i="3"/>
  <c r="AI92" i="3"/>
  <c r="AH92" i="3"/>
  <c r="AG92" i="3"/>
  <c r="AF92" i="3"/>
  <c r="AJ91" i="3"/>
  <c r="AI91" i="3"/>
  <c r="AH91" i="3"/>
  <c r="AG91" i="3"/>
  <c r="AF91" i="3"/>
  <c r="AJ90" i="3"/>
  <c r="AI90" i="3"/>
  <c r="AH90" i="3"/>
  <c r="AG90" i="3"/>
  <c r="AF90" i="3"/>
  <c r="AJ89" i="3"/>
  <c r="AI89" i="3"/>
  <c r="AH89" i="3"/>
  <c r="AG89" i="3"/>
  <c r="AF89" i="3"/>
  <c r="AJ88" i="3"/>
  <c r="AI88" i="3"/>
  <c r="AH88" i="3"/>
  <c r="AG88" i="3"/>
  <c r="AF88" i="3"/>
  <c r="AJ87" i="3"/>
  <c r="AI87" i="3"/>
  <c r="AH87" i="3"/>
  <c r="AG87" i="3"/>
  <c r="AF87" i="3"/>
  <c r="AJ86" i="3"/>
  <c r="AI86" i="3"/>
  <c r="AH86" i="3"/>
  <c r="AG86" i="3"/>
  <c r="AF86" i="3"/>
  <c r="AJ85" i="3"/>
  <c r="AI85" i="3"/>
  <c r="AH85" i="3"/>
  <c r="AG85" i="3"/>
  <c r="AF85" i="3"/>
  <c r="AJ84" i="3"/>
  <c r="AI84" i="3"/>
  <c r="AH84" i="3"/>
  <c r="AG84" i="3"/>
  <c r="AF84" i="3"/>
  <c r="AJ83" i="3"/>
  <c r="AI83" i="3"/>
  <c r="AH83" i="3"/>
  <c r="AG83" i="3"/>
  <c r="AF83" i="3"/>
  <c r="AJ82" i="3"/>
  <c r="AI82" i="3"/>
  <c r="AH82" i="3"/>
  <c r="AG82" i="3"/>
  <c r="AF82" i="3"/>
  <c r="AJ81" i="3"/>
  <c r="AI81" i="3"/>
  <c r="AH81" i="3"/>
  <c r="AG81" i="3"/>
  <c r="AF81" i="3"/>
  <c r="AJ80" i="3"/>
  <c r="AI80" i="3"/>
  <c r="AH80" i="3"/>
  <c r="AG80" i="3"/>
  <c r="AF80" i="3"/>
  <c r="AJ79" i="3"/>
  <c r="AI79" i="3"/>
  <c r="AH79" i="3"/>
  <c r="AG79" i="3"/>
  <c r="AF79" i="3"/>
  <c r="AJ78" i="3"/>
  <c r="AI78" i="3"/>
  <c r="AH78" i="3"/>
  <c r="AG78" i="3"/>
  <c r="AF78" i="3"/>
  <c r="AJ77" i="3"/>
  <c r="AI77" i="3"/>
  <c r="AH77" i="3"/>
  <c r="AG77" i="3"/>
  <c r="AF77" i="3"/>
  <c r="AJ76" i="3"/>
  <c r="AI76" i="3"/>
  <c r="AH76" i="3"/>
  <c r="AG76" i="3"/>
  <c r="AF76" i="3"/>
  <c r="AJ75" i="3"/>
  <c r="AI75" i="3"/>
  <c r="AH75" i="3"/>
  <c r="AG75" i="3"/>
  <c r="AF75" i="3"/>
  <c r="AJ74" i="3"/>
  <c r="AI74" i="3"/>
  <c r="AH74" i="3"/>
  <c r="AG74" i="3"/>
  <c r="AF74" i="3"/>
  <c r="AJ73" i="3"/>
  <c r="AI73" i="3"/>
  <c r="AH73" i="3"/>
  <c r="AG73" i="3"/>
  <c r="AF73" i="3"/>
  <c r="AJ72" i="3"/>
  <c r="AI72" i="3"/>
  <c r="AH72" i="3"/>
  <c r="AG72" i="3"/>
  <c r="AF72" i="3"/>
  <c r="AJ71" i="3"/>
  <c r="AI71" i="3"/>
  <c r="AH71" i="3"/>
  <c r="AG71" i="3"/>
  <c r="AF71" i="3"/>
  <c r="AJ70" i="3"/>
  <c r="AI70" i="3"/>
  <c r="AH70" i="3"/>
  <c r="AG70" i="3"/>
  <c r="AF70" i="3"/>
  <c r="AJ69" i="3"/>
  <c r="AI69" i="3"/>
  <c r="AH69" i="3"/>
  <c r="AG69" i="3"/>
  <c r="AF69" i="3"/>
  <c r="AJ68" i="3"/>
  <c r="AI68" i="3"/>
  <c r="AH68" i="3"/>
  <c r="AG68" i="3"/>
  <c r="AF68" i="3"/>
  <c r="AJ67" i="3"/>
  <c r="AI67" i="3"/>
  <c r="AH67" i="3"/>
  <c r="AG67" i="3"/>
  <c r="AF67" i="3"/>
  <c r="AJ66" i="3"/>
  <c r="AI66" i="3"/>
  <c r="AH66" i="3"/>
  <c r="AG66" i="3"/>
  <c r="AF66" i="3"/>
  <c r="AJ65" i="3"/>
  <c r="AI65" i="3"/>
  <c r="AH65" i="3"/>
  <c r="AG65" i="3"/>
  <c r="AF65" i="3"/>
  <c r="AJ64" i="3"/>
  <c r="AI64" i="3"/>
  <c r="AH64" i="3"/>
  <c r="AG64" i="3"/>
  <c r="AF64" i="3"/>
  <c r="AJ63" i="3"/>
  <c r="AI63" i="3"/>
  <c r="AH63" i="3"/>
  <c r="AG63" i="3"/>
  <c r="AF63" i="3"/>
  <c r="AJ62" i="3"/>
  <c r="AI62" i="3"/>
  <c r="AH62" i="3"/>
  <c r="AG62" i="3"/>
  <c r="AF62" i="3"/>
  <c r="AJ61" i="3"/>
  <c r="AI61" i="3"/>
  <c r="AH61" i="3"/>
  <c r="AG61" i="3"/>
  <c r="AF61" i="3"/>
  <c r="AJ60" i="3"/>
  <c r="AI60" i="3"/>
  <c r="AH60" i="3"/>
  <c r="AG60" i="3"/>
  <c r="AF60" i="3"/>
  <c r="AJ59" i="3"/>
  <c r="AI59" i="3"/>
  <c r="AH59" i="3"/>
  <c r="AG59" i="3"/>
  <c r="AF59" i="3"/>
  <c r="AJ58" i="3"/>
  <c r="AI58" i="3"/>
  <c r="AH58" i="3"/>
  <c r="AG58" i="3"/>
  <c r="AF58" i="3"/>
  <c r="AJ57" i="3"/>
  <c r="AI57" i="3"/>
  <c r="AH57" i="3"/>
  <c r="AG57" i="3"/>
  <c r="AF57" i="3"/>
  <c r="AJ56" i="3"/>
  <c r="AI56" i="3"/>
  <c r="AH56" i="3"/>
  <c r="AG56" i="3"/>
  <c r="AF56" i="3"/>
  <c r="AJ55" i="3"/>
  <c r="AI55" i="3"/>
  <c r="AH55" i="3"/>
  <c r="AG55" i="3"/>
  <c r="AF55" i="3"/>
  <c r="AJ54" i="3"/>
  <c r="AI54" i="3"/>
  <c r="AH54" i="3"/>
  <c r="AG54" i="3"/>
  <c r="AF54" i="3"/>
  <c r="AJ53" i="3"/>
  <c r="AI53" i="3"/>
  <c r="AH53" i="3"/>
  <c r="AG53" i="3"/>
  <c r="AF53" i="3"/>
  <c r="AJ52" i="3"/>
  <c r="AI52" i="3"/>
  <c r="AH52" i="3"/>
  <c r="AG52" i="3"/>
  <c r="AF52" i="3"/>
  <c r="AJ51" i="3"/>
  <c r="AI51" i="3"/>
  <c r="AH51" i="3"/>
  <c r="AG51" i="3"/>
  <c r="AF51" i="3"/>
  <c r="AJ50" i="3"/>
  <c r="AI50" i="3"/>
  <c r="AH50" i="3"/>
  <c r="AG50" i="3"/>
  <c r="AF50" i="3"/>
  <c r="AJ49" i="3"/>
  <c r="AI49" i="3"/>
  <c r="AH49" i="3"/>
  <c r="AG49" i="3"/>
  <c r="AF49" i="3"/>
  <c r="AJ48" i="3"/>
  <c r="AI48" i="3"/>
  <c r="AH48" i="3"/>
  <c r="AG48" i="3"/>
  <c r="AF48" i="3"/>
  <c r="AJ47" i="3"/>
  <c r="AI47" i="3"/>
  <c r="AH47" i="3"/>
  <c r="AG47" i="3"/>
  <c r="AF47" i="3"/>
  <c r="AJ46" i="3"/>
  <c r="AI46" i="3"/>
  <c r="AH46" i="3"/>
  <c r="AG46" i="3"/>
  <c r="AF46" i="3"/>
  <c r="AJ45" i="3"/>
  <c r="AI45" i="3"/>
  <c r="AH45" i="3"/>
  <c r="AG45" i="3"/>
  <c r="AF45" i="3"/>
  <c r="AJ44" i="3"/>
  <c r="AI44" i="3"/>
  <c r="AH44" i="3"/>
  <c r="AG44" i="3"/>
  <c r="AF44" i="3"/>
  <c r="AJ43" i="3"/>
  <c r="AI43" i="3"/>
  <c r="AH43" i="3"/>
  <c r="AG43" i="3"/>
  <c r="AF43" i="3"/>
  <c r="AJ42" i="3"/>
  <c r="AI42" i="3"/>
  <c r="AH42" i="3"/>
  <c r="AG42" i="3"/>
  <c r="AF42" i="3"/>
  <c r="AJ41" i="3"/>
  <c r="AI41" i="3"/>
  <c r="AH41" i="3"/>
  <c r="AG41" i="3"/>
  <c r="AF41" i="3"/>
  <c r="AJ40" i="3"/>
  <c r="AI40" i="3"/>
  <c r="AH40" i="3"/>
  <c r="AG40" i="3"/>
  <c r="AF40" i="3"/>
  <c r="AJ39" i="3"/>
  <c r="AI39" i="3"/>
  <c r="AH39" i="3"/>
  <c r="AG39" i="3"/>
  <c r="AF39" i="3"/>
  <c r="AJ38" i="3"/>
  <c r="AI38" i="3"/>
  <c r="AH38" i="3"/>
  <c r="AG38" i="3"/>
  <c r="AF38" i="3"/>
  <c r="AJ37" i="3"/>
  <c r="AI37" i="3"/>
  <c r="AH37" i="3"/>
  <c r="AG37" i="3"/>
  <c r="AF37" i="3"/>
  <c r="AJ36" i="3"/>
  <c r="AI36" i="3"/>
  <c r="AH36" i="3"/>
  <c r="AG36" i="3"/>
  <c r="AF36" i="3"/>
  <c r="AJ35" i="3"/>
  <c r="AI35" i="3"/>
  <c r="AH35" i="3"/>
  <c r="AG35" i="3"/>
  <c r="AF35" i="3"/>
  <c r="AJ34" i="3"/>
  <c r="AI34" i="3"/>
  <c r="AH34" i="3"/>
  <c r="AG34" i="3"/>
  <c r="AF34" i="3"/>
  <c r="AJ11" i="3"/>
  <c r="AI11" i="3"/>
  <c r="AH11" i="3"/>
  <c r="AG11" i="3"/>
  <c r="AF11" i="3"/>
  <c r="AJ10" i="3"/>
  <c r="AI10" i="3"/>
  <c r="AH10" i="3"/>
  <c r="AG10" i="3"/>
  <c r="AF10" i="3"/>
  <c r="AJ9" i="3"/>
  <c r="AI9" i="3"/>
  <c r="AH9" i="3"/>
  <c r="AG9" i="3"/>
  <c r="AF9" i="3"/>
  <c r="AJ8" i="3"/>
  <c r="AI8" i="3"/>
  <c r="AH8" i="3"/>
  <c r="AG8" i="3"/>
  <c r="AF8" i="3"/>
  <c r="AJ7" i="3"/>
  <c r="AI7" i="3"/>
  <c r="AH7" i="3"/>
  <c r="AG7" i="3"/>
  <c r="AF7" i="3"/>
  <c r="BD92" i="3"/>
  <c r="BC92" i="3"/>
  <c r="BA92" i="3"/>
  <c r="AZ92" i="3"/>
  <c r="AX92" i="3"/>
  <c r="BE92" i="3" s="1"/>
  <c r="BF92" i="3" s="1"/>
  <c r="AW92" i="3"/>
  <c r="BD91" i="3"/>
  <c r="BC91" i="3"/>
  <c r="BB91" i="3"/>
  <c r="BA91" i="3"/>
  <c r="AZ91" i="3"/>
  <c r="AX91" i="3"/>
  <c r="BE91" i="3" s="1"/>
  <c r="BF91" i="3" s="1"/>
  <c r="AW91" i="3"/>
  <c r="BD90" i="3"/>
  <c r="BC90" i="3"/>
  <c r="BB90" i="3"/>
  <c r="BA90" i="3"/>
  <c r="AZ90" i="3"/>
  <c r="AX90" i="3"/>
  <c r="BE90" i="3" s="1"/>
  <c r="BF90" i="3" s="1"/>
  <c r="AW90" i="3"/>
  <c r="BD89" i="3"/>
  <c r="BC89" i="3"/>
  <c r="BB89" i="3"/>
  <c r="BA89" i="3"/>
  <c r="AZ89" i="3"/>
  <c r="AX89" i="3"/>
  <c r="BE89" i="3" s="1"/>
  <c r="BF89" i="3" s="1"/>
  <c r="AW89" i="3"/>
  <c r="BD88" i="3"/>
  <c r="BC88" i="3"/>
  <c r="BB88" i="3"/>
  <c r="BA88" i="3"/>
  <c r="AZ88" i="3"/>
  <c r="AX88" i="3"/>
  <c r="BE88" i="3" s="1"/>
  <c r="BF88" i="3" s="1"/>
  <c r="AW88" i="3"/>
  <c r="BD87" i="3"/>
  <c r="BC87" i="3"/>
  <c r="AZ87" i="3"/>
  <c r="AX87" i="3"/>
  <c r="BE87" i="3" s="1"/>
  <c r="BF87" i="3" s="1"/>
  <c r="AW87" i="3"/>
  <c r="BD86" i="3"/>
  <c r="BC86" i="3"/>
  <c r="AZ86" i="3"/>
  <c r="AX86" i="3"/>
  <c r="BB86" i="3" s="1"/>
  <c r="AW86" i="3"/>
  <c r="BD85" i="3"/>
  <c r="BC85" i="3"/>
  <c r="AZ85" i="3"/>
  <c r="AX85" i="3"/>
  <c r="BA85" i="3" s="1"/>
  <c r="AW85" i="3"/>
  <c r="BD84" i="3"/>
  <c r="BC84" i="3"/>
  <c r="AZ84" i="3"/>
  <c r="AX84" i="3"/>
  <c r="BE84" i="3" s="1"/>
  <c r="AW84" i="3"/>
  <c r="BD83" i="3"/>
  <c r="BC83" i="3"/>
  <c r="AZ83" i="3"/>
  <c r="AX83" i="3"/>
  <c r="BE83" i="3" s="1"/>
  <c r="AW83" i="3"/>
  <c r="BD82" i="3"/>
  <c r="BC82" i="3"/>
  <c r="AZ82" i="3"/>
  <c r="AX82" i="3"/>
  <c r="BA82" i="3" s="1"/>
  <c r="AW82" i="3"/>
  <c r="BD81" i="3"/>
  <c r="BC81" i="3"/>
  <c r="BB81" i="3"/>
  <c r="BA81" i="3"/>
  <c r="AZ81" i="3"/>
  <c r="AX81" i="3"/>
  <c r="BE81" i="3" s="1"/>
  <c r="BF81" i="3" s="1"/>
  <c r="AW81" i="3"/>
  <c r="BD80" i="3"/>
  <c r="BC80" i="3"/>
  <c r="BB80" i="3"/>
  <c r="BA80" i="3"/>
  <c r="AZ80" i="3"/>
  <c r="AX80" i="3"/>
  <c r="BE80" i="3" s="1"/>
  <c r="BF80" i="3" s="1"/>
  <c r="AW80" i="3"/>
  <c r="BD79" i="3"/>
  <c r="BC79" i="3"/>
  <c r="BA79" i="3"/>
  <c r="AZ79" i="3"/>
  <c r="AX79" i="3"/>
  <c r="BE79" i="3" s="1"/>
  <c r="BF79" i="3" s="1"/>
  <c r="AW79" i="3"/>
  <c r="BD78" i="3"/>
  <c r="BC78" i="3"/>
  <c r="BB78" i="3"/>
  <c r="BA78" i="3"/>
  <c r="AZ78" i="3"/>
  <c r="AX78" i="3"/>
  <c r="BE78" i="3" s="1"/>
  <c r="BF78" i="3" s="1"/>
  <c r="AW78" i="3"/>
  <c r="BD77" i="3"/>
  <c r="BC77" i="3"/>
  <c r="BB77" i="3"/>
  <c r="BA77" i="3"/>
  <c r="AZ77" i="3"/>
  <c r="AX77" i="3"/>
  <c r="BE77" i="3" s="1"/>
  <c r="BF77" i="3" s="1"/>
  <c r="AW77" i="3"/>
  <c r="BD76" i="3"/>
  <c r="BC76" i="3"/>
  <c r="BB76" i="3"/>
  <c r="BA76" i="3"/>
  <c r="AZ76" i="3"/>
  <c r="AX76" i="3"/>
  <c r="BE76" i="3" s="1"/>
  <c r="BF76" i="3" s="1"/>
  <c r="AW76" i="3"/>
  <c r="BD75" i="3"/>
  <c r="BC75" i="3"/>
  <c r="BA75" i="3"/>
  <c r="AZ75" i="3"/>
  <c r="AX75" i="3"/>
  <c r="BE75" i="3" s="1"/>
  <c r="BF75" i="3" s="1"/>
  <c r="AW75" i="3"/>
  <c r="BD74" i="3"/>
  <c r="BC74" i="3"/>
  <c r="BB74" i="3"/>
  <c r="BA74" i="3"/>
  <c r="AZ74" i="3"/>
  <c r="AX74" i="3"/>
  <c r="BE74" i="3" s="1"/>
  <c r="BF74" i="3" s="1"/>
  <c r="AW74" i="3"/>
  <c r="BD73" i="3"/>
  <c r="BC73" i="3"/>
  <c r="BB73" i="3"/>
  <c r="BA73" i="3"/>
  <c r="AZ73" i="3"/>
  <c r="AX73" i="3"/>
  <c r="BE73" i="3" s="1"/>
  <c r="BF73" i="3" s="1"/>
  <c r="AW73" i="3"/>
  <c r="BD72" i="3"/>
  <c r="BC72" i="3"/>
  <c r="BB72" i="3"/>
  <c r="BA72" i="3"/>
  <c r="AZ72" i="3"/>
  <c r="AX72" i="3"/>
  <c r="BE72" i="3" s="1"/>
  <c r="BF72" i="3" s="1"/>
  <c r="AW72" i="3"/>
  <c r="BD71" i="3"/>
  <c r="BC71" i="3"/>
  <c r="BB71" i="3"/>
  <c r="BA71" i="3"/>
  <c r="AZ71" i="3"/>
  <c r="AX71" i="3"/>
  <c r="BE71" i="3" s="1"/>
  <c r="BF71" i="3" s="1"/>
  <c r="AW71" i="3"/>
  <c r="BD70" i="3"/>
  <c r="BC70" i="3"/>
  <c r="BB70" i="3"/>
  <c r="BA70" i="3"/>
  <c r="AZ70" i="3"/>
  <c r="AX70" i="3"/>
  <c r="BE70" i="3" s="1"/>
  <c r="BF70" i="3" s="1"/>
  <c r="AW70" i="3"/>
  <c r="BD69" i="3"/>
  <c r="BC69" i="3"/>
  <c r="AZ69" i="3"/>
  <c r="AX69" i="3"/>
  <c r="BA69" i="3" s="1"/>
  <c r="AW69" i="3"/>
  <c r="BD68" i="3"/>
  <c r="BC68" i="3"/>
  <c r="AZ68" i="3"/>
  <c r="AX68" i="3"/>
  <c r="BB68" i="3" s="1"/>
  <c r="AW68" i="3"/>
  <c r="BD67" i="3"/>
  <c r="BC67" i="3"/>
  <c r="AZ67" i="3"/>
  <c r="AX67" i="3"/>
  <c r="BB67" i="3" s="1"/>
  <c r="AW67" i="3"/>
  <c r="BD66" i="3"/>
  <c r="BC66" i="3"/>
  <c r="AZ66" i="3"/>
  <c r="AX66" i="3"/>
  <c r="BA66" i="3" s="1"/>
  <c r="AW66" i="3"/>
  <c r="BD65" i="3"/>
  <c r="BC65" i="3"/>
  <c r="AZ65" i="3"/>
  <c r="AX65" i="3"/>
  <c r="BA65" i="3" s="1"/>
  <c r="AW65" i="3"/>
  <c r="BD64" i="3"/>
  <c r="BC64" i="3"/>
  <c r="AZ64" i="3"/>
  <c r="AX64" i="3"/>
  <c r="BB64" i="3" s="1"/>
  <c r="AW64" i="3"/>
  <c r="BD63" i="3"/>
  <c r="BC63" i="3"/>
  <c r="AZ63" i="3"/>
  <c r="AX63" i="3"/>
  <c r="BB63" i="3" s="1"/>
  <c r="AW63" i="3"/>
  <c r="BD62" i="3"/>
  <c r="BC62" i="3"/>
  <c r="AZ62" i="3"/>
  <c r="AX62" i="3"/>
  <c r="BB62" i="3" s="1"/>
  <c r="AW62" i="3"/>
  <c r="BD61" i="3"/>
  <c r="BC61" i="3"/>
  <c r="AZ61" i="3"/>
  <c r="AX61" i="3"/>
  <c r="BE61" i="3" s="1"/>
  <c r="AW61" i="3"/>
  <c r="BD60" i="3"/>
  <c r="BC60" i="3"/>
  <c r="AZ60" i="3"/>
  <c r="AX60" i="3"/>
  <c r="BE60" i="3" s="1"/>
  <c r="BF60" i="3" s="1"/>
  <c r="AW60" i="3"/>
  <c r="BD59" i="3"/>
  <c r="BC59" i="3"/>
  <c r="AZ59" i="3"/>
  <c r="AX59" i="3"/>
  <c r="BB59" i="3" s="1"/>
  <c r="AW59" i="3"/>
  <c r="BD58" i="3"/>
  <c r="BC58" i="3"/>
  <c r="AZ58" i="3"/>
  <c r="AX58" i="3"/>
  <c r="BE58" i="3" s="1"/>
  <c r="BF58" i="3" s="1"/>
  <c r="AW58" i="3"/>
  <c r="BD57" i="3"/>
  <c r="BC57" i="3"/>
  <c r="AZ57" i="3"/>
  <c r="AX57" i="3"/>
  <c r="BE57" i="3" s="1"/>
  <c r="BF57" i="3" s="1"/>
  <c r="AW57" i="3"/>
  <c r="BD56" i="3"/>
  <c r="BC56" i="3"/>
  <c r="AZ56" i="3"/>
  <c r="AX56" i="3"/>
  <c r="BB56" i="3" s="1"/>
  <c r="AW56" i="3"/>
  <c r="BD55" i="3"/>
  <c r="BC55" i="3"/>
  <c r="AZ55" i="3"/>
  <c r="AX55" i="3"/>
  <c r="BB55" i="3" s="1"/>
  <c r="AW55" i="3"/>
  <c r="BD54" i="3"/>
  <c r="BC54" i="3"/>
  <c r="AZ54" i="3"/>
  <c r="AX54" i="3"/>
  <c r="BE54" i="3" s="1"/>
  <c r="BF54" i="3" s="1"/>
  <c r="AW54" i="3"/>
  <c r="BD53" i="3"/>
  <c r="BC53" i="3"/>
  <c r="AZ53" i="3"/>
  <c r="AX53" i="3"/>
  <c r="BE53" i="3" s="1"/>
  <c r="BF53" i="3" s="1"/>
  <c r="AW53" i="3"/>
  <c r="BD52" i="3"/>
  <c r="BC52" i="3"/>
  <c r="AZ52" i="3"/>
  <c r="AX52" i="3"/>
  <c r="BB52" i="3" s="1"/>
  <c r="AW52" i="3"/>
  <c r="BD51" i="3"/>
  <c r="BC51" i="3"/>
  <c r="AZ51" i="3"/>
  <c r="AX51" i="3"/>
  <c r="BA51" i="3" s="1"/>
  <c r="AW51" i="3"/>
  <c r="BD50" i="3"/>
  <c r="BC50" i="3"/>
  <c r="AZ50" i="3"/>
  <c r="AX50" i="3"/>
  <c r="AW50" i="3"/>
  <c r="BD49" i="3"/>
  <c r="BC49" i="3"/>
  <c r="AZ49" i="3"/>
  <c r="AX49" i="3"/>
  <c r="BA49" i="3" s="1"/>
  <c r="AW49" i="3"/>
  <c r="BD48" i="3"/>
  <c r="BC48" i="3"/>
  <c r="AZ48" i="3"/>
  <c r="AX48" i="3"/>
  <c r="BB48" i="3" s="1"/>
  <c r="AW48" i="3"/>
  <c r="BD47" i="3"/>
  <c r="BC47" i="3"/>
  <c r="AZ47" i="3"/>
  <c r="AX47" i="3"/>
  <c r="BE47" i="3" s="1"/>
  <c r="BF47" i="3" s="1"/>
  <c r="AW47" i="3"/>
  <c r="BD46" i="3"/>
  <c r="BC46" i="3"/>
  <c r="AZ46" i="3"/>
  <c r="AX46" i="3"/>
  <c r="BE46" i="3" s="1"/>
  <c r="BF46" i="3" s="1"/>
  <c r="AW46" i="3"/>
  <c r="BD45" i="3"/>
  <c r="BC45" i="3"/>
  <c r="AZ45" i="3"/>
  <c r="AX45" i="3"/>
  <c r="BE45" i="3" s="1"/>
  <c r="BF45" i="3" s="1"/>
  <c r="AW45" i="3"/>
  <c r="BD44" i="3"/>
  <c r="BC44" i="3"/>
  <c r="AZ44" i="3"/>
  <c r="AX44" i="3"/>
  <c r="BA44" i="3" s="1"/>
  <c r="AW44" i="3"/>
  <c r="BD43" i="3"/>
  <c r="BC43" i="3"/>
  <c r="AZ43" i="3"/>
  <c r="AX43" i="3"/>
  <c r="BB43" i="3" s="1"/>
  <c r="AW43" i="3"/>
  <c r="BD42" i="3"/>
  <c r="BC42" i="3"/>
  <c r="AZ42" i="3"/>
  <c r="AX42" i="3"/>
  <c r="BE42" i="3" s="1"/>
  <c r="BF42" i="3" s="1"/>
  <c r="AW42" i="3"/>
  <c r="BD41" i="3"/>
  <c r="BC41" i="3"/>
  <c r="AZ41" i="3"/>
  <c r="AX41" i="3"/>
  <c r="BA41" i="3" s="1"/>
  <c r="AW41" i="3"/>
  <c r="BD40" i="3"/>
  <c r="BC40" i="3"/>
  <c r="AZ40" i="3"/>
  <c r="AX40" i="3"/>
  <c r="BB40" i="3" s="1"/>
  <c r="AW40" i="3"/>
  <c r="BD39" i="3"/>
  <c r="BC39" i="3"/>
  <c r="AZ39" i="3"/>
  <c r="AX39" i="3"/>
  <c r="BE39" i="3" s="1"/>
  <c r="BF39" i="3" s="1"/>
  <c r="AW39" i="3"/>
  <c r="BD38" i="3"/>
  <c r="BC38" i="3"/>
  <c r="AZ38" i="3"/>
  <c r="AX38" i="3"/>
  <c r="BB38" i="3" s="1"/>
  <c r="AW38" i="3"/>
  <c r="BD37" i="3"/>
  <c r="BC37" i="3"/>
  <c r="AZ37" i="3"/>
  <c r="AX37" i="3"/>
  <c r="BE37" i="3" s="1"/>
  <c r="BF37" i="3" s="1"/>
  <c r="AW37" i="3"/>
  <c r="BD36" i="3"/>
  <c r="BC36" i="3"/>
  <c r="AZ36" i="3"/>
  <c r="AX36" i="3"/>
  <c r="BB36" i="3" s="1"/>
  <c r="AW36" i="3"/>
  <c r="BD35" i="3"/>
  <c r="BC35" i="3"/>
  <c r="AZ35" i="3"/>
  <c r="AX35" i="3"/>
  <c r="BB35" i="3" s="1"/>
  <c r="AW35" i="3"/>
  <c r="BD34" i="3"/>
  <c r="BC34" i="3"/>
  <c r="AZ34" i="3"/>
  <c r="AX34" i="3"/>
  <c r="BE34" i="3" s="1"/>
  <c r="AW34" i="3"/>
  <c r="BD11" i="3"/>
  <c r="BC11" i="3"/>
  <c r="AZ11" i="3"/>
  <c r="AX11" i="3"/>
  <c r="BE11" i="3" s="1"/>
  <c r="AW11" i="3"/>
  <c r="BD10" i="3"/>
  <c r="BC10" i="3"/>
  <c r="BB10" i="3"/>
  <c r="BA10" i="3"/>
  <c r="AZ10" i="3"/>
  <c r="AX10" i="3"/>
  <c r="BE10" i="3" s="1"/>
  <c r="BF10" i="3" s="1"/>
  <c r="AW10" i="3"/>
  <c r="BD9" i="3"/>
  <c r="BC9" i="3"/>
  <c r="BB9" i="3"/>
  <c r="BA9" i="3"/>
  <c r="AZ9" i="3"/>
  <c r="AX9" i="3"/>
  <c r="BE9" i="3" s="1"/>
  <c r="BF9" i="3" s="1"/>
  <c r="AW9" i="3"/>
  <c r="BD8" i="3"/>
  <c r="BC8" i="3"/>
  <c r="BB8" i="3"/>
  <c r="BA8" i="3"/>
  <c r="AZ8" i="3"/>
  <c r="AX8" i="3"/>
  <c r="BE8" i="3" s="1"/>
  <c r="BF8" i="3" s="1"/>
  <c r="AW8" i="3"/>
  <c r="BD7" i="3"/>
  <c r="BC7" i="3"/>
  <c r="BB7" i="3"/>
  <c r="BA7" i="3"/>
  <c r="AZ7" i="3"/>
  <c r="AX7" i="3"/>
  <c r="BE7" i="3" s="1"/>
  <c r="BF7" i="3" s="1"/>
  <c r="AW7" i="3"/>
  <c r="BE2" i="1"/>
  <c r="BD2" i="1"/>
  <c r="BC2" i="1"/>
  <c r="Q1" i="3"/>
  <c r="P1" i="3"/>
  <c r="AO1" i="3" s="1"/>
  <c r="AF1" i="1"/>
  <c r="AG1" i="1"/>
  <c r="AE1" i="1"/>
  <c r="AD1" i="1"/>
  <c r="BF2" i="2"/>
  <c r="BE2" i="2"/>
  <c r="BD2" i="2"/>
  <c r="BC2" i="2"/>
  <c r="AG1" i="2"/>
  <c r="AF1" i="2"/>
  <c r="AE1" i="2"/>
  <c r="AD1" i="2"/>
  <c r="BF2" i="1"/>
  <c r="BD6" i="3"/>
  <c r="BC6" i="3"/>
  <c r="BA6" i="3"/>
  <c r="AZ6" i="3"/>
  <c r="AX6" i="3"/>
  <c r="BE6" i="3" s="1"/>
  <c r="BF6" i="3" s="1"/>
  <c r="AW6" i="3"/>
  <c r="BY6" i="2"/>
  <c r="BX6" i="2"/>
  <c r="BW6" i="2"/>
  <c r="BV6" i="2"/>
  <c r="BU6" i="2"/>
  <c r="BT6" i="2"/>
  <c r="BS6" i="2"/>
  <c r="BR6" i="2"/>
  <c r="BQ6" i="2"/>
  <c r="BZ6" i="2" s="1"/>
  <c r="CA6" i="2" s="1"/>
  <c r="BP6" i="2"/>
  <c r="BY6" i="1"/>
  <c r="BX6" i="1"/>
  <c r="BW6" i="1"/>
  <c r="BV6" i="1"/>
  <c r="BU6" i="1"/>
  <c r="BT6" i="1"/>
  <c r="BS6" i="1"/>
  <c r="BR6" i="1"/>
  <c r="BQ6" i="1"/>
  <c r="BZ6" i="1" s="1"/>
  <c r="CA6" i="1" s="1"/>
  <c r="BP6" i="1"/>
  <c r="N6" i="9"/>
  <c r="M6" i="9"/>
  <c r="N5" i="9"/>
  <c r="M5" i="9"/>
  <c r="N8" i="8"/>
  <c r="M8" i="8"/>
  <c r="N7" i="8"/>
  <c r="M7" i="8"/>
  <c r="N6" i="8"/>
  <c r="M6" i="8"/>
  <c r="N5" i="8"/>
  <c r="M5" i="8"/>
  <c r="AC7" i="3"/>
  <c r="AJ6" i="3"/>
  <c r="AI6" i="3"/>
  <c r="AH6" i="3"/>
  <c r="AG6" i="3"/>
  <c r="AF6" i="3"/>
  <c r="AY6" i="2"/>
  <c r="AX6" i="2"/>
  <c r="AW6" i="2"/>
  <c r="AV6" i="2"/>
  <c r="AU6" i="2"/>
  <c r="AT6" i="2"/>
  <c r="AS6" i="2"/>
  <c r="AR6" i="2"/>
  <c r="AQ6" i="2"/>
  <c r="AY6" i="1"/>
  <c r="AX6" i="1"/>
  <c r="AW6" i="1"/>
  <c r="AV6" i="1"/>
  <c r="AU6" i="1"/>
  <c r="AT6" i="1"/>
  <c r="AS6" i="1"/>
  <c r="AR6" i="1"/>
  <c r="AQ6" i="1"/>
  <c r="BB92" i="3" l="1"/>
  <c r="BB79" i="3"/>
  <c r="BB75" i="3"/>
  <c r="BB6" i="3"/>
  <c r="BA84" i="3"/>
  <c r="BA83" i="3"/>
  <c r="AK90" i="3"/>
  <c r="BA48" i="3"/>
  <c r="AK54" i="3"/>
  <c r="AK85" i="3"/>
  <c r="BA87" i="3"/>
  <c r="AK50" i="3"/>
  <c r="AW222" i="1"/>
  <c r="AX222" i="1"/>
  <c r="AZ222" i="1" s="1"/>
  <c r="AQ222" i="1"/>
  <c r="AQ1" i="1" s="1"/>
  <c r="AU222" i="1"/>
  <c r="AV222" i="1"/>
  <c r="BQ222" i="1"/>
  <c r="BU222" i="1" s="1"/>
  <c r="BZ226" i="1"/>
  <c r="CA226" i="1" s="1"/>
  <c r="BT226" i="1"/>
  <c r="BE48" i="3"/>
  <c r="BF48" i="3" s="1"/>
  <c r="BE41" i="3"/>
  <c r="BF41" i="3" s="1"/>
  <c r="BE65" i="3"/>
  <c r="BF65" i="3" s="1"/>
  <c r="BB41" i="3"/>
  <c r="BU7" i="2"/>
  <c r="BB65" i="3"/>
  <c r="AK80" i="3"/>
  <c r="AK92" i="3"/>
  <c r="AK83" i="3"/>
  <c r="AK38" i="3"/>
  <c r="AK41" i="3"/>
  <c r="BF83" i="3"/>
  <c r="AK49" i="3"/>
  <c r="AK57" i="3"/>
  <c r="AK45" i="3"/>
  <c r="BB58" i="3"/>
  <c r="BF1" i="2"/>
  <c r="BE43" i="3"/>
  <c r="BF43" i="3" s="1"/>
  <c r="BA43" i="3"/>
  <c r="AK11" i="3"/>
  <c r="AK91" i="3"/>
  <c r="BA59" i="3"/>
  <c r="BA40" i="3"/>
  <c r="AK78" i="3"/>
  <c r="BE40" i="3"/>
  <c r="BF40" i="3" s="1"/>
  <c r="BE59" i="3"/>
  <c r="BF59" i="3" s="1"/>
  <c r="AK34" i="3"/>
  <c r="AK58" i="3"/>
  <c r="AK70" i="3"/>
  <c r="AK82" i="3"/>
  <c r="AK44" i="3"/>
  <c r="AK69" i="3"/>
  <c r="AK47" i="3"/>
  <c r="AK81" i="3"/>
  <c r="BB39" i="3"/>
  <c r="BA56" i="3"/>
  <c r="AK42" i="3"/>
  <c r="AK66" i="3"/>
  <c r="BE35" i="3"/>
  <c r="BF35" i="3" s="1"/>
  <c r="BA34" i="3"/>
  <c r="BA35" i="3"/>
  <c r="BB69" i="3"/>
  <c r="BA45" i="3"/>
  <c r="BE69" i="3"/>
  <c r="BF69" i="3" s="1"/>
  <c r="AK65" i="3"/>
  <c r="BE62" i="3"/>
  <c r="BF62" i="3" s="1"/>
  <c r="BF84" i="3"/>
  <c r="AK86" i="3"/>
  <c r="BB83" i="3"/>
  <c r="BB84" i="3"/>
  <c r="AK62" i="3"/>
  <c r="AK74" i="3"/>
  <c r="AK53" i="3"/>
  <c r="AK77" i="3"/>
  <c r="BA11" i="3"/>
  <c r="AK35" i="3"/>
  <c r="AK59" i="3"/>
  <c r="BB51" i="3"/>
  <c r="BB46" i="3"/>
  <c r="BE85" i="3"/>
  <c r="BF85" i="3" s="1"/>
  <c r="BE67" i="3"/>
  <c r="BF67" i="3" s="1"/>
  <c r="BB85" i="3"/>
  <c r="BB37" i="3"/>
  <c r="AK36" i="3"/>
  <c r="AK72" i="3"/>
  <c r="AK89" i="3"/>
  <c r="BA46" i="3"/>
  <c r="AK52" i="3"/>
  <c r="AK88" i="3"/>
  <c r="BB87" i="3"/>
  <c r="BA39" i="3"/>
  <c r="BB61" i="3"/>
  <c r="AK43" i="3"/>
  <c r="AK48" i="3"/>
  <c r="AK60" i="3"/>
  <c r="AK6" i="3"/>
  <c r="BA54" i="3"/>
  <c r="BB45" i="3"/>
  <c r="BA61" i="3"/>
  <c r="BB54" i="3"/>
  <c r="AK8" i="3"/>
  <c r="AK46" i="3"/>
  <c r="AZ6" i="2"/>
  <c r="BB44" i="3"/>
  <c r="BA63" i="3"/>
  <c r="BE66" i="3"/>
  <c r="BF66" i="3" s="1"/>
  <c r="AK40" i="3"/>
  <c r="AK64" i="3"/>
  <c r="AK71" i="3"/>
  <c r="AK76" i="3"/>
  <c r="BB47" i="3"/>
  <c r="AK7" i="3"/>
  <c r="AK55" i="3"/>
  <c r="AK79" i="3"/>
  <c r="AK84" i="3"/>
  <c r="BB66" i="3"/>
  <c r="BE63" i="3"/>
  <c r="BF63" i="3" s="1"/>
  <c r="BE44" i="3"/>
  <c r="BF44" i="3" s="1"/>
  <c r="BF61" i="3"/>
  <c r="AK39" i="3"/>
  <c r="AK51" i="3"/>
  <c r="AK63" i="3"/>
  <c r="AK75" i="3"/>
  <c r="AK87" i="3"/>
  <c r="AK37" i="3"/>
  <c r="AK56" i="3"/>
  <c r="AK61" i="3"/>
  <c r="AK68" i="3"/>
  <c r="AK73" i="3"/>
  <c r="BE68" i="3"/>
  <c r="BF68" i="3" s="1"/>
  <c r="AK9" i="3"/>
  <c r="BE1" i="2"/>
  <c r="BZ7" i="2"/>
  <c r="CA7" i="2" s="1"/>
  <c r="AS1" i="2"/>
  <c r="AQ1" i="2"/>
  <c r="AS1" i="1"/>
  <c r="BF1" i="1"/>
  <c r="BE1" i="1"/>
  <c r="AZ6" i="1"/>
  <c r="AR1" i="1"/>
  <c r="AT1" i="1"/>
  <c r="AC85" i="3"/>
  <c r="BE50" i="3"/>
  <c r="BF50" i="3" s="1"/>
  <c r="BA50" i="3"/>
  <c r="BB42" i="3"/>
  <c r="BA86" i="3"/>
  <c r="BE86" i="3"/>
  <c r="BF86" i="3" s="1"/>
  <c r="BE64" i="3"/>
  <c r="BF64" i="3" s="1"/>
  <c r="BA64" i="3"/>
  <c r="BB53" i="3"/>
  <c r="BA53" i="3"/>
  <c r="BB57" i="3"/>
  <c r="BA57" i="3"/>
  <c r="BE56" i="3"/>
  <c r="BF56" i="3" s="1"/>
  <c r="BA62" i="3"/>
  <c r="BF11" i="3"/>
  <c r="BA67" i="3"/>
  <c r="BB49" i="3"/>
  <c r="BE49" i="3"/>
  <c r="BF49" i="3" s="1"/>
  <c r="BA55" i="3"/>
  <c r="BE55" i="3"/>
  <c r="BF55" i="3" s="1"/>
  <c r="BA38" i="3"/>
  <c r="BA68" i="3"/>
  <c r="BA37" i="3"/>
  <c r="BA58" i="3"/>
  <c r="BA47" i="3"/>
  <c r="BE51" i="3"/>
  <c r="BF51" i="3" s="1"/>
  <c r="AC8" i="3"/>
  <c r="BB50" i="3"/>
  <c r="BB34" i="3"/>
  <c r="BA36" i="3"/>
  <c r="BA42" i="3"/>
  <c r="BF34" i="3"/>
  <c r="BE36" i="3"/>
  <c r="BF36" i="3" s="1"/>
  <c r="BE38" i="3"/>
  <c r="BF38" i="3" s="1"/>
  <c r="BE52" i="3"/>
  <c r="BF52" i="3" s="1"/>
  <c r="BA52" i="3"/>
  <c r="BB82" i="3"/>
  <c r="BE82" i="3"/>
  <c r="BF82" i="3" s="1"/>
  <c r="AK10" i="3"/>
  <c r="AK67" i="3"/>
  <c r="BA60" i="3"/>
  <c r="BB60" i="3"/>
  <c r="BB11" i="3"/>
  <c r="AZ7" i="1"/>
  <c r="BZ222" i="1" l="1"/>
  <c r="CA222" i="1" s="1"/>
  <c r="BT222" i="1"/>
  <c r="AC9" i="3"/>
  <c r="AC86" i="3"/>
  <c r="AC10" i="3" l="1"/>
  <c r="AC87" i="3"/>
  <c r="AC88" i="3" l="1"/>
  <c r="AC11" i="3"/>
  <c r="AC12" i="3" s="1"/>
  <c r="AC13" i="3" s="1"/>
  <c r="AC14" i="3" s="1"/>
  <c r="AC15" i="3" s="1"/>
  <c r="AC16" i="3" s="1"/>
  <c r="AC17" i="3" s="1"/>
  <c r="AC18" i="3" s="1"/>
  <c r="AC19" i="3" s="1"/>
  <c r="AC89" i="3" l="1"/>
  <c r="AC90" i="3" l="1"/>
  <c r="AC91" i="3" l="1"/>
  <c r="AC92" i="3" l="1"/>
  <c r="AC34" i="3" l="1"/>
  <c r="AC35" i="3" l="1"/>
  <c r="AC36" i="3" l="1"/>
  <c r="AC37" i="3" l="1"/>
  <c r="AC38" i="3" l="1"/>
  <c r="AC39" i="3" l="1"/>
  <c r="AC40" i="3" l="1"/>
  <c r="AC41" i="3" l="1"/>
  <c r="AC42" i="3" l="1"/>
  <c r="AC43" i="3" l="1"/>
  <c r="AC44" i="3" l="1"/>
  <c r="AC45" i="3" l="1"/>
  <c r="AC46" i="3" l="1"/>
  <c r="AC47" i="3" l="1"/>
  <c r="AC48" i="3" l="1"/>
  <c r="AC49" i="3" l="1"/>
  <c r="AC50" i="3" l="1"/>
  <c r="AC51" i="3" l="1"/>
  <c r="AC52" i="3" l="1"/>
  <c r="AC53" i="3" l="1"/>
  <c r="AC54" i="3" l="1"/>
  <c r="AC55" i="3" l="1"/>
  <c r="AC56" i="3" l="1"/>
  <c r="AC57" i="3" l="1"/>
  <c r="AC58" i="3" l="1"/>
  <c r="AC59" i="3" l="1"/>
  <c r="AC60" i="3" l="1"/>
  <c r="AC61" i="3" l="1"/>
  <c r="AC62" i="3" l="1"/>
  <c r="AC63" i="3" l="1"/>
  <c r="AC64" i="3" l="1"/>
  <c r="AC65" i="3" l="1"/>
  <c r="AC66" i="3" l="1"/>
  <c r="AC67" i="3" l="1"/>
  <c r="AC68" i="3" l="1"/>
  <c r="AC69" i="3" l="1"/>
  <c r="AC70" i="3" l="1"/>
  <c r="AC71" i="3" l="1"/>
  <c r="AC72" i="3" l="1"/>
  <c r="AC73" i="3" l="1"/>
  <c r="AC74" i="3" l="1"/>
  <c r="AC75" i="3" l="1"/>
  <c r="AC76" i="3" l="1"/>
  <c r="AC77" i="3" l="1"/>
  <c r="AD74" i="3"/>
  <c r="AE74" i="3"/>
  <c r="AE70" i="3"/>
  <c r="AD68" i="3"/>
  <c r="AE68" i="3"/>
  <c r="AE12" i="3" l="1"/>
  <c r="AD13" i="3"/>
  <c r="AD12" i="3"/>
  <c r="AE13" i="3"/>
  <c r="AD15" i="3"/>
  <c r="AE15" i="3"/>
  <c r="AE14" i="3"/>
  <c r="AD14" i="3"/>
  <c r="AD17" i="3"/>
  <c r="AD18" i="3"/>
  <c r="AE16" i="3"/>
  <c r="AE17" i="3"/>
  <c r="AD16" i="3"/>
  <c r="AE18" i="3"/>
  <c r="AD19" i="3"/>
  <c r="AE19" i="3"/>
  <c r="AD76" i="3"/>
  <c r="AD72" i="3"/>
  <c r="AE72" i="3"/>
  <c r="AD70" i="3"/>
  <c r="AE76" i="3"/>
  <c r="AD77" i="3"/>
  <c r="AE77" i="3"/>
  <c r="AD83" i="3"/>
  <c r="AD8" i="3"/>
  <c r="AE79" i="3"/>
  <c r="AE7" i="3"/>
  <c r="AD85" i="3"/>
  <c r="AD82" i="3"/>
  <c r="AE8" i="3"/>
  <c r="AE80" i="3"/>
  <c r="AD79" i="3"/>
  <c r="AD80" i="3"/>
  <c r="AE87" i="3"/>
  <c r="AE86" i="3"/>
  <c r="AE11" i="3"/>
  <c r="AD86" i="3"/>
  <c r="AD9" i="3"/>
  <c r="AD89" i="3"/>
  <c r="AD88" i="3"/>
  <c r="AD10" i="3"/>
  <c r="AE10" i="3"/>
  <c r="AD11" i="3"/>
  <c r="AE9" i="3"/>
  <c r="AE88" i="3"/>
  <c r="AD87" i="3"/>
  <c r="AE90" i="3"/>
  <c r="AD91" i="3"/>
  <c r="AE89" i="3"/>
  <c r="AE92" i="3"/>
  <c r="AD90" i="3"/>
  <c r="AE85" i="3"/>
  <c r="AE82" i="3"/>
  <c r="AD78" i="3"/>
  <c r="AE84" i="3"/>
  <c r="AD7" i="3"/>
  <c r="AE83" i="3"/>
  <c r="AE81" i="3"/>
  <c r="AD81" i="3"/>
  <c r="AE78" i="3"/>
  <c r="AD92" i="3"/>
  <c r="AE91" i="3"/>
  <c r="AE6" i="3"/>
  <c r="AD84" i="3"/>
  <c r="AD6" i="3"/>
  <c r="AE34" i="3"/>
  <c r="AD34" i="3"/>
  <c r="AE35" i="3"/>
  <c r="AD35" i="3"/>
  <c r="AD36" i="3"/>
  <c r="AE36" i="3"/>
  <c r="AD37" i="3"/>
  <c r="AE37" i="3"/>
  <c r="AE38" i="3"/>
  <c r="AD38" i="3"/>
  <c r="AE39" i="3"/>
  <c r="AD39" i="3"/>
  <c r="AE40" i="3"/>
  <c r="AD40" i="3"/>
  <c r="AE41" i="3"/>
  <c r="AD41" i="3"/>
  <c r="AD42" i="3"/>
  <c r="AE42" i="3"/>
  <c r="AD43" i="3"/>
  <c r="AE43" i="3"/>
  <c r="AE44" i="3"/>
  <c r="AD44" i="3"/>
  <c r="AD45" i="3"/>
  <c r="AE45" i="3"/>
  <c r="AD46" i="3"/>
  <c r="AE46" i="3"/>
  <c r="AE47" i="3"/>
  <c r="AD47" i="3"/>
  <c r="AD48" i="3"/>
  <c r="AE48" i="3"/>
  <c r="AE49" i="3"/>
  <c r="AD49" i="3"/>
  <c r="AD50" i="3"/>
  <c r="AE50" i="3"/>
  <c r="AD51" i="3"/>
  <c r="AE51" i="3"/>
  <c r="AD52" i="3"/>
  <c r="AE52" i="3"/>
  <c r="AD53" i="3"/>
  <c r="AE53" i="3"/>
  <c r="AD54" i="3"/>
  <c r="AE54" i="3"/>
  <c r="AD55" i="3"/>
  <c r="AE55" i="3"/>
  <c r="AD56" i="3"/>
  <c r="AE56" i="3"/>
  <c r="AE57" i="3"/>
  <c r="AD57" i="3"/>
  <c r="AD58" i="3"/>
  <c r="AE58" i="3"/>
  <c r="AE59" i="3"/>
  <c r="AD59" i="3"/>
  <c r="AE60" i="3"/>
  <c r="AD60" i="3"/>
  <c r="AD61" i="3"/>
  <c r="AE61" i="3"/>
  <c r="AE62" i="3"/>
  <c r="AD62" i="3"/>
  <c r="AD63" i="3"/>
  <c r="AE63" i="3"/>
  <c r="AE64" i="3"/>
  <c r="AD64" i="3"/>
  <c r="AD65" i="3"/>
  <c r="AE65" i="3"/>
  <c r="AD66" i="3"/>
  <c r="AE66" i="3"/>
  <c r="AE75" i="3"/>
  <c r="AD75" i="3"/>
  <c r="AD73" i="3"/>
  <c r="AE73" i="3"/>
  <c r="AD71" i="3"/>
  <c r="AE71" i="3"/>
  <c r="AE69" i="3"/>
  <c r="AD69" i="3"/>
  <c r="AD67" i="3"/>
  <c r="AE67" i="3"/>
  <c r="AD1" i="3" l="1"/>
  <c r="AE1" i="3"/>
  <c r="AT40" i="2" l="1"/>
  <c r="AT39" i="2"/>
  <c r="CE39" i="2"/>
  <c r="AV39" i="2"/>
  <c r="AR39" i="2"/>
  <c r="AY39" i="2"/>
  <c r="AZ39" i="2" s="1"/>
  <c r="AT38" i="2"/>
  <c r="AT1" i="2" s="1"/>
  <c r="I38" i="2"/>
  <c r="AV38" i="2" s="1"/>
  <c r="CE38" i="2" l="1"/>
  <c r="AY40" i="2"/>
  <c r="AZ40" i="2" s="1"/>
  <c r="AV40" i="2"/>
  <c r="AR40" i="2"/>
  <c r="AY38" i="2"/>
  <c r="AZ38" i="2" s="1"/>
  <c r="AR38" i="2"/>
  <c r="AR1" i="2" l="1"/>
  <c r="CE40" i="2"/>
</calcChain>
</file>

<file path=xl/comments1.xml><?xml version="1.0" encoding="utf-8"?>
<comments xmlns="http://schemas.openxmlformats.org/spreadsheetml/2006/main">
  <authors>
    <author>吳淑芬</author>
  </authors>
  <commentList>
    <comment ref="AL3" authorId="0" shapeId="0">
      <text>
        <r>
          <rPr>
            <b/>
            <sz val="9"/>
            <color indexed="81"/>
            <rFont val="細明體"/>
            <family val="3"/>
            <charset val="136"/>
          </rPr>
          <t>吳淑芬</t>
        </r>
        <r>
          <rPr>
            <b/>
            <sz val="9"/>
            <color indexed="81"/>
            <rFont val="Tahoma"/>
            <family val="2"/>
          </rPr>
          <t>:</t>
        </r>
        <r>
          <rPr>
            <sz val="9"/>
            <color indexed="81"/>
            <rFont val="Tahoma"/>
            <family val="2"/>
          </rPr>
          <t xml:space="preserve">
</t>
        </r>
        <r>
          <rPr>
            <sz val="9"/>
            <color indexed="81"/>
            <rFont val="細明體"/>
            <family val="3"/>
            <charset val="136"/>
          </rPr>
          <t>供編算</t>
        </r>
        <r>
          <rPr>
            <sz val="9"/>
            <color indexed="81"/>
            <rFont val="Tahoma"/>
            <family val="2"/>
          </rPr>
          <t>OECD</t>
        </r>
        <r>
          <rPr>
            <sz val="9"/>
            <color indexed="81"/>
            <rFont val="細明體"/>
            <family val="3"/>
            <charset val="136"/>
          </rPr>
          <t>版參考</t>
        </r>
      </text>
    </comment>
  </commentList>
</comments>
</file>

<file path=xl/comments2.xml><?xml version="1.0" encoding="utf-8"?>
<comments xmlns="http://schemas.openxmlformats.org/spreadsheetml/2006/main">
  <authors>
    <author>吳淑芬</author>
  </authors>
  <commentList>
    <comment ref="AL3" authorId="0" shapeId="0">
      <text>
        <r>
          <rPr>
            <b/>
            <sz val="9"/>
            <color indexed="81"/>
            <rFont val="細明體"/>
            <family val="3"/>
            <charset val="136"/>
          </rPr>
          <t>吳淑芬</t>
        </r>
        <r>
          <rPr>
            <b/>
            <sz val="9"/>
            <color indexed="81"/>
            <rFont val="Tahoma"/>
            <family val="2"/>
          </rPr>
          <t>:</t>
        </r>
        <r>
          <rPr>
            <sz val="9"/>
            <color indexed="81"/>
            <rFont val="Tahoma"/>
            <family val="2"/>
          </rPr>
          <t xml:space="preserve">
</t>
        </r>
        <r>
          <rPr>
            <sz val="9"/>
            <color indexed="81"/>
            <rFont val="細明體"/>
            <family val="3"/>
            <charset val="136"/>
          </rPr>
          <t>供編算</t>
        </r>
        <r>
          <rPr>
            <sz val="9"/>
            <color indexed="81"/>
            <rFont val="Tahoma"/>
            <family val="2"/>
          </rPr>
          <t>OECD</t>
        </r>
        <r>
          <rPr>
            <sz val="9"/>
            <color indexed="81"/>
            <rFont val="細明體"/>
            <family val="3"/>
            <charset val="136"/>
          </rPr>
          <t>版參考</t>
        </r>
      </text>
    </comment>
  </commentList>
</comments>
</file>

<file path=xl/comments3.xml><?xml version="1.0" encoding="utf-8"?>
<comments xmlns="http://schemas.openxmlformats.org/spreadsheetml/2006/main">
  <authors>
    <author>吳淑芬</author>
  </authors>
  <commentList>
    <comment ref="X2" authorId="0" shapeId="0">
      <text>
        <r>
          <rPr>
            <b/>
            <sz val="9"/>
            <color indexed="81"/>
            <rFont val="細明體"/>
            <family val="3"/>
            <charset val="136"/>
          </rPr>
          <t>吳淑芬</t>
        </r>
        <r>
          <rPr>
            <b/>
            <sz val="9"/>
            <color indexed="81"/>
            <rFont val="Tahoma"/>
            <family val="2"/>
          </rPr>
          <t>:</t>
        </r>
        <r>
          <rPr>
            <sz val="9"/>
            <color indexed="81"/>
            <rFont val="Tahoma"/>
            <family val="2"/>
          </rPr>
          <t xml:space="preserve">
</t>
        </r>
        <r>
          <rPr>
            <sz val="9"/>
            <color indexed="81"/>
            <rFont val="細明體"/>
            <family val="3"/>
            <charset val="136"/>
          </rPr>
          <t>供編算</t>
        </r>
        <r>
          <rPr>
            <sz val="9"/>
            <color indexed="81"/>
            <rFont val="Tahoma"/>
            <family val="2"/>
          </rPr>
          <t>OECD</t>
        </r>
        <r>
          <rPr>
            <sz val="9"/>
            <color indexed="81"/>
            <rFont val="細明體"/>
            <family val="3"/>
            <charset val="136"/>
          </rPr>
          <t>版參考</t>
        </r>
      </text>
    </comment>
  </commentList>
</comments>
</file>

<file path=xl/sharedStrings.xml><?xml version="1.0" encoding="utf-8"?>
<sst xmlns="http://schemas.openxmlformats.org/spreadsheetml/2006/main" count="15502" uniqueCount="4345">
  <si>
    <t>x</t>
  </si>
  <si>
    <t>T001</t>
  </si>
  <si>
    <t>B003</t>
  </si>
  <si>
    <t>B009</t>
  </si>
  <si>
    <t>5</t>
  </si>
  <si>
    <t>B010</t>
  </si>
  <si>
    <t>6</t>
  </si>
  <si>
    <t>B011</t>
  </si>
  <si>
    <t>7</t>
  </si>
  <si>
    <t>B012</t>
  </si>
  <si>
    <t>8</t>
  </si>
  <si>
    <t>B013</t>
  </si>
  <si>
    <t>9</t>
  </si>
  <si>
    <t>B014</t>
  </si>
  <si>
    <t>10</t>
  </si>
  <si>
    <t>B015</t>
  </si>
  <si>
    <t>11</t>
  </si>
  <si>
    <t>B01501</t>
  </si>
  <si>
    <t>B016</t>
  </si>
  <si>
    <t>12</t>
  </si>
  <si>
    <t>B017</t>
  </si>
  <si>
    <t>13</t>
  </si>
  <si>
    <t>B018</t>
  </si>
  <si>
    <t>14</t>
  </si>
  <si>
    <t>B019</t>
  </si>
  <si>
    <t>15</t>
  </si>
  <si>
    <t>B020</t>
  </si>
  <si>
    <t>16</t>
  </si>
  <si>
    <t>B021</t>
  </si>
  <si>
    <t>17</t>
  </si>
  <si>
    <t>B022</t>
  </si>
  <si>
    <t>B02201</t>
  </si>
  <si>
    <t>18.01</t>
  </si>
  <si>
    <t>B02202</t>
  </si>
  <si>
    <t>18.02</t>
  </si>
  <si>
    <t>B02203</t>
  </si>
  <si>
    <t>18.03</t>
  </si>
  <si>
    <t>B023</t>
  </si>
  <si>
    <t>19</t>
  </si>
  <si>
    <t>B024</t>
  </si>
  <si>
    <t>20</t>
  </si>
  <si>
    <t>B025</t>
  </si>
  <si>
    <t>21</t>
  </si>
  <si>
    <t>B026</t>
  </si>
  <si>
    <t>22</t>
  </si>
  <si>
    <t>B027</t>
  </si>
  <si>
    <t>B028</t>
  </si>
  <si>
    <t>24</t>
  </si>
  <si>
    <t>B029</t>
  </si>
  <si>
    <t>25</t>
  </si>
  <si>
    <t>B998</t>
  </si>
  <si>
    <t>B999</t>
  </si>
  <si>
    <t>B004</t>
  </si>
  <si>
    <t>4</t>
  </si>
  <si>
    <t>T002</t>
  </si>
  <si>
    <t>B002</t>
  </si>
  <si>
    <t>26</t>
  </si>
  <si>
    <t>27</t>
  </si>
  <si>
    <t>35</t>
  </si>
  <si>
    <t>36</t>
  </si>
  <si>
    <t>B01301</t>
  </si>
  <si>
    <t>B01302</t>
  </si>
  <si>
    <t>B01303</t>
  </si>
  <si>
    <t>38</t>
  </si>
  <si>
    <t>40</t>
  </si>
  <si>
    <t>B01801</t>
  </si>
  <si>
    <t>40.01</t>
  </si>
  <si>
    <t>B01802</t>
  </si>
  <si>
    <t>40.02</t>
  </si>
  <si>
    <t>41</t>
  </si>
  <si>
    <t>43</t>
  </si>
  <si>
    <t>45</t>
  </si>
  <si>
    <t>44</t>
  </si>
  <si>
    <t>B02701</t>
  </si>
  <si>
    <t>B02702</t>
  </si>
  <si>
    <t>B02703</t>
  </si>
  <si>
    <t>B02704</t>
  </si>
  <si>
    <t>B02801</t>
  </si>
  <si>
    <t>B02802</t>
  </si>
  <si>
    <t>42</t>
  </si>
  <si>
    <t>T003</t>
  </si>
  <si>
    <t>B007</t>
  </si>
  <si>
    <t>46</t>
  </si>
  <si>
    <t>B008</t>
  </si>
  <si>
    <t>9002</t>
  </si>
  <si>
    <t>49</t>
  </si>
  <si>
    <t>50</t>
  </si>
  <si>
    <t>51</t>
  </si>
  <si>
    <t>66</t>
  </si>
  <si>
    <t>52</t>
  </si>
  <si>
    <t>X</t>
  </si>
  <si>
    <t>67</t>
  </si>
  <si>
    <t>68</t>
  </si>
  <si>
    <t>59</t>
  </si>
  <si>
    <t>60</t>
  </si>
  <si>
    <t>B02602</t>
  </si>
  <si>
    <t>B0260201</t>
  </si>
  <si>
    <t>B026020101</t>
  </si>
  <si>
    <t>B0260202</t>
  </si>
  <si>
    <t>B0260203</t>
  </si>
  <si>
    <t>B0260204</t>
  </si>
  <si>
    <t>B02603</t>
  </si>
  <si>
    <t>61</t>
  </si>
  <si>
    <t>63</t>
  </si>
  <si>
    <t>B030</t>
  </si>
  <si>
    <t>B031</t>
  </si>
  <si>
    <t>B032</t>
  </si>
  <si>
    <t>B033</t>
  </si>
  <si>
    <t>B034</t>
  </si>
  <si>
    <t>B035</t>
  </si>
  <si>
    <t>B101</t>
  </si>
  <si>
    <t>B102</t>
  </si>
  <si>
    <t>B10201</t>
  </si>
  <si>
    <t>B10202</t>
  </si>
  <si>
    <t>B10203</t>
  </si>
  <si>
    <t>B10204</t>
  </si>
  <si>
    <t>B10205</t>
  </si>
  <si>
    <t>B10299</t>
  </si>
  <si>
    <t>72</t>
  </si>
  <si>
    <t>B103</t>
  </si>
  <si>
    <t>B10301</t>
  </si>
  <si>
    <t>B10302</t>
  </si>
  <si>
    <t>B10303</t>
  </si>
  <si>
    <t>B10304</t>
  </si>
  <si>
    <t>B10305</t>
  </si>
  <si>
    <t>B10399</t>
  </si>
  <si>
    <t>73</t>
  </si>
  <si>
    <t>B104</t>
  </si>
  <si>
    <t>B10401</t>
  </si>
  <si>
    <t>B10402</t>
  </si>
  <si>
    <t>B10403</t>
  </si>
  <si>
    <t>B10404</t>
  </si>
  <si>
    <t>B10405</t>
  </si>
  <si>
    <t>B10499</t>
  </si>
  <si>
    <t>B105</t>
  </si>
  <si>
    <t>75</t>
  </si>
  <si>
    <t>B106</t>
  </si>
  <si>
    <t>76</t>
  </si>
  <si>
    <t>5001</t>
  </si>
  <si>
    <t>77</t>
  </si>
  <si>
    <t>78</t>
  </si>
  <si>
    <t>B108</t>
  </si>
  <si>
    <t>C8</t>
  </si>
  <si>
    <t>79</t>
  </si>
  <si>
    <t>B109</t>
  </si>
  <si>
    <t>80</t>
  </si>
  <si>
    <t>B110</t>
  </si>
  <si>
    <t>B112</t>
  </si>
  <si>
    <t>82</t>
  </si>
  <si>
    <t>B113</t>
  </si>
  <si>
    <t>.</t>
  </si>
  <si>
    <t>83</t>
  </si>
  <si>
    <t>B114</t>
  </si>
  <si>
    <t>B11401</t>
  </si>
  <si>
    <t>B11402</t>
  </si>
  <si>
    <t>B11403</t>
  </si>
  <si>
    <t>B11404</t>
  </si>
  <si>
    <t>B11499</t>
  </si>
  <si>
    <t>84</t>
  </si>
  <si>
    <t>B115</t>
  </si>
  <si>
    <t>B116</t>
  </si>
  <si>
    <t>B11601</t>
  </si>
  <si>
    <t>B11602</t>
  </si>
  <si>
    <t>87</t>
  </si>
  <si>
    <t>B117</t>
  </si>
  <si>
    <t>B11802</t>
  </si>
  <si>
    <t>B119</t>
  </si>
  <si>
    <t>T005</t>
  </si>
  <si>
    <t>B005</t>
  </si>
  <si>
    <t>B006</t>
  </si>
  <si>
    <t>B0060103</t>
  </si>
  <si>
    <t>B00701</t>
  </si>
  <si>
    <t>C25</t>
  </si>
  <si>
    <t>B931</t>
  </si>
  <si>
    <t>E-mail</t>
  </si>
  <si>
    <t xml:space="preserve">    </t>
  </si>
  <si>
    <t xml:space="preserve">049-2248750 </t>
  </si>
  <si>
    <t xml:space="preserve">049-2244145   </t>
  </si>
  <si>
    <t xml:space="preserve">049-2244155    </t>
  </si>
  <si>
    <t>2241429@nantou.gov.tw</t>
  </si>
  <si>
    <t>049-2248750</t>
  </si>
  <si>
    <t>049-2244221</t>
  </si>
  <si>
    <t>X</t>
    <phoneticPr fontId="35" type="noConversion"/>
  </si>
  <si>
    <t>K010107</t>
  </si>
  <si>
    <t>K010108</t>
  </si>
  <si>
    <t>K010112</t>
  </si>
  <si>
    <t>K010211</t>
  </si>
  <si>
    <t>K010401</t>
  </si>
  <si>
    <t>K010801</t>
  </si>
  <si>
    <t>K010802</t>
  </si>
  <si>
    <t>K010803</t>
  </si>
  <si>
    <t>K010804</t>
  </si>
  <si>
    <t>K010805</t>
  </si>
  <si>
    <t>K010905</t>
  </si>
  <si>
    <t>K010909</t>
  </si>
  <si>
    <t>K020203</t>
  </si>
  <si>
    <t>K020207</t>
  </si>
  <si>
    <t>K020402</t>
  </si>
  <si>
    <t>K030213</t>
  </si>
  <si>
    <t>K030215</t>
  </si>
  <si>
    <t>K030505</t>
  </si>
  <si>
    <t>K030609</t>
  </si>
  <si>
    <t>K030916</t>
  </si>
  <si>
    <t>K030926</t>
  </si>
  <si>
    <t>K030927</t>
  </si>
  <si>
    <t>K050102</t>
  </si>
  <si>
    <t>K050105</t>
  </si>
  <si>
    <t>C030102</t>
  </si>
  <si>
    <t>C030103</t>
  </si>
  <si>
    <t>C030115</t>
  </si>
  <si>
    <t>C030203</t>
  </si>
  <si>
    <t>C030204</t>
  </si>
  <si>
    <t>C030504</t>
  </si>
  <si>
    <t>C030512</t>
  </si>
  <si>
    <t>C050309</t>
  </si>
  <si>
    <t>C050902</t>
  </si>
  <si>
    <t>P0105</t>
  </si>
  <si>
    <t>P0106</t>
  </si>
  <si>
    <t>P0107</t>
  </si>
  <si>
    <t>P0203</t>
  </si>
  <si>
    <t>P0206</t>
  </si>
  <si>
    <t>K010101</t>
  </si>
  <si>
    <t>N</t>
    <phoneticPr fontId="35" type="noConversion"/>
  </si>
  <si>
    <t>C030201</t>
  </si>
  <si>
    <t>P</t>
    <phoneticPr fontId="35" type="noConversion"/>
  </si>
  <si>
    <t>D</t>
    <phoneticPr fontId="35" type="noConversion"/>
  </si>
  <si>
    <t>L</t>
    <phoneticPr fontId="35" type="noConversion"/>
  </si>
  <si>
    <t>Y</t>
    <phoneticPr fontId="35" type="noConversion"/>
  </si>
  <si>
    <t>L0800</t>
  </si>
  <si>
    <t>L0800</t>
    <phoneticPr fontId="35" type="noConversion"/>
  </si>
  <si>
    <t>K</t>
  </si>
  <si>
    <t>N</t>
  </si>
  <si>
    <t>K020901</t>
  </si>
  <si>
    <t>K020301</t>
  </si>
  <si>
    <t>C010101</t>
  </si>
  <si>
    <t>C</t>
  </si>
  <si>
    <t>C020101</t>
  </si>
  <si>
    <t>C050901</t>
  </si>
  <si>
    <t>身心障礙相關給付</t>
  </si>
  <si>
    <t>婦女兒少相關給付</t>
  </si>
  <si>
    <t>社會救助相關給付</t>
  </si>
  <si>
    <t>B601</t>
  </si>
  <si>
    <t>9001</t>
  </si>
  <si>
    <t>B039</t>
  </si>
  <si>
    <t>B040</t>
  </si>
  <si>
    <t>B03205</t>
  </si>
  <si>
    <t>B041</t>
  </si>
  <si>
    <t>B04107</t>
  </si>
  <si>
    <t>人事處
退休給與科</t>
  </si>
  <si>
    <t>因公傷亡慰問金，實際執行數為本府執行情形(不含技工、工友及所屬機關)</t>
  </si>
  <si>
    <t>退休人員年終慰問金，實際執行數為本府執行情形(不含技工、工友及所屬機關)</t>
  </si>
  <si>
    <t>早期一次退特別照護金，實際執行數為本府執行情形(不含技工、工友及所屬機關)</t>
  </si>
  <si>
    <t>退休人員三節慰問金，實際執行數為本府執行情形(不含技工、工友及所屬機關)</t>
  </si>
  <si>
    <t>何光亮</t>
  </si>
  <si>
    <t>無，因本計畫係補助民間團體辦理照顧服務</t>
  </si>
  <si>
    <t>衛生局
醫政科</t>
  </si>
  <si>
    <t>無，紙本存檔</t>
  </si>
  <si>
    <t>南投縣現金給付項目表</t>
    <phoneticPr fontId="35" type="noConversion"/>
  </si>
  <si>
    <t>序號</t>
  </si>
  <si>
    <t>序號</t>
    <phoneticPr fontId="35" type="noConversion"/>
  </si>
  <si>
    <t>給付
名稱</t>
  </si>
  <si>
    <t>是否有家庭年所得限制？</t>
  </si>
  <si>
    <t>個別項目聯絡人</t>
  </si>
  <si>
    <t>備註</t>
  </si>
  <si>
    <t>計畫編號</t>
  </si>
  <si>
    <t>給付編號</t>
  </si>
  <si>
    <t>主計處編號</t>
  </si>
  <si>
    <t>給付型態編號
1：可提供
2：洽其他單位
3：無法提供
4：實物不需提供
5：現金</t>
  </si>
  <si>
    <t>有無提供受益者明細資料
1：有
0：無</t>
  </si>
  <si>
    <t>家計科說明</t>
  </si>
  <si>
    <t>縣市
代碼</t>
    <phoneticPr fontId="35" type="noConversion"/>
  </si>
  <si>
    <t>計畫
編號</t>
    <phoneticPr fontId="35" type="noConversion"/>
  </si>
  <si>
    <t>備註</t>
    <phoneticPr fontId="36" type="noConversion"/>
  </si>
  <si>
    <t>單位</t>
  </si>
  <si>
    <t>姓名</t>
  </si>
  <si>
    <t>電話</t>
  </si>
  <si>
    <t>中央補助
(千元)</t>
  </si>
  <si>
    <t>地方自籌
(千元)</t>
  </si>
  <si>
    <t>老人相關給付</t>
    <phoneticPr fontId="35" type="noConversion"/>
  </si>
  <si>
    <t>社政業務-福利事業-獎補助費-社會福利津貼及濟助</t>
  </si>
  <si>
    <t>老人安老津貼(65歲以上)-縣市加碼</t>
  </si>
  <si>
    <t>老年農民福利津貼(含漁民)-縣市加碼</t>
  </si>
  <si>
    <t>公費養護中心老人零用金</t>
  </si>
  <si>
    <t>照顧未滿5足歲身心障礙者之照顧津貼</t>
  </si>
  <si>
    <t>身心障礙者三節慰問金</t>
  </si>
  <si>
    <t>Ｘ</t>
  </si>
  <si>
    <t>社會救濟-社會救助-獎補助費-社會福利津貼及濟助</t>
  </si>
  <si>
    <t>有，每人年所得不得逾137376元。</t>
  </si>
  <si>
    <t>家庭照顧子女生活津貼</t>
  </si>
  <si>
    <t>公務預算-戶政業務-獎補助費-其他補助及捐助</t>
  </si>
  <si>
    <t>不區分低收或一般身分</t>
  </si>
  <si>
    <t>低收入戶生育補助</t>
  </si>
  <si>
    <t>中低收入單親家庭子女生活補助</t>
  </si>
  <si>
    <t>特殊境遇家庭補助(總計）</t>
  </si>
  <si>
    <t>社政業務-婦女福利-獎補助費</t>
  </si>
  <si>
    <t>依事實發生當年度低收入戶每人每月最低生活費用標準一倍核發，每人每次以補助三個月為原則，同一個案同一事由以補助一次為限。</t>
  </si>
  <si>
    <t>每一名子女每月補助當年度最低工資之十分之一。</t>
  </si>
  <si>
    <t>有：動產按全家人口平均分配，不超過當年度每人每月最低生活費二點五倍計算之全年金額；不動產，650萬元</t>
  </si>
  <si>
    <t>重大傷病婦女生活補助</t>
  </si>
  <si>
    <t>新住民子女生活津貼(未設籍)</t>
  </si>
  <si>
    <t>原住民子女生活津貼</t>
  </si>
  <si>
    <t>原住民學生生活津貼</t>
  </si>
  <si>
    <t>弱勢家庭兒童及少年緊急生活扶助</t>
  </si>
  <si>
    <t>家庭總收入按全家人口平均分配，未超過當年度每人每月最低生活費一點五倍、全家人口動產（含股票、投資、存款等）平均每人低於新臺幣十五萬元。全家人口不動產（含土地、房屋等）總值未超過新臺幣六百五十萬元或有事實足以證明最近一年生活陷困，需要經濟扶助。</t>
  </si>
  <si>
    <t>弱勢兒童及少年生活補助</t>
  </si>
  <si>
    <t>須為本縣列冊中低收入戶家庭</t>
  </si>
  <si>
    <t>依本縣當年度每人每月最低生活費標準補助，每案申請以一次為限。最高補助三個月。得視情形酌予延長或縮短。</t>
  </si>
  <si>
    <t>清寒優秀國小學生獎學金(不含身心障礙學生)</t>
  </si>
  <si>
    <t>清寒優秀高中職學生獎學金(不含身心障礙學生)</t>
  </si>
  <si>
    <t>教育處
學管科</t>
  </si>
  <si>
    <t>不限身分，但以低收入戶優先申請</t>
  </si>
  <si>
    <t>清寒優秀大專校院學生獎學金(不含身心障礙學生)</t>
  </si>
  <si>
    <t>(1)清寒優秀原住民國小學生獎學金(不含身心障礙學生)</t>
  </si>
  <si>
    <t>(2)清寒優秀原住民國中學生獎學金(不含身心障礙學生)</t>
  </si>
  <si>
    <t>南投縣地方教育發展基金-南投縣政府教育處-國民教育計畫-國民中學教育-國民中學教育行政及督導-會費捐助補助分攤照護救濟與交流活動費-捐助補助與獎助-奬助學生給與</t>
  </si>
  <si>
    <t>就讀本縣高中之原住民學生</t>
  </si>
  <si>
    <t>(2)清寒優秀原住民大專校院學生獎學金(不含身心障礙學生)</t>
  </si>
  <si>
    <t>原住民考取高中職以上獎學金(含行政院原住民族委員會補助)</t>
  </si>
  <si>
    <t>新住民子女獎助學金(未設籍)</t>
  </si>
  <si>
    <t>洪佳靖</t>
  </si>
  <si>
    <t>孤兒及低收入戶院生零用金</t>
  </si>
  <si>
    <t>失業者(因關廠歇業或重大勞資爭議案件)生活補助金</t>
  </si>
  <si>
    <t>勞資爭議訴訟期間生活補助</t>
  </si>
  <si>
    <t>詹玉霜</t>
  </si>
  <si>
    <t xml:space="preserve">救助對象具有下列情形之一者: (一)負擔家庭主要生計責任者死亡、失蹤或罹患重傷病、失業因其他原因無法工作，致家庭生活陷於困境(=)其他因遭逢變故，致家庭生活陷於困境。    </t>
  </si>
  <si>
    <t>衛生福利部推展社會福利服務專戶代辦經費194164，計畫名稱N0505-2</t>
  </si>
  <si>
    <t>有，最低生活費1.5倍</t>
  </si>
  <si>
    <t>漁民海難救助金</t>
  </si>
  <si>
    <t>遊民工作暨生活重建－急難扶助</t>
  </si>
  <si>
    <t>原住民就業輔導及訓練等相關津貼</t>
  </si>
  <si>
    <t>原住民急難救助金</t>
  </si>
  <si>
    <t>1.生活扶助 2.死亡救助 3.醫療補助4.重大災害救助</t>
  </si>
  <si>
    <t>原住民業務-提高原住民生活素質計畫-獎補助費</t>
  </si>
  <si>
    <t>家戶內存款本金分配全家人口超過當年度低收入戶存款本金的3倍。（＜75000元*人口數*3倍）及.家庭總收入超過3倍以上，且無急難事由。（＜最低生活費11,448元*3倍）</t>
  </si>
  <si>
    <t>南投縣政府原住民族行政局</t>
  </si>
  <si>
    <t>N</t>
    <phoneticPr fontId="35" type="noConversion"/>
  </si>
  <si>
    <t>P</t>
    <phoneticPr fontId="35" type="noConversion"/>
  </si>
  <si>
    <t>D</t>
    <phoneticPr fontId="35" type="noConversion"/>
  </si>
  <si>
    <t>其他急難救助(受刑人急難救助、短缺車資返鄉民眾救助、退除役官兵眷屬急難救助等)</t>
  </si>
  <si>
    <t>無</t>
  </si>
  <si>
    <t>功勳遺族三節慰問金</t>
  </si>
  <si>
    <t>其他因公死亡家屬慰問金</t>
  </si>
  <si>
    <t>低收入戶住院慰問金</t>
  </si>
  <si>
    <t>民眾意外傷亡慰問金、濟助金補助</t>
  </si>
  <si>
    <t>原住民因意外事故之傷亡慰問金</t>
  </si>
  <si>
    <t>因職業災害致重症住院或死亡勞工之慰助金</t>
  </si>
  <si>
    <t>辦理獎勵青年穩定就業計畫之獎勵金</t>
  </si>
  <si>
    <t>青年創業獎勵金</t>
  </si>
  <si>
    <t>死亡：20萬
失蹤：20萬
重傷：10萬</t>
  </si>
  <si>
    <t>公益彩券盈餘分配基金-災害救助-捐助、補助與獎助補(協)助政府機關(構)</t>
  </si>
  <si>
    <t>民眾災害救助(安遷、淹水救助)</t>
  </si>
  <si>
    <t>成人男性保護個案安置費〈生活費、零用金等〉</t>
  </si>
  <si>
    <t>執行公務致民眾傷亡或財物損失救濟金</t>
  </si>
  <si>
    <t>預算名稱
(請填完整名稱)</t>
  </si>
  <si>
    <t>有：請填最高金額（元）
無：請填Ｘ</t>
  </si>
  <si>
    <t>給付金額
（千元）</t>
  </si>
  <si>
    <t>老人健保費自付額補助</t>
  </si>
  <si>
    <t>社政業務-福利事業-獎補助費</t>
  </si>
  <si>
    <t>公益彩券基金-社會福利服務計畫-老人福利服務-會費、捐助、補助、分攤、照護、救濟與交流活動費-捐助、補助與獎助-捐助個人</t>
  </si>
  <si>
    <t>曾筱芬</t>
  </si>
  <si>
    <t>老人健康檢查補助</t>
  </si>
  <si>
    <t>公益彩券基金-社會福利服務計畫-老人福利服務-會費、捐助、補助、分攤、照護、救濟與交流活動費-捐助、補助與獎助-補(協)助政府機關(構)</t>
  </si>
  <si>
    <t>N</t>
    <phoneticPr fontId="35" type="noConversion"/>
  </si>
  <si>
    <t>L0800</t>
    <phoneticPr fontId="35" type="noConversion"/>
  </si>
  <si>
    <t>S</t>
    <phoneticPr fontId="35" type="noConversion"/>
  </si>
  <si>
    <t>D</t>
    <phoneticPr fontId="35" type="noConversion"/>
  </si>
  <si>
    <t>P</t>
    <phoneticPr fontId="35" type="noConversion"/>
  </si>
  <si>
    <t>X</t>
    <phoneticPr fontId="35" type="noConversion"/>
  </si>
  <si>
    <t>PS</t>
    <phoneticPr fontId="35" type="noConversion"/>
  </si>
  <si>
    <t>老人文康、休閒、育樂服務(含自強活動、行動式老人文康休閒巡迴服務車)</t>
  </si>
  <si>
    <t>公益彩券基金-社會福利服務計畫-老人福利服務-服務費用-一般服務費-外包費</t>
  </si>
  <si>
    <t>N</t>
    <phoneticPr fontId="35" type="noConversion"/>
  </si>
  <si>
    <t>L0800</t>
    <phoneticPr fontId="35" type="noConversion"/>
  </si>
  <si>
    <t>S</t>
    <phoneticPr fontId="35" type="noConversion"/>
  </si>
  <si>
    <t>D</t>
    <phoneticPr fontId="35" type="noConversion"/>
  </si>
  <si>
    <t>X</t>
    <phoneticPr fontId="35" type="noConversion"/>
  </si>
  <si>
    <t>T</t>
    <phoneticPr fontId="35" type="noConversion"/>
  </si>
  <si>
    <t>家庭暴力被害人追蹤輔導服務</t>
  </si>
  <si>
    <t>X</t>
    <phoneticPr fontId="35" type="noConversion"/>
  </si>
  <si>
    <t>L0800</t>
    <phoneticPr fontId="35" type="noConversion"/>
  </si>
  <si>
    <t>S</t>
    <phoneticPr fontId="35" type="noConversion"/>
  </si>
  <si>
    <t>D</t>
    <phoneticPr fontId="35" type="noConversion"/>
  </si>
  <si>
    <t>N</t>
    <phoneticPr fontId="35" type="noConversion"/>
  </si>
  <si>
    <t>教育處學管科</t>
  </si>
  <si>
    <t>尚無區分細項</t>
    <phoneticPr fontId="35" type="noConversion"/>
  </si>
  <si>
    <t>T</t>
    <phoneticPr fontId="35" type="noConversion"/>
  </si>
  <si>
    <t>X</t>
    <phoneticPr fontId="35" type="noConversion"/>
  </si>
  <si>
    <t>X</t>
    <phoneticPr fontId="35" type="noConversion"/>
  </si>
  <si>
    <t>N</t>
    <phoneticPr fontId="35" type="noConversion"/>
  </si>
  <si>
    <t>L0800</t>
    <phoneticPr fontId="35" type="noConversion"/>
  </si>
  <si>
    <t>S</t>
    <phoneticPr fontId="35" type="noConversion"/>
  </si>
  <si>
    <t>D</t>
    <phoneticPr fontId="35" type="noConversion"/>
  </si>
  <si>
    <t>C</t>
    <phoneticPr fontId="35" type="noConversion"/>
  </si>
  <si>
    <t>L0800</t>
    <phoneticPr fontId="35" type="noConversion"/>
  </si>
  <si>
    <t>P</t>
    <phoneticPr fontId="35" type="noConversion"/>
  </si>
  <si>
    <t>D</t>
    <phoneticPr fontId="35" type="noConversion"/>
  </si>
  <si>
    <t>N</t>
    <phoneticPr fontId="35" type="noConversion"/>
  </si>
  <si>
    <t>X</t>
    <phoneticPr fontId="35" type="noConversion"/>
  </si>
  <si>
    <t>N</t>
    <phoneticPr fontId="35" type="noConversion"/>
  </si>
  <si>
    <t>L0800</t>
    <phoneticPr fontId="35" type="noConversion"/>
  </si>
  <si>
    <t>S</t>
    <phoneticPr fontId="35" type="noConversion"/>
  </si>
  <si>
    <t>D</t>
    <phoneticPr fontId="35" type="noConversion"/>
  </si>
  <si>
    <t>T</t>
    <phoneticPr fontId="35" type="noConversion"/>
  </si>
  <si>
    <t>民眾捐贈，故無執行金額</t>
    <phoneticPr fontId="35" type="noConversion"/>
  </si>
  <si>
    <t>P</t>
    <phoneticPr fontId="35" type="noConversion"/>
  </si>
  <si>
    <t>049-2247970    a-mei830@nantou.gov.tw</t>
    <phoneticPr fontId="35" type="noConversion"/>
  </si>
  <si>
    <t>C</t>
    <phoneticPr fontId="35" type="noConversion"/>
  </si>
  <si>
    <t>P</t>
    <phoneticPr fontId="35" type="noConversion"/>
  </si>
  <si>
    <t>L0800</t>
    <phoneticPr fontId="35" type="noConversion"/>
  </si>
  <si>
    <t>T</t>
    <phoneticPr fontId="35" type="noConversion"/>
  </si>
  <si>
    <t>S</t>
    <phoneticPr fontId="35" type="noConversion"/>
  </si>
  <si>
    <t>南投縣實物給付項目表</t>
    <phoneticPr fontId="35" type="noConversion"/>
  </si>
  <si>
    <t>南投縣人事相關福利與救助表</t>
    <phoneticPr fontId="35" type="noConversion"/>
  </si>
  <si>
    <t>N</t>
    <phoneticPr fontId="35" type="noConversion"/>
  </si>
  <si>
    <t>L0800</t>
    <phoneticPr fontId="35" type="noConversion"/>
  </si>
  <si>
    <t>P</t>
    <phoneticPr fontId="35" type="noConversion"/>
  </si>
  <si>
    <t>D</t>
    <phoneticPr fontId="35" type="noConversion"/>
  </si>
  <si>
    <t>N</t>
    <phoneticPr fontId="35" type="noConversion"/>
  </si>
  <si>
    <t>L0800</t>
    <phoneticPr fontId="35" type="noConversion"/>
  </si>
  <si>
    <t>D</t>
    <phoneticPr fontId="35" type="noConversion"/>
  </si>
  <si>
    <t>其他-補助老人社會團體(單項補助金額超過1千萬，請自行增列補助項目)</t>
  </si>
  <si>
    <t>N</t>
    <phoneticPr fontId="35" type="noConversion"/>
  </si>
  <si>
    <t>L0800</t>
    <phoneticPr fontId="35" type="noConversion"/>
  </si>
  <si>
    <t>S</t>
    <phoneticPr fontId="35" type="noConversion"/>
  </si>
  <si>
    <t>D</t>
    <phoneticPr fontId="35" type="noConversion"/>
  </si>
  <si>
    <t>中低收老人醫療補助(65歲以上)</t>
  </si>
  <si>
    <t>公益彩券盈餘分配基金-社會福利服務計畫-老人福利服務-會費、捐助、補助、分攤、照護、救濟與交流活動費-捐助、補助與獎助-捐助個人</t>
  </si>
  <si>
    <t>N</t>
    <phoneticPr fontId="35" type="noConversion"/>
  </si>
  <si>
    <t>L0800</t>
    <phoneticPr fontId="35" type="noConversion"/>
  </si>
  <si>
    <t>D</t>
    <phoneticPr fontId="35" type="noConversion"/>
  </si>
  <si>
    <t>身心障礙者輔助器具補助(不含醫療用輔具)</t>
  </si>
  <si>
    <t xml:space="preserve">1、社政業務-福利事業-獎補助費
2、公益彩券基金-社會福利服務計畫-身心障礙者福利服務-會費、捐助、補助、分攤、照護、救濟與交流活動費-捐助、補助與獎助-捐助個人
</t>
  </si>
  <si>
    <t>N</t>
    <phoneticPr fontId="35" type="noConversion"/>
  </si>
  <si>
    <t>L0800</t>
    <phoneticPr fontId="35" type="noConversion"/>
  </si>
  <si>
    <t>PS</t>
    <phoneticPr fontId="35" type="noConversion"/>
  </si>
  <si>
    <t>D</t>
    <phoneticPr fontId="35" type="noConversion"/>
  </si>
  <si>
    <t>N</t>
    <phoneticPr fontId="35" type="noConversion"/>
  </si>
  <si>
    <t>L0800</t>
    <phoneticPr fontId="35" type="noConversion"/>
  </si>
  <si>
    <t>PS</t>
    <phoneticPr fontId="35" type="noConversion"/>
  </si>
  <si>
    <t>D</t>
    <phoneticPr fontId="35" type="noConversion"/>
  </si>
  <si>
    <t xml:space="preserve">公益彩券基金-社會福利服務計畫-身心障礙者福利服務-會費、捐助、補助、分攤、照護、救濟與交流活動費-捐助、補助與獎助-捐助個人
</t>
  </si>
  <si>
    <t>N</t>
    <phoneticPr fontId="35" type="noConversion"/>
  </si>
  <si>
    <t>L0800</t>
    <phoneticPr fontId="35" type="noConversion"/>
  </si>
  <si>
    <t>S</t>
    <phoneticPr fontId="35" type="noConversion"/>
  </si>
  <si>
    <t>D</t>
    <phoneticPr fontId="35" type="noConversion"/>
  </si>
  <si>
    <t>身心障礙者社區服務-臨時及短期照顧</t>
  </si>
  <si>
    <t>公益彩券基金-社會福利服務計畫-身心障礙者福利服務-會費、捐助、補助、分攤、照護、救濟與交流活動費-捐助、補助與獎助-捐助個人</t>
  </si>
  <si>
    <t>N</t>
    <phoneticPr fontId="35" type="noConversion"/>
  </si>
  <si>
    <t>L0800</t>
    <phoneticPr fontId="35" type="noConversion"/>
  </si>
  <si>
    <t>S</t>
    <phoneticPr fontId="35" type="noConversion"/>
  </si>
  <si>
    <t>D</t>
    <phoneticPr fontId="35" type="noConversion"/>
  </si>
  <si>
    <t xml:space="preserve">公益彩券基金-社會福利服務計畫-身心障礙者福利服務-會費、捐助、補助、分攤、照護、救濟與交流活動費-捐助、補助與獎助-捐助國內團體
</t>
  </si>
  <si>
    <t>身心障礙者房屋租金及購屋貸款利息補助(總計)</t>
  </si>
  <si>
    <t>T</t>
    <phoneticPr fontId="35" type="noConversion"/>
  </si>
  <si>
    <t>賴柏任</t>
  </si>
  <si>
    <t>N</t>
    <phoneticPr fontId="35" type="noConversion"/>
  </si>
  <si>
    <t>L0800</t>
    <phoneticPr fontId="35" type="noConversion"/>
  </si>
  <si>
    <t>S</t>
    <phoneticPr fontId="35" type="noConversion"/>
  </si>
  <si>
    <t>D</t>
    <phoneticPr fontId="35" type="noConversion"/>
  </si>
  <si>
    <t>(2)身心障礙者購屋貸款利息補助</t>
  </si>
  <si>
    <t>身心障礙者手語翻譯服務</t>
  </si>
  <si>
    <t>公益彩券基金-社會福利服務計畫-身心障礙者福利服務-服務費用-一般服務費-外包費</t>
  </si>
  <si>
    <t>S</t>
    <phoneticPr fontId="35" type="noConversion"/>
  </si>
  <si>
    <t>身心障礙者保護服務(緊急安置)</t>
  </si>
  <si>
    <t>N</t>
    <phoneticPr fontId="35" type="noConversion"/>
  </si>
  <si>
    <t>L0800</t>
    <phoneticPr fontId="35" type="noConversion"/>
  </si>
  <si>
    <t>PS</t>
    <phoneticPr fontId="35" type="noConversion"/>
  </si>
  <si>
    <t>D</t>
    <phoneticPr fontId="35" type="noConversion"/>
  </si>
  <si>
    <t>S</t>
    <phoneticPr fontId="35" type="noConversion"/>
  </si>
  <si>
    <t>身心障礙者社區服務-自立生活支持服務</t>
  </si>
  <si>
    <t>L0800</t>
    <phoneticPr fontId="35" type="noConversion"/>
  </si>
  <si>
    <t>S</t>
    <phoneticPr fontId="35" type="noConversion"/>
  </si>
  <si>
    <t>D</t>
    <phoneticPr fontId="35" type="noConversion"/>
  </si>
  <si>
    <t>N</t>
    <phoneticPr fontId="35" type="noConversion"/>
  </si>
  <si>
    <t>公教人員健康檢查補助(總計)</t>
    <phoneticPr fontId="35" type="noConversion"/>
  </si>
  <si>
    <t>人事業務-待遇福利及資料管理-一般事務費</t>
  </si>
  <si>
    <t>警察局公務預算</t>
  </si>
  <si>
    <t>消防局人事室</t>
  </si>
  <si>
    <t>林怡秀</t>
  </si>
  <si>
    <t>一般行政及衛生業務</t>
  </si>
  <si>
    <t>業務管理業務費</t>
  </si>
  <si>
    <t>環保局人事室</t>
  </si>
  <si>
    <t>黃美麗</t>
  </si>
  <si>
    <t>稅務局公務預算</t>
  </si>
  <si>
    <t>稅務局人事室</t>
  </si>
  <si>
    <t>一般行政-行政管理-業務費</t>
  </si>
  <si>
    <t>文化局人事室</t>
  </si>
  <si>
    <t>公務預算
一般行政-行政管理</t>
  </si>
  <si>
    <t>蘇志偉</t>
  </si>
  <si>
    <t>統籌款-公務人員因公致殘廢死亡慰問金-公務人員因公致殘廢死亡慰問金-人事費-其他給與</t>
  </si>
  <si>
    <t>無符合發放人員</t>
  </si>
  <si>
    <t>P</t>
    <phoneticPr fontId="35" type="noConversion"/>
  </si>
  <si>
    <t>D</t>
    <phoneticPr fontId="35" type="noConversion"/>
  </si>
  <si>
    <t>N</t>
    <phoneticPr fontId="35" type="noConversion"/>
  </si>
  <si>
    <t>L</t>
    <phoneticPr fontId="35" type="noConversion"/>
  </si>
  <si>
    <t>統籌款-公務人員退休給付-退休給付-人事費-獎金</t>
  </si>
  <si>
    <t>公務人員退休給付</t>
  </si>
  <si>
    <t>統籌款-公務人員退休給付-退休給付-人事費-退休退職給付</t>
  </si>
  <si>
    <t>統籌款(公務人員退休給付)</t>
  </si>
  <si>
    <t>人事業務-待遇福利及資料管理-獎補助費-獎勵及慰問</t>
  </si>
  <si>
    <t>本局公務預算</t>
  </si>
  <si>
    <t>一般行政</t>
  </si>
  <si>
    <t>行政管理獎補助費</t>
  </si>
  <si>
    <t>一般行政-行政管理-獎補助費</t>
  </si>
  <si>
    <t>員工輪椅輔助</t>
  </si>
  <si>
    <t>福利互助金及員工退休喪亡互助金</t>
  </si>
  <si>
    <t>公教人員住宅輔購貸款補貼差額利息</t>
  </si>
  <si>
    <t>公務人員房租補助</t>
  </si>
  <si>
    <t>義消人員福利互助金</t>
  </si>
  <si>
    <t>消防局公務預算及
義消人員自行負擔</t>
  </si>
  <si>
    <t>義勇人員福利互助金</t>
  </si>
  <si>
    <t>公教人員住宅輔建及福利互助(專戶)</t>
  </si>
  <si>
    <t>地方教育發展基金</t>
  </si>
  <si>
    <t>教育處國教科</t>
  </si>
  <si>
    <t>S</t>
    <phoneticPr fontId="35" type="noConversion"/>
  </si>
  <si>
    <t>D</t>
    <phoneticPr fontId="35" type="noConversion"/>
  </si>
  <si>
    <t>N</t>
    <phoneticPr fontId="35" type="noConversion"/>
  </si>
  <si>
    <t>L</t>
    <phoneticPr fontId="35" type="noConversion"/>
  </si>
  <si>
    <t>福利費-182分擔退休人員及其配偶暨員工眷屬保險費</t>
  </si>
  <si>
    <t>福利費-188分擔輔助建屋貸款利息(分擔輔助員工購置住宅或建屋等貸款之貼補利息差額)</t>
  </si>
  <si>
    <t>其他提供給現任教職員之福利(請於備註說明)</t>
  </si>
  <si>
    <t>X</t>
    <phoneticPr fontId="35" type="noConversion"/>
  </si>
  <si>
    <t>其他提供給退休教職員之福利(請於備註說明)</t>
  </si>
  <si>
    <t>其他公教人員福利(請自行新增)</t>
  </si>
  <si>
    <t>公教補助購建住宅貸款利息差額補貼</t>
    <phoneticPr fontId="35" type="noConversion"/>
  </si>
  <si>
    <t>其他未列項目（請自行新增）</t>
    <phoneticPr fontId="35" type="noConversion"/>
  </si>
  <si>
    <t>N</t>
    <phoneticPr fontId="35" type="noConversion"/>
  </si>
  <si>
    <t>P</t>
    <phoneticPr fontId="35" type="noConversion"/>
  </si>
  <si>
    <t>D</t>
    <phoneticPr fontId="35" type="noConversion"/>
  </si>
  <si>
    <t>X</t>
    <phoneticPr fontId="35" type="noConversion"/>
  </si>
  <si>
    <t>X</t>
    <phoneticPr fontId="35" type="noConversion"/>
  </si>
  <si>
    <t>N</t>
    <phoneticPr fontId="35" type="noConversion"/>
  </si>
  <si>
    <t>P</t>
    <phoneticPr fontId="35" type="noConversion"/>
  </si>
  <si>
    <t>D</t>
    <phoneticPr fontId="35" type="noConversion"/>
  </si>
  <si>
    <t>S</t>
    <phoneticPr fontId="35" type="noConversion"/>
  </si>
  <si>
    <t>T</t>
    <phoneticPr fontId="35" type="noConversion"/>
  </si>
  <si>
    <t>D</t>
    <phoneticPr fontId="35" type="noConversion"/>
  </si>
  <si>
    <t>X</t>
    <phoneticPr fontId="35" type="noConversion"/>
  </si>
  <si>
    <t>原住民獎學金(總計)</t>
    <phoneticPr fontId="35" type="noConversion"/>
  </si>
  <si>
    <t>原住民國內私立高中職及大專院校獎學金(總計)</t>
    <phoneticPr fontId="35" type="noConversion"/>
  </si>
  <si>
    <t>S</t>
    <phoneticPr fontId="35" type="noConversion"/>
  </si>
  <si>
    <t>D</t>
    <phoneticPr fontId="35" type="noConversion"/>
  </si>
  <si>
    <t>N</t>
    <phoneticPr fontId="35" type="noConversion"/>
  </si>
  <si>
    <t>X</t>
    <phoneticPr fontId="35" type="noConversion"/>
  </si>
  <si>
    <t>N</t>
    <phoneticPr fontId="35" type="noConversion"/>
  </si>
  <si>
    <t>D</t>
    <phoneticPr fontId="35" type="noConversion"/>
  </si>
  <si>
    <t>X</t>
    <phoneticPr fontId="35" type="noConversion"/>
  </si>
  <si>
    <t>N</t>
    <phoneticPr fontId="35" type="noConversion"/>
  </si>
  <si>
    <t>P</t>
    <phoneticPr fontId="35" type="noConversion"/>
  </si>
  <si>
    <t>D</t>
    <phoneticPr fontId="35" type="noConversion"/>
  </si>
  <si>
    <t>X</t>
    <phoneticPr fontId="35" type="noConversion"/>
  </si>
  <si>
    <t>X</t>
    <phoneticPr fontId="35" type="noConversion"/>
  </si>
  <si>
    <t>X</t>
    <phoneticPr fontId="35" type="noConversion"/>
  </si>
  <si>
    <t>P</t>
    <phoneticPr fontId="35" type="noConversion"/>
  </si>
  <si>
    <t>X</t>
    <phoneticPr fontId="35" type="noConversion"/>
  </si>
  <si>
    <t>依國家賠償法第2~5條規定所負賠償責任</t>
    <phoneticPr fontId="35" type="noConversion"/>
  </si>
  <si>
    <t>若有縣市新增項目，請先編序號</t>
    <phoneticPr fontId="35" type="noConversion"/>
  </si>
  <si>
    <t>K010301</t>
  </si>
  <si>
    <t>K030214</t>
  </si>
  <si>
    <t>K030104</t>
  </si>
  <si>
    <t>K030917</t>
  </si>
  <si>
    <t>K030925</t>
  </si>
  <si>
    <t>K050109</t>
  </si>
  <si>
    <t>建議刪除(X)</t>
    <phoneticPr fontId="35" type="noConversion"/>
  </si>
  <si>
    <t>L04</t>
  </si>
  <si>
    <t>L0402</t>
  </si>
  <si>
    <t>公費養護中心老人醫療復健器材</t>
  </si>
  <si>
    <t>65歲以上輕中度身障健保費補助</t>
  </si>
  <si>
    <t>低、中低收入老人補助裝置假牙</t>
  </si>
  <si>
    <t>老人公費裝置假牙</t>
  </si>
  <si>
    <t>L01</t>
  </si>
  <si>
    <t>L0100</t>
  </si>
  <si>
    <t>L08</t>
  </si>
  <si>
    <t>L0802</t>
  </si>
  <si>
    <t>中低收入老人特別照顧督導訪視</t>
  </si>
  <si>
    <t>公費養護中心就養補助(主副食費、老人日用品)</t>
  </si>
  <si>
    <t>中低收入老人進住機構及聘僱長期看護工補助</t>
  </si>
  <si>
    <t>老人日常生活及炊事、衣物被褥清洗等雜項工作人力外包</t>
  </si>
  <si>
    <t>老人保護(含獨居老人服務、緊急救援連線安裝、保護工作執行)</t>
  </si>
  <si>
    <t>照顧服務專業人力委外</t>
  </si>
  <si>
    <t>原住民部落文化健康照顧計畫</t>
  </si>
  <si>
    <t>K010811</t>
  </si>
  <si>
    <t>K010814</t>
  </si>
  <si>
    <t>L02</t>
  </si>
  <si>
    <t>L0202</t>
  </si>
  <si>
    <t>L0401</t>
  </si>
  <si>
    <t>復康巴士系統建置</t>
  </si>
  <si>
    <t>老人進修服務(老人大學、長青學苑、社區型長青學苑、市民學苑…)</t>
  </si>
  <si>
    <t>公費養護中心、仁愛之家已故院民喪葬費</t>
  </si>
  <si>
    <t>身心障礙者重度照顧需求服務</t>
  </si>
  <si>
    <t>身心障礙者用品補助(醫療用品、尿布…等)</t>
  </si>
  <si>
    <t>心智障礙者精神醫療服務品質改善</t>
  </si>
  <si>
    <t>身心障礙之低收入戶暨無家屬者安置</t>
  </si>
  <si>
    <t>L10</t>
  </si>
  <si>
    <t>L1000</t>
  </si>
  <si>
    <t>身心障礙者家庭資源中心相關服務</t>
  </si>
  <si>
    <t>身心障礙者視覺功能障礙者生活重建服務計畫</t>
  </si>
  <si>
    <t>L0801</t>
  </si>
  <si>
    <t>特殊教育相關專業人員及助理人員服務</t>
  </si>
  <si>
    <t>身心障礙鑑定費</t>
  </si>
  <si>
    <t>L0201</t>
  </si>
  <si>
    <t>身心障礙者保護個案法律扶助等費用</t>
  </si>
  <si>
    <t>提供身障庇護性就業服務</t>
  </si>
  <si>
    <t>身心障礙者創業貸款利息補貼</t>
  </si>
  <si>
    <t>低、中低收入戶暨弱勢(包括罹患癌症)兒童及少年醫療補助</t>
  </si>
  <si>
    <t>K030106</t>
  </si>
  <si>
    <t>新生兒助聽器補助</t>
  </si>
  <si>
    <t>L05</t>
  </si>
  <si>
    <t>L0500</t>
  </si>
  <si>
    <t>K030211</t>
  </si>
  <si>
    <t>L11</t>
  </si>
  <si>
    <t>L1100</t>
  </si>
  <si>
    <t>兒童及少年寄養</t>
  </si>
  <si>
    <t>低收入戶居家服務補助</t>
  </si>
  <si>
    <t>K030224</t>
  </si>
  <si>
    <t>推動國民教育階段中輟生輔導及復學工作、督導活動等相關經費</t>
  </si>
  <si>
    <t>L09</t>
  </si>
  <si>
    <t>L0902</t>
  </si>
  <si>
    <t>K030403</t>
  </si>
  <si>
    <t>低收入戶教育補助</t>
  </si>
  <si>
    <t>中低收入單親家庭子女教育補助</t>
  </si>
  <si>
    <t>公私立高中職附設進修學校免學費</t>
  </si>
  <si>
    <t>特殊境遇家庭子女教育補助</t>
  </si>
  <si>
    <t>未設高中職離島學生就學費用補助</t>
  </si>
  <si>
    <t>功勳子女及公教遺族助學金</t>
  </si>
  <si>
    <t>獎勵裁併國中小學生勤學助學金</t>
  </si>
  <si>
    <t>勞工權益基金-失業勞工子女就學補助</t>
  </si>
  <si>
    <t>補助大專校院設置原住民族學生資源中心</t>
  </si>
  <si>
    <t>辦理補救教學實施方案</t>
  </si>
  <si>
    <t>國中小體育學生參加國內運動競賽補助-膳食、交通、住宿及報名費</t>
  </si>
  <si>
    <t>學生購置電腦設備補助</t>
  </si>
  <si>
    <t>原住民青少年課業補習費用</t>
  </si>
  <si>
    <t>補助社區或部落教保服務中心</t>
  </si>
  <si>
    <t>弱勢課後陪讀餐劵服務</t>
  </si>
  <si>
    <t>高中職學生餐費補助</t>
  </si>
  <si>
    <t>新生兒禮袋（如閱讀禮袋）</t>
  </si>
  <si>
    <t>特殊境遇家庭法律訴訟補助</t>
  </si>
  <si>
    <t>K030919</t>
  </si>
  <si>
    <t>好孕專車</t>
  </si>
  <si>
    <t>懷孕婦女友善貼心措施方案</t>
  </si>
  <si>
    <t>鼓勵雇主設置托兒設施相關補助</t>
  </si>
  <si>
    <t>從事特別危害健康作業勞工健康檢查補助費</t>
  </si>
  <si>
    <t>縣市自辦疫苗接種計畫(非衛福部疾管署統籌採購)</t>
  </si>
  <si>
    <t>補助弱勢族群赴醫療院所健康檢查費用</t>
  </si>
  <si>
    <t>燒燙傷專案管理中心個案管理</t>
  </si>
  <si>
    <t>健康體適能暨代謝症候群及肥胖防治相關費用</t>
  </si>
  <si>
    <t>原住民族及離島地區衛生所（室）巡迴醫療車（機車）、醫療儀器及資訊等相關設備更新</t>
  </si>
  <si>
    <t>辦理原住民族及離島地區部落社區健康營造計畫</t>
  </si>
  <si>
    <t>特定對象就業或參加職業訓練托兒托老津貼補助</t>
  </si>
  <si>
    <t>低收入戶承租公共住宅租金補貼</t>
  </si>
  <si>
    <t>低收入戶民眾家園毀損重建經費</t>
  </si>
  <si>
    <t>青年住宅媒合租金補貼</t>
  </si>
  <si>
    <t>更換或遷移熱水器補助</t>
  </si>
  <si>
    <t>K050419</t>
  </si>
  <si>
    <t>原住民貸款利息補貼</t>
  </si>
  <si>
    <t>L03</t>
  </si>
  <si>
    <t>L0300</t>
  </si>
  <si>
    <t>弱勢勞工暨特定對象短期職業訓練計畫</t>
  </si>
  <si>
    <t>實(食)物銀行補助</t>
  </si>
  <si>
    <t>青年創業貸款利息補貼</t>
  </si>
  <si>
    <t>原住民中低收入戶喪葬補助</t>
  </si>
  <si>
    <t>C030401</t>
  </si>
  <si>
    <t>清寒、貧窮邊緣戶助(就)學扶助</t>
  </si>
  <si>
    <t>L06</t>
  </si>
  <si>
    <t>L0601</t>
  </si>
  <si>
    <t>L0603</t>
  </si>
  <si>
    <t>公教人員喪葬補助</t>
  </si>
  <si>
    <t>公教人員生育補助</t>
  </si>
  <si>
    <t>公教人員子女教育補助</t>
  </si>
  <si>
    <t>福利費-18Y其他福利費(公教人員優惠存款利息差額補貼)</t>
  </si>
  <si>
    <t>X</t>
    <phoneticPr fontId="35" type="noConversion"/>
  </si>
  <si>
    <t>R</t>
    <phoneticPr fontId="35" type="noConversion"/>
  </si>
  <si>
    <t>D</t>
    <phoneticPr fontId="35" type="noConversion"/>
  </si>
  <si>
    <t>N</t>
    <phoneticPr fontId="35" type="noConversion"/>
  </si>
  <si>
    <t>K010202</t>
    <phoneticPr fontId="35" type="noConversion"/>
  </si>
  <si>
    <t>公益彩券基金-社會福利服務計畫-老人福利服務-會費、捐助、補助、分攤、照護、救濟與交流活動費-捐助、補助與獎助-捐助國內團體</t>
  </si>
  <si>
    <t>K010901</t>
    <phoneticPr fontId="35" type="noConversion"/>
  </si>
  <si>
    <t>K020902</t>
    <phoneticPr fontId="35" type="noConversion"/>
  </si>
  <si>
    <t>K010214</t>
    <phoneticPr fontId="35" type="noConversion"/>
  </si>
  <si>
    <t>K010801</t>
    <phoneticPr fontId="35" type="noConversion"/>
  </si>
  <si>
    <t>P</t>
    <phoneticPr fontId="35" type="noConversion"/>
  </si>
  <si>
    <t>K</t>
    <phoneticPr fontId="35" type="noConversion"/>
  </si>
  <si>
    <t>K050940</t>
    <phoneticPr fontId="35" type="noConversion"/>
  </si>
  <si>
    <t>K010101</t>
    <phoneticPr fontId="35" type="noConversion"/>
  </si>
  <si>
    <t>K010203</t>
    <phoneticPr fontId="35" type="noConversion"/>
  </si>
  <si>
    <t>K020206</t>
    <phoneticPr fontId="35" type="noConversion"/>
  </si>
  <si>
    <t>K020202</t>
    <phoneticPr fontId="35" type="noConversion"/>
  </si>
  <si>
    <t>X</t>
    <phoneticPr fontId="35" type="noConversion"/>
  </si>
  <si>
    <t>K020903</t>
    <phoneticPr fontId="35" type="noConversion"/>
  </si>
  <si>
    <t>K020207</t>
    <phoneticPr fontId="35" type="noConversion"/>
  </si>
  <si>
    <t>K020401</t>
    <phoneticPr fontId="35" type="noConversion"/>
  </si>
  <si>
    <t>K020928</t>
    <phoneticPr fontId="35" type="noConversion"/>
  </si>
  <si>
    <t>身心障礙者傷病醫療、看護、復建補助</t>
    <phoneticPr fontId="35" type="noConversion"/>
  </si>
  <si>
    <t>K020933</t>
    <phoneticPr fontId="35" type="noConversion"/>
  </si>
  <si>
    <t>k020920</t>
    <phoneticPr fontId="35" type="noConversion"/>
  </si>
  <si>
    <t>K020924</t>
    <phoneticPr fontId="35" type="noConversion"/>
  </si>
  <si>
    <t>K020925</t>
    <phoneticPr fontId="35" type="noConversion"/>
  </si>
  <si>
    <t>K020926</t>
    <phoneticPr fontId="35" type="noConversion"/>
  </si>
  <si>
    <t>K020922</t>
    <phoneticPr fontId="35" type="noConversion"/>
  </si>
  <si>
    <t>PS</t>
    <phoneticPr fontId="35" type="noConversion"/>
  </si>
  <si>
    <t>K020213</t>
    <phoneticPr fontId="35" type="noConversion"/>
  </si>
  <si>
    <t>K020214</t>
    <phoneticPr fontId="35" type="noConversion"/>
  </si>
  <si>
    <t>身心障礙兒童及少年寄養(含寄養家庭服務)</t>
    <phoneticPr fontId="35" type="noConversion"/>
  </si>
  <si>
    <t>N</t>
    <phoneticPr fontId="35" type="noConversion"/>
  </si>
  <si>
    <t>K050941</t>
    <phoneticPr fontId="35" type="noConversion"/>
  </si>
  <si>
    <t>K030101</t>
    <phoneticPr fontId="35" type="noConversion"/>
  </si>
  <si>
    <t>X</t>
    <phoneticPr fontId="35" type="noConversion"/>
  </si>
  <si>
    <t>低收入戶及弱勢兒童及少年醫療補助</t>
    <phoneticPr fontId="35" type="noConversion"/>
  </si>
  <si>
    <t>P</t>
    <phoneticPr fontId="35" type="noConversion"/>
  </si>
  <si>
    <t>D</t>
    <phoneticPr fontId="35" type="noConversion"/>
  </si>
  <si>
    <t>K</t>
    <phoneticPr fontId="35" type="noConversion"/>
  </si>
  <si>
    <t>K030221</t>
    <phoneticPr fontId="35" type="noConversion"/>
  </si>
  <si>
    <t>K030929</t>
    <phoneticPr fontId="35" type="noConversion"/>
  </si>
  <si>
    <t>K030107</t>
    <phoneticPr fontId="35" type="noConversion"/>
  </si>
  <si>
    <t>L0800</t>
    <phoneticPr fontId="35" type="noConversion"/>
  </si>
  <si>
    <t>S</t>
    <phoneticPr fontId="35" type="noConversion"/>
  </si>
  <si>
    <t>K030924</t>
    <phoneticPr fontId="35" type="noConversion"/>
  </si>
  <si>
    <t>家庭暴力及性侵害被害人相關補助</t>
    <phoneticPr fontId="35" type="noConversion"/>
  </si>
  <si>
    <t>K030103</t>
    <phoneticPr fontId="35" type="noConversion"/>
  </si>
  <si>
    <t>K030901</t>
    <phoneticPr fontId="35" type="noConversion"/>
  </si>
  <si>
    <t>K030915</t>
    <phoneticPr fontId="35" type="noConversion"/>
  </si>
  <si>
    <t>X</t>
    <phoneticPr fontId="35" type="noConversion"/>
  </si>
  <si>
    <t>K030505</t>
    <phoneticPr fontId="35" type="noConversion"/>
  </si>
  <si>
    <t>N</t>
    <phoneticPr fontId="35" type="noConversion"/>
  </si>
  <si>
    <t>S</t>
    <phoneticPr fontId="35" type="noConversion"/>
  </si>
  <si>
    <t>D</t>
    <phoneticPr fontId="35" type="noConversion"/>
  </si>
  <si>
    <t>K</t>
    <phoneticPr fontId="35" type="noConversion"/>
  </si>
  <si>
    <t>K030522</t>
    <phoneticPr fontId="35" type="noConversion"/>
  </si>
  <si>
    <t>K020512</t>
    <phoneticPr fontId="35" type="noConversion"/>
  </si>
  <si>
    <t>學生(含幼兒)鮮奶、點心等餐飲補助(不含國中小營養午餐)(總計)</t>
    <phoneticPr fontId="35" type="noConversion"/>
  </si>
  <si>
    <t>K030906</t>
    <phoneticPr fontId="35" type="noConversion"/>
  </si>
  <si>
    <t>L0800</t>
    <phoneticPr fontId="35" type="noConversion"/>
  </si>
  <si>
    <t>P</t>
    <phoneticPr fontId="35" type="noConversion"/>
  </si>
  <si>
    <t>K030625</t>
    <phoneticPr fontId="35" type="noConversion"/>
  </si>
  <si>
    <t>K050105</t>
    <phoneticPr fontId="35" type="noConversion"/>
  </si>
  <si>
    <t>K050115</t>
    <phoneticPr fontId="35" type="noConversion"/>
  </si>
  <si>
    <t>K050115</t>
    <phoneticPr fontId="35" type="noConversion"/>
  </si>
  <si>
    <t>K030102</t>
    <phoneticPr fontId="35" type="noConversion"/>
  </si>
  <si>
    <t>K050101</t>
    <phoneticPr fontId="35" type="noConversion"/>
  </si>
  <si>
    <t>K</t>
    <phoneticPr fontId="35" type="noConversion"/>
  </si>
  <si>
    <t>低及中低收入戶房屋租金補助</t>
    <phoneticPr fontId="35" type="noConversion"/>
  </si>
  <si>
    <t>K010202</t>
    <phoneticPr fontId="35" type="noConversion"/>
  </si>
  <si>
    <t>X</t>
    <phoneticPr fontId="35" type="noConversion"/>
  </si>
  <si>
    <t>L0800</t>
    <phoneticPr fontId="35" type="noConversion"/>
  </si>
  <si>
    <t>T</t>
    <phoneticPr fontId="35" type="noConversion"/>
  </si>
  <si>
    <t>P</t>
    <phoneticPr fontId="35" type="noConversion"/>
  </si>
  <si>
    <t>D</t>
    <phoneticPr fontId="35" type="noConversion"/>
  </si>
  <si>
    <t>N</t>
    <phoneticPr fontId="35" type="noConversion"/>
  </si>
  <si>
    <t>K</t>
    <phoneticPr fontId="35" type="noConversion"/>
  </si>
  <si>
    <t>K050409</t>
    <phoneticPr fontId="35" type="noConversion"/>
  </si>
  <si>
    <t>K010908</t>
    <phoneticPr fontId="35" type="noConversion"/>
  </si>
  <si>
    <t>X</t>
    <phoneticPr fontId="35" type="noConversion"/>
  </si>
  <si>
    <t>X</t>
    <phoneticPr fontId="35" type="noConversion"/>
  </si>
  <si>
    <t>C030101</t>
    <phoneticPr fontId="35" type="noConversion"/>
  </si>
  <si>
    <t>C030202</t>
    <phoneticPr fontId="35" type="noConversion"/>
  </si>
  <si>
    <t>C030108</t>
    <phoneticPr fontId="35" type="noConversion"/>
  </si>
  <si>
    <t>D</t>
    <phoneticPr fontId="35" type="noConversion"/>
  </si>
  <si>
    <t>N</t>
    <phoneticPr fontId="35" type="noConversion"/>
  </si>
  <si>
    <t>C030205</t>
    <phoneticPr fontId="35" type="noConversion"/>
  </si>
  <si>
    <t>C030503</t>
    <phoneticPr fontId="35" type="noConversion"/>
  </si>
  <si>
    <t>C050201</t>
    <phoneticPr fontId="35" type="noConversion"/>
  </si>
  <si>
    <t>L0800</t>
    <phoneticPr fontId="35" type="noConversion"/>
  </si>
  <si>
    <t>P</t>
    <phoneticPr fontId="35" type="noConversion"/>
  </si>
  <si>
    <t>P0109</t>
    <phoneticPr fontId="35" type="noConversion"/>
  </si>
  <si>
    <t>X</t>
    <phoneticPr fontId="35" type="noConversion"/>
  </si>
  <si>
    <t>P</t>
    <phoneticPr fontId="35" type="noConversion"/>
  </si>
  <si>
    <t>K010111</t>
    <phoneticPr fontId="35" type="noConversion"/>
  </si>
  <si>
    <t>P0205</t>
    <phoneticPr fontId="35" type="noConversion"/>
  </si>
  <si>
    <t>C020402</t>
    <phoneticPr fontId="35" type="noConversion"/>
  </si>
  <si>
    <t>C</t>
    <phoneticPr fontId="35" type="noConversion"/>
  </si>
  <si>
    <t>X</t>
    <phoneticPr fontId="35" type="noConversion"/>
  </si>
  <si>
    <t>K030901</t>
    <phoneticPr fontId="35" type="noConversion"/>
  </si>
  <si>
    <t>(1)精神病患、心智障礙者醫療補助及復健</t>
  </si>
  <si>
    <t>X</t>
    <phoneticPr fontId="35" type="noConversion"/>
  </si>
  <si>
    <t>南投縣環境保護基金-空氣污染防制計畫-執行空氣污染防制-會費、捐助、補助、分攤、照護、救濟與交流活動費-補貼(償)、獎勵、慰問、照護與救濟-補貼環保費用</t>
  </si>
  <si>
    <t xml:space="preserve">環境保護局空氣汙染防制科
</t>
  </si>
  <si>
    <t>有，但未整理成總處格式</t>
  </si>
  <si>
    <t>C050210</t>
    <phoneticPr fontId="35" type="noConversion"/>
  </si>
  <si>
    <t>公益彩券盈餘分配基金-遊民收容</t>
  </si>
  <si>
    <t>無，紙本歸檔</t>
  </si>
  <si>
    <t>S</t>
    <phoneticPr fontId="35" type="noConversion"/>
  </si>
  <si>
    <t>D</t>
    <phoneticPr fontId="35" type="noConversion"/>
  </si>
  <si>
    <t>N</t>
    <phoneticPr fontId="35" type="noConversion"/>
  </si>
  <si>
    <t>K</t>
    <phoneticPr fontId="35" type="noConversion"/>
  </si>
  <si>
    <t>K050909</t>
    <phoneticPr fontId="35" type="noConversion"/>
  </si>
  <si>
    <t>X</t>
    <phoneticPr fontId="35" type="noConversion"/>
  </si>
  <si>
    <t>遊民工作暨生活重建－就業扶助</t>
    <phoneticPr fontId="35" type="noConversion"/>
  </si>
  <si>
    <t>X</t>
    <phoneticPr fontId="35" type="noConversion"/>
  </si>
  <si>
    <t>K030631</t>
  </si>
  <si>
    <t>T</t>
    <phoneticPr fontId="35" type="noConversion"/>
  </si>
  <si>
    <t>K030632</t>
    <phoneticPr fontId="35" type="noConversion"/>
  </si>
  <si>
    <t>S</t>
    <phoneticPr fontId="35" type="noConversion"/>
  </si>
  <si>
    <t>K020934</t>
    <phoneticPr fontId="35" type="noConversion"/>
  </si>
  <si>
    <t>PS</t>
    <phoneticPr fontId="35" type="noConversion"/>
  </si>
  <si>
    <t>P0108</t>
    <phoneticPr fontId="35" type="noConversion"/>
  </si>
  <si>
    <t>P0204</t>
    <phoneticPr fontId="35" type="noConversion"/>
  </si>
  <si>
    <t>R</t>
    <phoneticPr fontId="35" type="noConversion"/>
  </si>
  <si>
    <t>K030918</t>
    <phoneticPr fontId="35" type="noConversion"/>
  </si>
  <si>
    <t>K030205</t>
    <phoneticPr fontId="35" type="noConversion"/>
  </si>
  <si>
    <t>K030119</t>
  </si>
  <si>
    <t>K030939</t>
  </si>
  <si>
    <t>K030216</t>
    <phoneticPr fontId="35" type="noConversion"/>
  </si>
  <si>
    <t>K020223</t>
  </si>
  <si>
    <t>汰舊換新身心障礙學生上下學交通車</t>
  </si>
  <si>
    <t>K020922</t>
    <phoneticPr fontId="35" type="noConversion"/>
  </si>
  <si>
    <t>C030121</t>
    <phoneticPr fontId="35" type="noConversion"/>
  </si>
  <si>
    <t>老人相關給付</t>
  </si>
  <si>
    <t>低收入戶老人公費安置(安養護)</t>
  </si>
  <si>
    <t>(1)老人保護緊急救援</t>
  </si>
  <si>
    <t>老人在宅醫療(疾病診療、血壓、血糖、小便等相關檢查)</t>
  </si>
  <si>
    <t>身心障礙者就醫交通費補助(總計)</t>
  </si>
  <si>
    <t>身心障礙－停車優惠</t>
  </si>
  <si>
    <t>身心障礙就業基金(總計)</t>
  </si>
  <si>
    <t>身心障礙者創業補助及就業輔導(總計)</t>
  </si>
  <si>
    <t>(1)身心障礙者創業補助</t>
  </si>
  <si>
    <t>(2)身心障礙者就業輔導</t>
  </si>
  <si>
    <t>身心障礙假牙補助</t>
  </si>
  <si>
    <t>其他-補助身心障礙個人及家戶小計
(單項補助金額超過1千萬，請自行增列補助項目)</t>
  </si>
  <si>
    <t>中低收入戶兒童及少年醫療補助</t>
  </si>
  <si>
    <t>弱勢少年自立生活經濟扶助計畫</t>
  </si>
  <si>
    <t>單親家庭、弱勢婦女暨少年保護個案房屋津貼計畫(總計)</t>
  </si>
  <si>
    <t>(2)弱勢婦女暨少年保護個案房屋津貼</t>
  </si>
  <si>
    <t>發展遲緩兒童早期療育交通費及療育訓練費補助(含其他補助)(包括外籍配偶子女)</t>
  </si>
  <si>
    <t>托育津貼、補助(非自行照顧幼兒)(總計)</t>
  </si>
  <si>
    <t>(3)其他托育服務補助</t>
  </si>
  <si>
    <t>幼兒就讀幼兒園費用補助</t>
  </si>
  <si>
    <t>身心障礙學生暨身心障礙人士子女就讀高中職減免學雜費(含在家教育代金)</t>
  </si>
  <si>
    <t>(1-1)身心障礙國中、小學生無法自行上下車之交通費補助</t>
  </si>
  <si>
    <t>(1-2)身心障礙高中職學生無法自行上下車之交通費補助</t>
  </si>
  <si>
    <t>(2-1)低收入戶國中、小學生就學交通費補助</t>
  </si>
  <si>
    <t>(2-2)低收入戶高中職學生就學交通費補助</t>
  </si>
  <si>
    <t>(2-3)原住民子女就學交通費</t>
  </si>
  <si>
    <t>(2-4)學生卡乘車優惠補助</t>
  </si>
  <si>
    <t>(1)幼童營養早午餐</t>
  </si>
  <si>
    <t>(2)幼兒鮮奶、點心等餐飲補助(不含營養早午餐)</t>
  </si>
  <si>
    <t>(3)國中、小學學生鮮奶、點心等餐飲(不含營養午餐)</t>
  </si>
  <si>
    <t>身心障礙學生暨身心障礙人士子女減免學雜費(含在家教育代金)-高中職除外</t>
  </si>
  <si>
    <t>教養院補助</t>
  </si>
  <si>
    <t>補助國小原住民學生文具費</t>
  </si>
  <si>
    <t>卓越清寒學生圓夢基金-學雜費等就學費用補助</t>
  </si>
  <si>
    <t>增進國小學生游泳能力教學實施計畫</t>
  </si>
  <si>
    <t>其他-補助婦女及兒少社會團體小計
(單項補助金額超過1千萬，請自行增列補助項目)</t>
  </si>
  <si>
    <t>其他兒少福利-補助個人及家戶 小計(單項補助金額超過1千萬，請自行增列補助項目)</t>
  </si>
  <si>
    <t>(2)精神病個案伙食費、營養費、交通費補助(總計)</t>
  </si>
  <si>
    <t>結核病關懷員交通費</t>
  </si>
  <si>
    <t>計程車駕駛人健康檢查費</t>
  </si>
  <si>
    <t>學童近視防治計畫</t>
  </si>
  <si>
    <t>學童窩溝封填防齲計畫</t>
  </si>
  <si>
    <t>委託醫療院所執行醫療促進門診鐘點費。</t>
  </si>
  <si>
    <t>漢生病巡迴檢診與漢生病防治管理業務</t>
  </si>
  <si>
    <t>胸腔病院辦理結核及胸腔病防治</t>
  </si>
  <si>
    <t>低、中低收及比照低收入戶住院看護補助(未滿65歲者)</t>
  </si>
  <si>
    <t>急難救助(合計)</t>
  </si>
  <si>
    <t>災害救助(實物部分)(總計)</t>
  </si>
  <si>
    <t>(1)災害救助_921震災受災戶租金折價損失及先租後售折價差額損失</t>
  </si>
  <si>
    <t>(2)災害救助_原住民天然災害住宅重建</t>
  </si>
  <si>
    <t>低收入戶子女就學交通補助</t>
  </si>
  <si>
    <t>安寧照護交通補助</t>
  </si>
  <si>
    <t>臨時看護補助</t>
  </si>
  <si>
    <t>弱勢勞工就業協助計畫</t>
  </si>
  <si>
    <t>農業發展基金(如農民福利支出等)</t>
  </si>
  <si>
    <t>新住民及其子女相關補助</t>
  </si>
  <si>
    <t>辦理協助陷困民眾及遊民之安置、醫療、健保、體檢、看護、喪葬、生活照顧相關費用(總計)</t>
  </si>
  <si>
    <t>(1)遊民及弱勢民眾醫療及住院看護費用等</t>
  </si>
  <si>
    <t>(2)遊民工作暨生活重建－房租補助</t>
  </si>
  <si>
    <t>(3)遊民營養餐及日用物資</t>
  </si>
  <si>
    <t>(4)其他喪葬費用(遊民喪葬費、處理無名屍埋、其他喪葬補助)</t>
  </si>
  <si>
    <t>內政部相關租金補貼(整合住宅、青年安心成家…等)縣市加碼補貼(總計)</t>
  </si>
  <si>
    <t>(2)青年安心成家方案－租金補貼</t>
  </si>
  <si>
    <t>其他-補助社會團體
(單項補助金額超過1千萬，請自行增列補助項目)</t>
  </si>
  <si>
    <t>其他-補助個人及其家戶(單項補助金額超過1千萬，請自行增列補助項目)</t>
  </si>
  <si>
    <t>呼吸治療弱勢家庭補助</t>
  </si>
  <si>
    <t>弱勢家庭關懷訪視及修繕服務(總計)</t>
  </si>
  <si>
    <t>(1)弱勢高風險家庭關懷輔導訪視服務</t>
  </si>
  <si>
    <t>(2)原住民家庭暨婦女服務中心、關懷站相關服務</t>
  </si>
  <si>
    <t>成人保護業務</t>
  </si>
  <si>
    <t>送年菜活動</t>
  </si>
  <si>
    <t>鄰長(或調解委員會)免費報</t>
  </si>
  <si>
    <t>補助民間社服團體辦理遊民外展服務(如緊急庇護、輔導個案、關懷探視及其他處遇服務)</t>
  </si>
  <si>
    <t>辦理社會住宅</t>
  </si>
  <si>
    <t>辦理包租代管試辦計畫</t>
  </si>
  <si>
    <t>十年長照計畫</t>
    <phoneticPr fontId="35" type="noConversion"/>
  </si>
  <si>
    <t>兒童及少年醫療補助</t>
    <phoneticPr fontId="35" type="noConversion"/>
  </si>
  <si>
    <t>低收入戶房屋修繕</t>
    <phoneticPr fontId="35" type="noConversion"/>
  </si>
  <si>
    <t>低收入戶助學金</t>
    <phoneticPr fontId="35" type="noConversion"/>
  </si>
  <si>
    <t>勞工權益基金-律師費及裁判費</t>
    <phoneticPr fontId="35" type="noConversion"/>
  </si>
  <si>
    <t>B038</t>
  </si>
  <si>
    <t>B001</t>
  </si>
  <si>
    <t>B062</t>
  </si>
  <si>
    <t>B02903</t>
  </si>
  <si>
    <t>B03104</t>
  </si>
  <si>
    <t>B406</t>
  </si>
  <si>
    <t>B0370402</t>
  </si>
  <si>
    <t>B0370202</t>
  </si>
  <si>
    <t>B0370801</t>
  </si>
  <si>
    <t>B0370201</t>
  </si>
  <si>
    <t>B03705</t>
  </si>
  <si>
    <t>B03707</t>
  </si>
  <si>
    <t>B130</t>
  </si>
  <si>
    <t>B05203</t>
  </si>
  <si>
    <t>B05206</t>
  </si>
  <si>
    <t>B203</t>
  </si>
  <si>
    <t>B00806</t>
  </si>
  <si>
    <t>地方教育發展基金─體育教學及活動─會費、捐助、補助、分攤、照護、救濟與交流活動費─補(協)助政府機關(構)</t>
  </si>
  <si>
    <t>教育處體健科</t>
  </si>
  <si>
    <t>N</t>
    <phoneticPr fontId="35" type="noConversion"/>
  </si>
  <si>
    <t>X</t>
    <phoneticPr fontId="35" type="noConversion"/>
  </si>
  <si>
    <t>私立高中職學費定額補助</t>
    <phoneticPr fontId="35" type="noConversion"/>
  </si>
  <si>
    <t>高職免學費及齊一公私立高中學費補助</t>
    <phoneticPr fontId="35" type="noConversion"/>
  </si>
  <si>
    <t>包含「早療特殊境遇兒童緊急安置」</t>
    <phoneticPr fontId="35" type="noConversion"/>
  </si>
  <si>
    <t>(3-1)發展遲緩兒童日間托育服務補助</t>
    <phoneticPr fontId="35" type="noConversion"/>
  </si>
  <si>
    <t>(3-2)未成年少女懷孕個案－托育費</t>
    <phoneticPr fontId="35" type="noConversion"/>
  </si>
  <si>
    <t>(3-3)常備役(在營軍人)及替代役役男家屬各項扶生活慰助經費－生育補助</t>
    <phoneticPr fontId="35" type="noConversion"/>
  </si>
  <si>
    <t>(3-4)兒童少年保護個案托育養護費</t>
    <phoneticPr fontId="35" type="noConversion"/>
  </si>
  <si>
    <t>衛生局企劃及長期照護科</t>
  </si>
  <si>
    <t>簡宗賢</t>
  </si>
  <si>
    <t>游巧筠</t>
  </si>
  <si>
    <t>公務預算-社政業務-兒童及少年福利</t>
  </si>
  <si>
    <t xml:space="preserve">有：稅率20%。
</t>
    <phoneticPr fontId="35" type="noConversion"/>
  </si>
  <si>
    <t>謝伊咸</t>
  </si>
  <si>
    <t>地方教育發展基金-學前教育計畫-中央補助幼兒教育行政及督導-補貼(償)、獎勵、慰問、照護與救濟</t>
  </si>
  <si>
    <t>吳雪娟</t>
  </si>
  <si>
    <t>南投縣地方教育發展基金-體育及衛生教育計畫-學生衛生保健-補（協）助政府機關（構）</t>
  </si>
  <si>
    <t>洪家羚</t>
  </si>
  <si>
    <t>地方教育發展基金-特殊教育計畫-特殊教育行政與督導-會費、捐助、補助、分攤、照護、救濟與交流活動費-補(協)助政府機關(構)</t>
  </si>
  <si>
    <t>衛生局保健科</t>
  </si>
  <si>
    <t>衛生業務-衛生防疫-業務費-物品費</t>
  </si>
  <si>
    <t>結核病防治衛教-結核病防治工作計畫-業務費</t>
  </si>
  <si>
    <t>衛生局疾病管制科</t>
  </si>
  <si>
    <t>吳淑華</t>
  </si>
  <si>
    <t xml:space="preserve">公益彩券盈餘分配基金-社會救助計畫-低收入戶複查-會費捐助補助分攤照護救濟與交流活動費-捐助、補助與獎助-捐助個人
</t>
  </si>
  <si>
    <t>原住民業務-提高原住民生活素質計畫-獎補助費-對國內團體之捐助</t>
  </si>
  <si>
    <t>原住民業務-提高原住民生活素質計畫-獎補助費（中低收入戶原住民建購及修繕住宅補助實施計畫）</t>
  </si>
  <si>
    <t>陳家鑫</t>
  </si>
  <si>
    <t>林筱婷</t>
  </si>
  <si>
    <t>少子女化對策計畫-2至5歲幼兒教育及照顧</t>
  </si>
  <si>
    <t>N</t>
    <phoneticPr fontId="49" type="noConversion"/>
  </si>
  <si>
    <t>泡水車輛補助</t>
  </si>
  <si>
    <t>產婦、新生兒、幼兒營養津貼(總計)</t>
    <phoneticPr fontId="35" type="noConversion"/>
  </si>
  <si>
    <t>(2)幼兒就讀托兒所、幼稚園就學費用補助(含學雜費、月費等</t>
    <phoneticPr fontId="35" type="noConversion"/>
  </si>
  <si>
    <t>國民中、小學學生營養午餐補助(總計)</t>
    <phoneticPr fontId="35" type="noConversion"/>
  </si>
  <si>
    <t>國民中、小學學生代收代辦費補助(總計)</t>
    <phoneticPr fontId="35" type="noConversion"/>
  </si>
  <si>
    <t>補助教科書款(總計)</t>
    <phoneticPr fontId="35" type="noConversion"/>
  </si>
  <si>
    <t>縣立高中職學生助學金(總計)</t>
    <phoneticPr fontId="35" type="noConversion"/>
  </si>
  <si>
    <t>縣立高中職助學金-(1)低、中低收入戶</t>
    <phoneticPr fontId="35" type="noConversion"/>
  </si>
  <si>
    <t>縣立高中職助學金-(2)身心障礙學生、身心障礙者子女</t>
    <phoneticPr fontId="35" type="noConversion"/>
  </si>
  <si>
    <t>縣立高中職助學金-(3)特殊境遇家庭</t>
    <phoneticPr fontId="35" type="noConversion"/>
  </si>
  <si>
    <t>縣立高中職助學金-(4)其他</t>
    <phoneticPr fontId="35" type="noConversion"/>
  </si>
  <si>
    <t>縣立高中職助學金-(5)無法分類</t>
    <phoneticPr fontId="35" type="noConversion"/>
  </si>
  <si>
    <t>學生交通補助(含公車、交通車等)(總計)</t>
    <phoneticPr fontId="35" type="noConversion"/>
  </si>
  <si>
    <t>學生交通補助-(2)其他</t>
    <phoneticPr fontId="35" type="noConversion"/>
  </si>
  <si>
    <t>受益人數、次
(請擇1填寫)</t>
    <phoneticPr fontId="35" type="noConversion"/>
  </si>
  <si>
    <t>人數</t>
    <phoneticPr fontId="35" type="noConversion"/>
  </si>
  <si>
    <t>人次</t>
    <phoneticPr fontId="35" type="noConversion"/>
  </si>
  <si>
    <t>檢查
(細項加總)</t>
    <phoneticPr fontId="36" type="noConversion"/>
  </si>
  <si>
    <t>平均給付金額(元)</t>
    <phoneticPr fontId="35" type="noConversion"/>
  </si>
  <si>
    <t>上一次調查值</t>
    <phoneticPr fontId="35" type="noConversion"/>
  </si>
  <si>
    <t>增率異常(&gt;30%,
&lt;-30%)</t>
    <phoneticPr fontId="48" type="noConversion"/>
  </si>
  <si>
    <t xml:space="preserve">小計項T
細項D
其他X
</t>
    <phoneticPr fontId="36" type="noConversion"/>
  </si>
  <si>
    <t>8-1</t>
  </si>
  <si>
    <t>8-2</t>
  </si>
  <si>
    <t>10-1</t>
  </si>
  <si>
    <t>10-2</t>
  </si>
  <si>
    <t>10-3</t>
  </si>
  <si>
    <t>10-4</t>
  </si>
  <si>
    <t>17-1</t>
  </si>
  <si>
    <t>17-2</t>
  </si>
  <si>
    <t>公務</t>
    <phoneticPr fontId="35" type="noConversion"/>
  </si>
  <si>
    <t>填     表    說    明</t>
    <phoneticPr fontId="51" type="noConversion"/>
  </si>
  <si>
    <t>人事相關福利及救助表</t>
    <phoneticPr fontId="51" type="noConversion"/>
  </si>
  <si>
    <t>八、為確保資料品質，資料完成送出前請確認各欄位均已填列，若無法填列或有補充說明，請將原因紀錄於「備註」欄。</t>
    <phoneticPr fontId="51" type="noConversion"/>
  </si>
  <si>
    <t>相關問題請洽本總處</t>
    <phoneticPr fontId="35" type="noConversion"/>
  </si>
  <si>
    <t>現金給付項目表</t>
    <phoneticPr fontId="51" type="noConversion"/>
  </si>
  <si>
    <t>一、本表係指政府提供個人或家庭之現金給付支出。給付之項目或對象如：</t>
    <phoneticPr fontId="51" type="noConversion"/>
  </si>
  <si>
    <t xml:space="preserve">二、現金給付係指以現金形式支付且不須檢附實際支出憑據，以證明用途者，若無法確定該項給付屬現金、實物或其他，均請填列以免遺漏（行政院主計總處將依 </t>
    <phoneticPr fontId="51" type="noConversion"/>
  </si>
  <si>
    <t>八、是否有家庭年所得限制，係指該項給付對於家庭年所得所設之門檻，低於該金額得以申請。</t>
    <phoneticPr fontId="51" type="noConversion"/>
  </si>
  <si>
    <t>九、為確保資料品質，資料完成送出前請確認各欄位均已填列，若無法填列或有補充說明，請將原因紀錄於「備註」欄。</t>
    <phoneticPr fontId="51" type="noConversion"/>
  </si>
  <si>
    <t>6-1</t>
  </si>
  <si>
    <t>6-2</t>
  </si>
  <si>
    <t>6-3</t>
  </si>
  <si>
    <t>6-4</t>
  </si>
  <si>
    <t>6-5</t>
  </si>
  <si>
    <t>6-6</t>
  </si>
  <si>
    <t>6-7</t>
  </si>
  <si>
    <t>6-8</t>
  </si>
  <si>
    <t>7-1</t>
  </si>
  <si>
    <t>7-2</t>
  </si>
  <si>
    <t>7-3</t>
  </si>
  <si>
    <t>7-4</t>
  </si>
  <si>
    <t>7-5</t>
  </si>
  <si>
    <t>7-6</t>
  </si>
  <si>
    <t>7-7</t>
  </si>
  <si>
    <t>7-8</t>
  </si>
  <si>
    <t>8-3</t>
  </si>
  <si>
    <t>8-4</t>
  </si>
  <si>
    <t>8-5</t>
  </si>
  <si>
    <t>8-6</t>
  </si>
  <si>
    <t>8-7</t>
  </si>
  <si>
    <t>8-8</t>
  </si>
  <si>
    <t>9-1</t>
  </si>
  <si>
    <t>9-2</t>
  </si>
  <si>
    <t>9-3</t>
  </si>
  <si>
    <t>9-4</t>
  </si>
  <si>
    <t>9-5</t>
  </si>
  <si>
    <t>9-6</t>
  </si>
  <si>
    <t>9-7</t>
  </si>
  <si>
    <t>9-8</t>
  </si>
  <si>
    <t>10-5</t>
  </si>
  <si>
    <t>10-6</t>
  </si>
  <si>
    <t>10-7</t>
  </si>
  <si>
    <t>10-8</t>
  </si>
  <si>
    <t>預算類型
(公式)_請確認</t>
    <phoneticPr fontId="35" type="noConversion"/>
  </si>
  <si>
    <t>環保局</t>
    <phoneticPr fontId="35" type="noConversion"/>
  </si>
  <si>
    <t>衛生局</t>
    <phoneticPr fontId="35" type="noConversion"/>
  </si>
  <si>
    <t>教育處</t>
    <phoneticPr fontId="35" type="noConversion"/>
  </si>
  <si>
    <t>民政處</t>
    <phoneticPr fontId="35" type="noConversion"/>
  </si>
  <si>
    <t>建設處</t>
    <phoneticPr fontId="35" type="noConversion"/>
  </si>
  <si>
    <t>人事處</t>
    <phoneticPr fontId="35" type="noConversion"/>
  </si>
  <si>
    <t>警察局</t>
    <phoneticPr fontId="35" type="noConversion"/>
  </si>
  <si>
    <t>消防局</t>
    <phoneticPr fontId="35" type="noConversion"/>
  </si>
  <si>
    <t>稅務局</t>
    <phoneticPr fontId="35" type="noConversion"/>
  </si>
  <si>
    <t>文化局</t>
    <phoneticPr fontId="35" type="noConversion"/>
  </si>
  <si>
    <t>人事處、教育處</t>
    <phoneticPr fontId="35" type="noConversion"/>
  </si>
  <si>
    <t>Y</t>
  </si>
  <si>
    <t>無，醫療就醫個資資料紙本存檔</t>
  </si>
  <si>
    <t>1.國健署經費
2.衛生業務/衛生保健/委辦費</t>
  </si>
  <si>
    <t>本人或其配偶、子女患有精神疾病、有礙優生疾病、具身心障礙手冊、低收個案裝置避孕器或結紮等補助費(男性結紮2,500元、女性結紮每案10,000元、子宮內避孕器每案1,000元、麻醉最高補助3,500元)由中央經費支應，中低收、清寒個案由縣預算支應</t>
  </si>
  <si>
    <t>X</t>
    <phoneticPr fontId="35" type="noConversion"/>
  </si>
  <si>
    <t>N</t>
    <phoneticPr fontId="35" type="noConversion"/>
  </si>
  <si>
    <t>L0800</t>
    <phoneticPr fontId="35" type="noConversion"/>
  </si>
  <si>
    <t>P</t>
    <phoneticPr fontId="35" type="noConversion"/>
  </si>
  <si>
    <t>D</t>
    <phoneticPr fontId="35" type="noConversion"/>
  </si>
  <si>
    <t>K050116</t>
    <phoneticPr fontId="35" type="noConversion"/>
  </si>
  <si>
    <t>L0800</t>
    <phoneticPr fontId="35" type="noConversion"/>
  </si>
  <si>
    <t>P</t>
    <phoneticPr fontId="35" type="noConversion"/>
  </si>
  <si>
    <t>D</t>
    <phoneticPr fontId="35" type="noConversion"/>
  </si>
  <si>
    <t>N</t>
    <phoneticPr fontId="35" type="noConversion"/>
  </si>
  <si>
    <t>K050101</t>
    <phoneticPr fontId="35" type="noConversion"/>
  </si>
  <si>
    <t>K</t>
    <phoneticPr fontId="35" type="noConversion"/>
  </si>
  <si>
    <t>ll222003@nantou.gov.tw</t>
  </si>
  <si>
    <t>公務預算-民政業務-管理業務-獎勵及慰問</t>
  </si>
  <si>
    <t xml:space="preserve">049-2222106#2241    </t>
  </si>
  <si>
    <t>是
符合低收入戶者</t>
  </si>
  <si>
    <t>教育處幼教科</t>
  </si>
  <si>
    <t>2歲至未滿5歲中低收入戶托育補助</t>
  </si>
  <si>
    <t>是
符合中低收入戶者</t>
  </si>
  <si>
    <t>無， 資料由送件單位留存</t>
  </si>
  <si>
    <t>建設處使用管理科</t>
  </si>
  <si>
    <t>施淑貞</t>
  </si>
  <si>
    <t>049-2227300</t>
  </si>
  <si>
    <t>準公共幼兒園之政府協助家長支付費用</t>
  </si>
  <si>
    <t>地方教育發展基金-學前教育計畫-中央補助幼兒教育行政及督導-補(協)助政府機關(構)</t>
  </si>
  <si>
    <t>幼稚園、托兒所及社福機構招收身心障礙學生獎勵金</t>
  </si>
  <si>
    <t>地方教育發展基金-學前教育計畫-幼兒教育行政及督導-補(協)助政府機關(構)</t>
  </si>
  <si>
    <t>是(符合低收入戶者、中低收入者、家庭年收入30萬以下者、經濟特殊經本府專案核准者)</t>
  </si>
  <si>
    <t>國小課後照顧</t>
  </si>
  <si>
    <t>教育部兒童課後照顧服務班語中心設立及管理辦法</t>
  </si>
  <si>
    <t>地方教育發展基金-國民中學教育計畫-國民中學教育行政及督導-補(協)助政府機關(構)</t>
  </si>
  <si>
    <t>是(符合低收入戶者)</t>
  </si>
  <si>
    <t>無，以學校學生數估算</t>
  </si>
  <si>
    <t>針對原住民重點學校補助鮮奶、優酪乳等營養品，每人每天補助6元，一年補助200天</t>
  </si>
  <si>
    <t>地方教育發展基金-體育及衛生教育計畫-學生衛生保健-補（協）助政府機關（構）</t>
  </si>
  <si>
    <t>由使用單位申請，針對膳食、交通給予補助</t>
  </si>
  <si>
    <t>地方教育發展基金-體育及衛生教育計畫-體育教學及活動─會費、捐助、補助、分攤、照護、救濟與交流活動費─補(協)助政府機關(構)</t>
  </si>
  <si>
    <t>優秀運動選手參加體育競賽、優秀學生獎學金</t>
  </si>
  <si>
    <t>有，領有中低收入老人生活津貼且參加全民健康保險之長者</t>
  </si>
  <si>
    <t>有</t>
  </si>
  <si>
    <t>低、中低收及比照低收入戶老人住院看護補助(65歲以上)</t>
  </si>
  <si>
    <t>南投縣中低收入老人傷病住院看護補助實施要點</t>
  </si>
  <si>
    <t>049-2244221
sft2005@nantou.gov.tw</t>
  </si>
  <si>
    <t>王孟貞</t>
  </si>
  <si>
    <t>南投縣政府老人裝置假牙補助實施計畫(第一類)</t>
  </si>
  <si>
    <t>社政業務-福利事業-獎補助費－其他補助及捐助</t>
  </si>
  <si>
    <t>有，符合中低收入者</t>
  </si>
  <si>
    <t>南投縣政府老人裝置假牙補助實施計畫(第二類)</t>
  </si>
  <si>
    <t>南投縣低收入戶老人公費安養作業規定</t>
  </si>
  <si>
    <t>南投縣中低收入戶獨居老人緊急救援連線實施計畫</t>
  </si>
  <si>
    <t>無，全面遍訪列冊獨居老人</t>
  </si>
  <si>
    <t>南投縣政府補助鄉鎮市公所辦理長青學苑(老人大學)實施計畫</t>
  </si>
  <si>
    <t>預防走失手鍊</t>
  </si>
  <si>
    <t>南投縣政府辦理預防走失手鍊補助實施要點</t>
  </si>
  <si>
    <t>049-2222106#1841~1843
may.may@nantou.gov.tw</t>
  </si>
  <si>
    <t>民眾捐贈，故無執行金額</t>
  </si>
  <si>
    <t>建立社區照顧關懷據點實施計畫</t>
  </si>
  <si>
    <t>無
本案以各據點為基本補助單位。</t>
  </si>
  <si>
    <t>中低收入老人修繕住屋或租屋補助</t>
  </si>
  <si>
    <t>南投縣弱勢家庭老人住宅修繕補助辦法</t>
  </si>
  <si>
    <t>南投縣政府辦理行動式老人文康休閒巡迴服務實施計畫</t>
  </si>
  <si>
    <t>無
文康活動由各單位向委外單位申請，故無受益者明細</t>
  </si>
  <si>
    <t>南投縣長期照顧十年計畫居家服務實施計畫</t>
  </si>
  <si>
    <t>社政業務-福利事業-獎補助費─其他補助及捐助</t>
  </si>
  <si>
    <t>x
非(中)低收入戶仍可申請本項服務並享有部分補助。</t>
  </si>
  <si>
    <t>無，系統無法產出</t>
  </si>
  <si>
    <t>經費比率：中央97%、地方3%</t>
  </si>
  <si>
    <t>南投縣政府長期照顧十年計畫-老人營養餐飲服務補助計畫</t>
  </si>
  <si>
    <t>是
非中(低)收入戶本項服務無法享有補助。</t>
  </si>
  <si>
    <t>049-2243985
aa224408@nantou.gov.tw</t>
  </si>
  <si>
    <t>南投縣政府長期照顧十年計畫－長期照顧機構式服務補助計畫</t>
  </si>
  <si>
    <t>衛生福利部社會及家庭署推展社會福利服務作業手冊相關規定</t>
  </si>
  <si>
    <t>長期照顧整合補助計畫</t>
  </si>
  <si>
    <t>洪袖珍</t>
  </si>
  <si>
    <t>代辦經費</t>
  </si>
  <si>
    <t>無，補助單位</t>
  </si>
  <si>
    <t>南投縣公益彩券盈餘分配基金補助作業要點</t>
  </si>
  <si>
    <t xml:space="preserve">公益彩券基金-社會福利服務計畫-老人福利服務-會費、捐助、補助、分攤、照護、救濟與交流活動費-捐助、補助與獎助-捐助國內團體
</t>
  </si>
  <si>
    <t>無
本案以各團體為基本補助單位。</t>
  </si>
  <si>
    <t>南投縣中低收入老人醫療補助作業要點</t>
  </si>
  <si>
    <t>是，最低為領取老人生活津貼2.5倍者</t>
  </si>
  <si>
    <t>陳彥錞</t>
  </si>
  <si>
    <t xml:space="preserve">049-2243985
ha0614@nantou.gov.tw
</t>
  </si>
  <si>
    <t>中低收入老人特別照顧津貼</t>
  </si>
  <si>
    <t xml:space="preserve">一、領有中低收入老人生活津貼者。
二、未接受收容安置、居家服務、未僱用看護（傭）、未領有政府提供之日間照顧服務補助或其他照顧服務補助者。
三、經本府衛生局指定身心障礙者鑑定醫療機構診斷證明罹患長期慢性病，且經社政單位指定之醫療機構、護理之家及社會福利機構、團體之醫師、護理人員或社會工作人員作日常生活活動功能量表（ADL）評估為重度以上，或罹患特定病症項目之一，需家人照顧者。
四、設籍並實際居住於本縣者。
</t>
  </si>
  <si>
    <t>有，每人年所得不得逾371,640元。</t>
  </si>
  <si>
    <t>南投縣政府身心障礙者輔助器具補助標準表</t>
  </si>
  <si>
    <t>049-2244221
a2468192@nantou.gov.tw</t>
  </si>
  <si>
    <t>身心障礙者托育養護補助(含住宿教養及日間托育)</t>
  </si>
  <si>
    <t>南投縣身心障礙者托育養護費用補助審核作業規定</t>
  </si>
  <si>
    <t>無，補助由機構申請，故無受益者明細。</t>
  </si>
  <si>
    <t xml:space="preserve">社區日間作業設施服務計畫申請補助規定
</t>
  </si>
  <si>
    <t>無
本案為委外辦理。</t>
  </si>
  <si>
    <t>南投縣身心障礙者「臨時及短期照顧服務」計畫</t>
  </si>
  <si>
    <t>無
本案以各車次及司機為基本補助單位。</t>
  </si>
  <si>
    <t>身心障礙福利機構（全日型住宿、日間服務機構、身心障礙福利服務中心（公、私）及公設民營委辦服務（公、私、公設民營）</t>
  </si>
  <si>
    <t>申請衛生福利部社會及家庭署推展社會福利補助「身心障礙者教養機構服務費」-地方政府自籌款</t>
  </si>
  <si>
    <t>無
有紙本核銷明細</t>
  </si>
  <si>
    <t>身心障礙福利機構（全日型住宿、日間服務機構、身心障礙福利服務中心（公、私）及公設民營委辦服務（公、私、公設民營）-中央補助（代收代辦）</t>
  </si>
  <si>
    <t>代收代辦</t>
  </si>
  <si>
    <t>身心障礙福利機構（全日型住宿、日間服務機構、身心障礙福利服務中心（公、私）及公設民營委辦服務（公、私、公設民營）-地方自籌款</t>
  </si>
  <si>
    <t>南投縣身心障礙者房屋租金補貼作業要點</t>
  </si>
  <si>
    <t>是，符合低收入戶者</t>
  </si>
  <si>
    <t>南投縣政府辦理身心障礙者購屋貸款利息補貼作業要點</t>
  </si>
  <si>
    <t>是，限家庭總收入平均未達當年度每人每月最低生活費標準四倍者</t>
  </si>
  <si>
    <t>南投縣政府手語翻譯服務實施計畫</t>
  </si>
  <si>
    <t xml:space="preserve">無
本案委外辦理。
</t>
  </si>
  <si>
    <t>身心障礙者保護安置及醫療費用</t>
  </si>
  <si>
    <t>1公益彩券盈餘分配基金--社會福利服務計畫--老人福利服務--會費、捐助、補助、分攤、照護、救濟與交流活動費--捐助、補助與獎助--捐助個人
2.公務預算-社政業務-福利事業-獎補助費 -其他補助及捐助 （身障者個案管理服務-安置及醫療費用、法律扶助費）</t>
  </si>
  <si>
    <t xml:space="preserve">無
本案委外辦理，以廠商為核銷單位。
</t>
  </si>
  <si>
    <t>勞動部就業安定基金(補助70%)
南投縣身心障礙者就業基金(自籌30%)</t>
  </si>
  <si>
    <t>×</t>
  </si>
  <si>
    <t>負擔每月貸款利息二分之一</t>
  </si>
  <si>
    <t>南投縣身心障礙者就業基金-身心障礙者就業計畫-補貼(償)、獎勵、慰問、照護與救濟-補貼就業訓練津貼與貸(存)款利息</t>
  </si>
  <si>
    <t>049-2204776
focus602@nantou.gov.tw</t>
  </si>
  <si>
    <t>採委託方式，依勞動部「推動辦理身心障礙者職業訓練計畫」補助標準規定，覈實補助訓練經費</t>
  </si>
  <si>
    <t>採委託方式，依勞動部「補助地方政府辦理促進視覺功能障礙者就業計畫」補助標準規定，覈實補助</t>
  </si>
  <si>
    <t>依勞動部「補助地方政府辦理身心障礙者職務再設計」補助標準規定</t>
  </si>
  <si>
    <t>049-2204776                      youfish@nantou.gov.tw</t>
  </si>
  <si>
    <t>無
補助由單位申請，故無受益者明細。</t>
  </si>
  <si>
    <t>採委託方式，依勞動部「補助地方政府辦理身心障礙者庇護性就業服務計畫」補助標準規定，覈實補助</t>
  </si>
  <si>
    <t>依勞動部「補助地方政府辦理身心障礙者職業輔導評量計畫」補助標準規定</t>
  </si>
  <si>
    <t>無                           本案委外辦理。</t>
  </si>
  <si>
    <t>身心障礙者社區服務-家庭托顧</t>
  </si>
  <si>
    <t>視覺功能障礙者生活重建服務計畫申請補助規定</t>
  </si>
  <si>
    <t>身心障礙者自立生活服務計畫申請補助規定</t>
  </si>
  <si>
    <t>其他-補助身心障礙社會團體小計(單項補助金額超過1千萬，請自行增列補助項目)</t>
  </si>
  <si>
    <t>公益彩券盈餘分配基金推展身心障礙福利補助作業要點</t>
  </si>
  <si>
    <t>弱勢兒童及少年醫療費用補助</t>
  </si>
  <si>
    <t xml:space="preserve">（一）補助全民健康保險應自行負擔之住院費用及住院期間之看護費用。（二）未婚懷孕生產、流產醫療費用。（三）為確認身分所作之親子血緣鑑定費用。（四）全民健康保險未涵蓋之發展遲緩兒童評估費及療育訓練費。（五）經醫師鑑定，因早產及其併發症所衍生之醫療、住院費用。（六）無全民健康保險投保資格個案之醫療費用。（七）其他經評估有必要補助之項目。
</t>
  </si>
  <si>
    <t xml:space="preserve">是
家庭總收入平均在當年度當地區每人每月最低生活費四倍以上者
</t>
  </si>
  <si>
    <t>兒童及少年安置服務〈含棄嬰、失依兒童少年、兒童少年保護個案及其他需要安置兒童及少年〉</t>
  </si>
  <si>
    <t>兒童每人每月新台幣（以下同）18,709元，不足月時每日624元。少年每人每月19,692元，不足月時每日656元。身障/遲緩兒童少年及就讀高中職以上之少年每人每月21,000元，不足月時每日700元。</t>
  </si>
  <si>
    <t>兒童及少年福利機構之設置(含托育機構、早期療育機構、安置及教養機構、心理輔導或家庭諮詢機構、其他)</t>
  </si>
  <si>
    <t>委託辦理南投縣婦女及兒童少年保護個案庇護中心</t>
  </si>
  <si>
    <t>公務預算-社政業務-婦女福利</t>
  </si>
  <si>
    <t>無，係提供專業服務性質。</t>
  </si>
  <si>
    <t>保護案件通報調查及個案後續追蹤案</t>
  </si>
  <si>
    <t>曾煥騰</t>
  </si>
  <si>
    <t>無，保護案件通報調查及個案後續追蹤案，無法提供。</t>
  </si>
  <si>
    <t>兒童少年保護個案驗傷、醫療及諮商輔導費</t>
  </si>
  <si>
    <t>核實支付醫療費用</t>
  </si>
  <si>
    <t>違反兒童及少年性剝削防制條例者進行輔導教育課程</t>
  </si>
  <si>
    <t>未成年少女懷孕個案－醫療費、心理輔導治療費</t>
  </si>
  <si>
    <t>未成年懷孕少女個案服務費</t>
  </si>
  <si>
    <t>南投縣公益彩券基金-社會福利服務計畫-兒童及青少年福利服務</t>
  </si>
  <si>
    <t>無，保護案件個案處遇，無法提供。</t>
  </si>
  <si>
    <t>106年開辦，本案委託民間單位團體提供個案後續處遇服務</t>
  </si>
  <si>
    <t>協助安置保護少年就學</t>
  </si>
  <si>
    <t>就讀高中職以上安置少年學雜費</t>
  </si>
  <si>
    <t>代辦費-兒少及家暴福利專戶</t>
  </si>
  <si>
    <t>少年自立生活方案</t>
  </si>
  <si>
    <t>核實支付各項費用</t>
  </si>
  <si>
    <t>公務預算-社政業務-兒童及少年福利
代收代辦(中央款)</t>
  </si>
  <si>
    <t>周希晉</t>
  </si>
  <si>
    <t>施用毒品之兒童及少年垂直整合服務暨保護個案之親職教育輔導服務</t>
  </si>
  <si>
    <t>施用毒品之兒童及少年個案輔導及其家長親職教育</t>
  </si>
  <si>
    <t>代辦經費
公益彩券基金-社會福利服務計畫-兒童及青少年福利服務</t>
  </si>
  <si>
    <t>無，保護案件個案後續追蹤案，無法提供。</t>
  </si>
  <si>
    <t>6歲以下弱勢兒童主動關懷服務</t>
  </si>
  <si>
    <t>6歲以下弱勢兒童個案訪視</t>
  </si>
  <si>
    <t>公益彩券基金-社會福利服務計畫-兒童及青少年福利服務</t>
  </si>
  <si>
    <t>性侵害被害人補助-心理復健費用</t>
  </si>
  <si>
    <t xml:space="preserve">一、醫療診所依衛生福利部中央健康保險署及衛生主管機關醫療收費規定辦理。
二、相關福利機構團體治療費用補助標準：
（一）個別心理輔導費：每小時最高補助新臺幣ㄧ千二百元，每次以二小時為上限，每人每年最多補助十五次。
（二）夫妻或家族輔導費：每小時最高補助新臺幣一千六百元，每次以二小時為上限，每案每年最多補助十二次。
（三）團體心理輔導費：每小時最高補助新臺幣一千六百元，每次以三小時為上限，每團每年最多補助十二次。
（四）交通費補助：心理諮商外展服務，交通補助以市區公車來回票價計算，跨縣（市）則以輔導者住居地至本縣會談地點之火車及公車之來回票價。
</t>
  </si>
  <si>
    <t>社政業務-家庭暴力暨性侵害防治中心-獎補助費</t>
  </si>
  <si>
    <t>性侵害被害人補助-律師費用</t>
  </si>
  <si>
    <t xml:space="preserve">一、每案檢警偵訊律師費補助最高以新臺幣三萬元為限（包括律師諮詢、出庭、閱卷、撰狀等）。
二、每案每審律師費補助最高以新臺幣五萬元為限（包括律師諮詢、出庭、閱狀、撰狀等）。
三、每案律師諮詢費用每小時最高新臺幣三千元為限。
四、每案律師撰狀補助費用每次最高新臺幣三千元為限。
</t>
  </si>
  <si>
    <t>因遭受性侵害事件經本府評估有租屋之需要且無力負擔房屋租金者，依實核發，每人每月最高補助新臺幣四千元，期限最長補助三個月。</t>
  </si>
  <si>
    <t>性侵害被害人補助-醫療費用</t>
  </si>
  <si>
    <t xml:space="preserve">一、扣除全民健康保險給付費用外，每人次最高金額以新臺幣三千元為限，其項目包括掛號費、驗傷診斷書及其他等類似費用。
二、有特殊藥材、毒藥物檢驗、住院病房差額、伙食等全民健康保險不給付費用者，得專案申請補助。
三、不具全民健康保險對象之醫療補助項目：
（一）依衛生福利部中央健康保險署給付標準給付。
（二）依衛生福利部中央健康保險署不給付項目之自付費用。
</t>
  </si>
  <si>
    <t>家暴被害人律師及訴訟費用補助</t>
  </si>
  <si>
    <t>每案最高補助新臺幣五萬元整。</t>
  </si>
  <si>
    <t>家暴被害人醫療費用補助</t>
  </si>
  <si>
    <t>一、補助因家庭暴力事件當次驗傷所需醫療費用而全民健康保險不給付者；補助項目包含1.掛號費2.乙種診斷書或驗傷費用3.自購藥材及特材費4.部分負擔費用。二、每人每年最高補助3000元整。</t>
  </si>
  <si>
    <t>家庭暴力夫妻及家族治療輔導或心理治療費</t>
  </si>
  <si>
    <t>非屬健保給付範圍之諮商及輔導費用1.個別心理輔導費；每小時最高補助1200元。每次上限2小時，每人每年最高補助12次。</t>
  </si>
  <si>
    <t>家暴被害人個別心理輔導及治療費用補助</t>
  </si>
  <si>
    <t>非屬健保給付範圍之諮商及輔導費用1.團體心理輔導費；每小時最高補助1600元。2.夫妻或家族輔導費；每小時1600元。每次上限2小時，每人每年最高補助12次。</t>
  </si>
  <si>
    <t>依據衛生福利部推動原鄉部落家庭暴力被害人直接服務工作計畫辦理</t>
  </si>
  <si>
    <t>衛生福利部獎助社會福利經費；
公務預算-社政業務-家庭暴力暨性侵害防治中心-業務費</t>
  </si>
  <si>
    <t>婦女(含性侵、家暴及未成年少女懷孕)庇護(個人或中心)安置費</t>
  </si>
  <si>
    <t>公務預算-社政業務-家庭暴力暨性侵害防治中心-獎補助費-其他補助及捐助
公務預算-社政業務-兒童及少年福利-獎補助費-其他補助及捐助</t>
  </si>
  <si>
    <t>(3)家庭暴力及性侵害被害人房屋租金</t>
  </si>
  <si>
    <t xml:space="preserve">因遭受家庭暴力事件經本府評估有租屋之需要且無力負擔房屋租金者：
依實核發，每人每月最高補助新臺幣四千元；法院酌定或改定未成年子女之權利義務由被害人行使或負擔者，每增加子女一人增加新臺幣五百元，最高補助新臺幣五千元，最長補助期限三個月。
</t>
  </si>
  <si>
    <t>公務預算-社政業務-家庭暴力暨性侵害防治中心</t>
  </si>
  <si>
    <t>特殊境遇家庭傷病醫療補助</t>
  </si>
  <si>
    <t>傷病醫療補助：
（1）.本人及六歲以上未滿十八歲之子女或孫子女：自行負擔醫療費用超過新臺幣三萬元之部分，補助百分之七十，每人每年最高補助新臺幣十二萬元。
（2）.未滿六歲之子女或孫子女：凡在健保特約之醫療院所接受門診、急診及住院診治者，依全民健康保險法第三十三條及第三十五條之規定應自行負擔之費用，每人每年最高補助新臺幣十二萬元。</t>
  </si>
  <si>
    <t>有：按全家人口平均分配，不超過當年度每人每月最低生活費二點五倍計算之全年金額；不動產，650萬元</t>
  </si>
  <si>
    <t>特殊境遇家庭兒童托育補助</t>
  </si>
  <si>
    <t>除優先獲准進入公立幼兒園，如子女進入經核准設立之私立幼兒園，每人每月補助新臺幣一千五百元，但實際繳費額未達新臺幣一千五百元者，依其實際繳費額補助之。</t>
  </si>
  <si>
    <t>特殊境遇家庭兒童托育津貼(設籍前)</t>
  </si>
  <si>
    <t xml:space="preserve">1.補助對象：指符合特殊境遇家庭扶助條例第四條第一項第一款至第三款、第五款或第六款規定，並有設籍本縣未滿六歲之子女或孫子女者。2.申請期限：子女進入私立幼兒園者，於每年六月申請上半年度托育津貼，十二月申請下半年度托育津貼。3.補助金額及限制：除優先獲准進入公立幼兒園，如子女進入經核准設立之私立幼兒園，每人每月補助新臺幣一千五百元，但實際繳費額未達新臺幣一千五百元者，依其實際繳費額補助之；其生活已有明顯改善者，應即停止津貼。 
</t>
  </si>
  <si>
    <t>經辦費-南投縣新住民發展基金專戶</t>
  </si>
  <si>
    <t>特殊境遇家庭傷病醫療補助(設籍前)</t>
  </si>
  <si>
    <t>1.補助對象：指符合本條例第四條第一項各款情形者，其本人及其設籍本縣六歲以上未滿十八歲之子女或孫子女參加全民健保，最近三個月內自行負擔醫療費用超過新臺幣三萬元，無力負擔且未獲其他補助或保險給付者；或其設籍本縣未滿六歲之子女或孫子女，參加全民健保無力負擔自行負擔之費用者。2.補助標準：
(1)本人及六歲以上未滿十八歲之子女或孫子女：自行負擔醫療費用超過新臺幣三萬元之部分，補助百分之七十，每人每年最高補助新臺幣十二萬元。(2)未滿六歲之子女或孫子女：凡在健保特約之醫療院所接受門診、急診及住院診治者，依全民健康保險法第三十三條及第三十五條之規定應自行負擔之費用，每人每年最高補助新臺幣十二萬元。</t>
  </si>
  <si>
    <t>特殊境遇家庭法律訴訟補助(設籍前)</t>
  </si>
  <si>
    <t xml:space="preserve">1.補助對象：指符合第四條第一項第三款，且訴訟原因事實與家庭暴力案件相關者。2.補助項目：民事、刑事及刑事附帶民事訴訟委任律師費用（含撰狀費）。但聲請保護令、律師諮詢費用、法院訴訟及裁判費用不予補助。3.補助金額：每案最高補助新臺幣五萬元整。
</t>
  </si>
  <si>
    <t>依據南投縣低收入戶婦嬰營養補助實施計畫，符合低收資格者，於新生兒出生後3個月內提出申請，每人每次生育補助壹萬元(每胎以申請1次為限，雙胎胞、多胞胎不加倍補助)。</t>
  </si>
  <si>
    <t>是
最低生活費1倍</t>
  </si>
  <si>
    <t xml:space="preserve">（ㄧ）療育訓練費：檢據請款，核實支付，每次接受療育訓練費用最高補助新臺幣四百元整。如為到宅或定點時段療育，每一個案每小時最高補助新台幣八百元。（二）交通費：每次最高補助新臺幣二百元。(同一日於同家醫院進行二次以上療育項目者以一次計，同一日於二家以上醫院進行療育者，亦同)（三）接受到宅療育服務者不可同時申領至其他醫療院所就醫之療育訓練費及交通費。（四）屬低收入戶者，每名每月最高補助新臺幣五千元。（五）屬非低收入戶者，每名每月最高補助新臺幣三千元為原則。
</t>
  </si>
  <si>
    <t>X
但低收入戶與非低收入戶最高補助金額不同，請參閱左列給付內容/標準（四）、（五）。</t>
  </si>
  <si>
    <t xml:space="preserve">公私協力托嬰中心:
公私協力托育資源中心:服務0歲至6歲嬰幼兒及其照顧者與準爸爸、準媽媽與托育人員，提供親職教育課程、嬰幼兒課程活動、教玩具圖書資源借閱、育兒諮詢…等，並以南投縣民眾為優先服務對象。
</t>
  </si>
  <si>
    <t>公務預算-社政業務-兒童及少年福利-委辦費(有追加減)</t>
  </si>
  <si>
    <t xml:space="preserve">有：稅率20%。
</t>
  </si>
  <si>
    <t>衛生福利部補助推展社會福利服務經費專戶（帳號：032038194164）及公益彩券盈餘分配基金-兒童及青少年福利服務-外包費(推動居家托育管理業務)</t>
  </si>
  <si>
    <t>公務預算-社政業務-兒童及少年福利-獎補助費</t>
  </si>
  <si>
    <t>低收入戶每日最高補助1,500元、中低收入戶每日最高補助750元。</t>
  </si>
  <si>
    <t xml:space="preserve">公益彩券盈餘分配基金-社會救助計畫-中低收入戶傷病醫療補助-會費捐助補助分攤照護救濟與交流活動費-捐助、補助與獎助-捐助個人
</t>
  </si>
  <si>
    <t>是
最低生活費1.5倍</t>
  </si>
  <si>
    <t>049-2244155
2241429@nantou.gov.tw</t>
  </si>
  <si>
    <t>依作業規定並依實際支出核給</t>
  </si>
  <si>
    <t>公益彩券盈餘分配基金-社會救助計畫-民眾急難救助-補助與獎助-捐助個人</t>
  </si>
  <si>
    <t>無，無執行</t>
  </si>
  <si>
    <t>低、中低收及比照低收入戶醫療補助(含住院及門診。參加全民健康保險可取得之醫療付者，不得再申請醫療補助)</t>
  </si>
  <si>
    <t>低收入戶喪葬補助</t>
  </si>
  <si>
    <t>低收入戶健保病患住院膳食費補助</t>
  </si>
  <si>
    <t>是，最低生活費1.5倍</t>
  </si>
  <si>
    <t>遊民收容輔導、關懷服務及年節活動</t>
  </si>
  <si>
    <t>中低收入老人生活津貼</t>
  </si>
  <si>
    <t>身心障礙者生活費補助</t>
  </si>
  <si>
    <t>一、全民健康保險費全額由政府補助。
二、生活補助費：
1.一款低收入戶：每人每月發給生活補助費新台幣10,618元。
2.二款低收入戶：每戶每月發給補助生活費新台幣6,115元。
3.二款及三款低收入戶：15歲以下兒童每人每月發給新台幣2,695元；25歲以下就讀高中職以上在學學生(不含建教班及學分班之學生)每人每月發給新台幣6,115元。
4.列冊低收入戶為身心障礙者及老人，發給身心障礙者生活補助款輕度新台幣4,872元；中度以上新台幣8,499元或老人生活津貼新台幣7,463元。
三、婦嬰營養補助：戶內眷屬產育新生兒每胎補助新台幣10,000元。</t>
  </si>
  <si>
    <t>049-2247970</t>
  </si>
  <si>
    <t>kerr313@nantou.gov.tw</t>
  </si>
  <si>
    <t>(2)特殊境遇家庭子女生活津貼(15歲以下兒少，每月補助最低工資之十分之一)</t>
  </si>
  <si>
    <t>代收辦費-外籍配偶照顧輔導計畫專戶</t>
  </si>
  <si>
    <t>未滿十八歲之兒童及少年，且未接受公費收容安置，其家庭有(一)父母一方或監護人失業、經判刑確定入獄、罹患重大傷病、精神疾病或藥酒癮戒治，致生活陷於困境。(二)父母離婚或一方死亡、失蹤，他方無力維持家庭生活。(三)父母一方因不堪家庭暴力或有其他因素出走，致生活陷於困境。(四)父母雙亡或兒童及少年遭遺棄，其親屬願代為撫養，而無經濟能力。(五)未滿十八歲未婚懷孕或有未滿十八歲之非婚生子女，經評估有經濟困難。(六)其他經評估確有生活困難，需予經濟扶助。核發每人每月新台幣3,000元整，扶助期間以六個月為原則，經調查訪視如認有延長必要，最多補助十二個月，且同一事由以補助一次為限。</t>
  </si>
  <si>
    <t>公務預算社政業務-兒童及少年福利-獎補助費-社會福利津貼及濟助</t>
  </si>
  <si>
    <t>社政業務-家庭暴力暨性侵害防治中心</t>
  </si>
  <si>
    <t>有下列各款情事之一者，酌情核發新台幣三萬元以下之救助金。
一、戶內人口死亡無力殮葬者。
二、戶內人口遭受意外傷害或罹患重病，致生活陷於困境。
三、負擔家庭主要生計責任者、失業、失蹤、應徵召集入營服兵役或替代役現役、入獄服刑因案羈押、依法拘禁或其他原因，無法工作致生活陷於困境者。
四、財產或存款帳戶因遭強制執行、凍結或其他原因未能及時運用，致生活陷於困境。
五、其他因遭遇重大變故，致生活陷於困境，經直轄市、縣(市)主管機關訪視評估，認定確有救助需要。
六、已申請福利項目或保險給付，尚未核准期間生活陷困，經直轄市、縣(市)主管機關訪視評估，認定確有救助需要。</t>
  </si>
  <si>
    <t>公彩基金-社會救助計畫-民眾急難救助-捐助補助及捐助個人及公務預算-社會救濟-社會救助-獎補助費-社會福利津貼及濟助</t>
  </si>
  <si>
    <t>緊急無錢返家者，酌予核發車費及餐費</t>
  </si>
  <si>
    <t>社會救濟會報專戶</t>
  </si>
  <si>
    <t>有，低收入戶</t>
  </si>
  <si>
    <t>公務預算-職訓及就業輔導-職訓及就業輔導-獎補助費-其他補助及捐助-勞工職業災害慰問金</t>
  </si>
  <si>
    <t>049-2222106#1823</t>
  </si>
  <si>
    <t>民眾災害救助(死亡、失蹤、重傷救助)</t>
  </si>
  <si>
    <t>公益彩券盈餘分配基金-災害救助</t>
  </si>
  <si>
    <t>年增率
異常(&gt;30%,&lt;-30%)</t>
    <phoneticPr fontId="35" type="noConversion"/>
  </si>
  <si>
    <t>K020221</t>
    <phoneticPr fontId="35" type="noConversion"/>
  </si>
  <si>
    <t>K</t>
    <phoneticPr fontId="35" type="noConversion"/>
  </si>
  <si>
    <t>K030228</t>
    <phoneticPr fontId="35" type="noConversion"/>
  </si>
  <si>
    <t>K030232</t>
  </si>
  <si>
    <t>X</t>
    <phoneticPr fontId="35" type="noConversion"/>
  </si>
  <si>
    <t>X</t>
    <phoneticPr fontId="35" type="noConversion"/>
  </si>
  <si>
    <t>X</t>
    <phoneticPr fontId="35" type="noConversion"/>
  </si>
  <si>
    <t>K</t>
    <phoneticPr fontId="35" type="noConversion"/>
  </si>
  <si>
    <t>K030229</t>
    <phoneticPr fontId="35" type="noConversion"/>
  </si>
  <si>
    <t>K030230</t>
    <phoneticPr fontId="35" type="noConversion"/>
  </si>
  <si>
    <t>K020501</t>
    <phoneticPr fontId="35" type="noConversion"/>
  </si>
  <si>
    <t>K030229</t>
    <phoneticPr fontId="35" type="noConversion"/>
  </si>
  <si>
    <t>K030105</t>
  </si>
  <si>
    <t>P</t>
    <phoneticPr fontId="35" type="noConversion"/>
  </si>
  <si>
    <t>D</t>
    <phoneticPr fontId="35" type="noConversion"/>
  </si>
  <si>
    <t>N</t>
    <phoneticPr fontId="35" type="noConversion"/>
  </si>
  <si>
    <t>C</t>
    <phoneticPr fontId="35" type="noConversion"/>
  </si>
  <si>
    <t>C</t>
    <phoneticPr fontId="35" type="noConversion"/>
  </si>
  <si>
    <t>金額人次尚屬合理</t>
    <phoneticPr fontId="35" type="noConversion"/>
  </si>
  <si>
    <t>108.05.10電洽承辦人吳小姐，107年有5位關懷員離職，加上個案減少及中央補助減少，故金額人次均下降</t>
    <phoneticPr fontId="35" type="noConversion"/>
  </si>
  <si>
    <t>108.05.10電洽承辦人洪小姐，資料為各機構依系統報送，確認106、107年金額人次無誤。</t>
    <phoneticPr fontId="35" type="noConversion"/>
  </si>
  <si>
    <t>民眾捐款之專戶，故不計入
106年以前為民眾捐款專戶，107年起改由公彩基金支付</t>
    <phoneticPr fontId="35" type="noConversion"/>
  </si>
  <si>
    <t>K050904</t>
  </si>
  <si>
    <t>108.05.13電洽承辦人陳小姐，原填106年人次資料，應為人數，已修正。</t>
    <phoneticPr fontId="35" type="noConversion"/>
  </si>
  <si>
    <t xml:space="preserve">108.05.13電洽承辦人曾先生，107年有些個案為延續106年之個案，不須再支付補助經費，故服務人次增加致平均給付金額下降。
</t>
    <phoneticPr fontId="35" type="noConversion"/>
  </si>
  <si>
    <t>身心障礙者社區服務-日間照顧（含兒童日托、庇護工場）</t>
    <phoneticPr fontId="35" type="noConversion"/>
  </si>
  <si>
    <t>K030525</t>
  </si>
  <si>
    <t>K050915</t>
  </si>
  <si>
    <t>C050201</t>
  </si>
  <si>
    <t>民政課</t>
  </si>
  <si>
    <t>12-2</t>
    <phoneticPr fontId="35" type="noConversion"/>
  </si>
  <si>
    <t>12-5</t>
    <phoneticPr fontId="35" type="noConversion"/>
  </si>
  <si>
    <t>12-6</t>
    <phoneticPr fontId="35" type="noConversion"/>
  </si>
  <si>
    <t>12-7</t>
    <phoneticPr fontId="35" type="noConversion"/>
  </si>
  <si>
    <t>12-8</t>
    <phoneticPr fontId="35" type="noConversion"/>
  </si>
  <si>
    <t>12-9</t>
    <phoneticPr fontId="35" type="noConversion"/>
  </si>
  <si>
    <t>12-13</t>
    <phoneticPr fontId="35" type="noConversion"/>
  </si>
  <si>
    <t>12-14</t>
    <phoneticPr fontId="35" type="noConversion"/>
  </si>
  <si>
    <t>社會福利-社會福利-獎補助費-社會福利津貼及濟助</t>
  </si>
  <si>
    <t>公務預算-社會福利-獎補助費-其他補助及捐助</t>
  </si>
  <si>
    <t>社會運動-社會運動-獎補助費-其他補助及捐助</t>
  </si>
  <si>
    <t>社會課</t>
  </si>
  <si>
    <t>049-2642175
#707</t>
  </si>
  <si>
    <t>049-2692301#232</t>
  </si>
  <si>
    <t>X</t>
    <phoneticPr fontId="35" type="noConversion"/>
  </si>
  <si>
    <t>X</t>
    <phoneticPr fontId="35" type="noConversion"/>
  </si>
  <si>
    <t>T</t>
    <phoneticPr fontId="35" type="noConversion"/>
  </si>
  <si>
    <t>X</t>
    <phoneticPr fontId="35" type="noConversion"/>
  </si>
  <si>
    <t>X</t>
    <phoneticPr fontId="35" type="noConversion"/>
  </si>
  <si>
    <t>生育、育兒津貼(現金部分)</t>
    <phoneticPr fontId="35" type="noConversion"/>
  </si>
  <si>
    <t>108.05.15電洽承辦人詹小姐，107年申請的民眾增加，故金額與人次同步提高。</t>
    <phoneticPr fontId="35" type="noConversion"/>
  </si>
  <si>
    <t>C050101</t>
    <phoneticPr fontId="35" type="noConversion"/>
  </si>
  <si>
    <t>C050203</t>
    <phoneticPr fontId="35" type="noConversion"/>
  </si>
  <si>
    <t>C030122</t>
    <phoneticPr fontId="35" type="noConversion"/>
  </si>
  <si>
    <t>108.05.17電洽承辦人程小姐，107年原填人數，應為人次，已修正。</t>
    <phoneticPr fontId="35" type="noConversion"/>
  </si>
  <si>
    <t>X</t>
    <phoneticPr fontId="35" type="noConversion"/>
  </si>
  <si>
    <t>X</t>
    <phoneticPr fontId="35" type="noConversion"/>
  </si>
  <si>
    <t>X</t>
    <phoneticPr fontId="35" type="noConversion"/>
  </si>
  <si>
    <t>X</t>
    <phoneticPr fontId="35" type="noConversion"/>
  </si>
  <si>
    <t>X</t>
    <phoneticPr fontId="35" type="noConversion"/>
  </si>
  <si>
    <t>X</t>
    <phoneticPr fontId="35" type="noConversion"/>
  </si>
  <si>
    <t>K</t>
    <phoneticPr fontId="35" type="noConversion"/>
  </si>
  <si>
    <t>(1)清寒優秀原住民高中職學生獎學金(不含身心障礙學生)</t>
    <phoneticPr fontId="35" type="noConversion"/>
  </si>
  <si>
    <t>108.05.20電洽承辦人程小姐，原填於序號32-1「(1)清寒優秀原住民高中職學生獎學金(不含身心障礙學生)」，經詢應為助學金而非獎學金，故改填寫至此，另原填之金額人此有誤，已修正。</t>
    <phoneticPr fontId="35" type="noConversion"/>
  </si>
  <si>
    <t>X</t>
    <phoneticPr fontId="35" type="noConversion"/>
  </si>
  <si>
    <t>X</t>
    <phoneticPr fontId="35" type="noConversion"/>
  </si>
  <si>
    <t>X</t>
    <phoneticPr fontId="35" type="noConversion"/>
  </si>
  <si>
    <t>X</t>
    <phoneticPr fontId="35" type="noConversion"/>
  </si>
  <si>
    <t>C030402</t>
  </si>
  <si>
    <t>C050209</t>
    <phoneticPr fontId="35" type="noConversion"/>
  </si>
  <si>
    <t xml:space="preserve">城鄉業務-城鄉發展管理及維護-獎補助費-其他補助及捐助(自籌)
中央補助金額不會列在本府預算書上
</t>
  </si>
  <si>
    <t>每人每月平均所得1 萬8,582 元</t>
  </si>
  <si>
    <t>建設處城鄉發展科</t>
  </si>
  <si>
    <t>049-2220711</t>
  </si>
  <si>
    <t>P</t>
    <phoneticPr fontId="35" type="noConversion"/>
  </si>
  <si>
    <t>N</t>
    <phoneticPr fontId="35" type="noConversion"/>
  </si>
  <si>
    <t>現金給付</t>
  </si>
  <si>
    <t>不列入調查範圍</t>
  </si>
  <si>
    <t>B0370302</t>
  </si>
  <si>
    <t>B0370301</t>
  </si>
  <si>
    <t>B0370501</t>
  </si>
  <si>
    <t>B03708</t>
  </si>
  <si>
    <t>B0260103</t>
  </si>
  <si>
    <t>B0260501</t>
  </si>
  <si>
    <t>B301</t>
  </si>
  <si>
    <t>D</t>
  </si>
  <si>
    <t>檢查
(合計平)</t>
    <phoneticPr fontId="36" type="noConversion"/>
  </si>
  <si>
    <t>受益人數</t>
    <phoneticPr fontId="35" type="noConversion"/>
  </si>
  <si>
    <t>受益人次</t>
    <phoneticPr fontId="35" type="noConversion"/>
  </si>
  <si>
    <t>檢查差異（與上一年度比較）</t>
    <phoneticPr fontId="35" type="noConversion"/>
  </si>
  <si>
    <t>自key</t>
    <phoneticPr fontId="35" type="noConversion"/>
  </si>
  <si>
    <t>失智症團體家屋</t>
    <phoneticPr fontId="35" type="noConversion"/>
  </si>
  <si>
    <t>107年7月31日以前：就業者家庭部分托育補助
一般家庭補助2000~3000元。中低收入戶補助3000~4000元。低收入戶、送托未滿2歲之發展遲緩或身心障礙幼兒之家庭、特殊境遇家庭、高風險家庭補助40000~5000元。
107年8月1日起：少子女化對策計畫-建置0-2歲托育補助
A：就業者家庭部分托育補助(中央計畫實施期程為106年至107年7月31日止)，一般家庭補助2000~3000元。中低收入戶補助3000~4000元。弱勢家庭(低收入戶、送托未滿2歲之發展遲緩或身心障礙幼兒之家庭、特殊境遇家庭、高風險家庭)補助40000~5000元。
B：未滿二歲兒童托育公共及準公共化補助(中央計畫實施期程為107年8月1日起至迄今)，一般家庭補助3000~7000元。中低收入戶補助5000~9000元。弱勢家庭(低收入戶、送托未滿2歲之發展遲緩或身心障礙幼兒之家庭、特殊境遇家庭、高風險家庭)補助7000~11000元。</t>
    <phoneticPr fontId="35" type="noConversion"/>
  </si>
  <si>
    <t>L0800</t>
    <phoneticPr fontId="35" type="noConversion"/>
  </si>
  <si>
    <t>有無排富
2：部分排富
1：排富
0：無排富</t>
    <phoneticPr fontId="36" type="noConversion"/>
  </si>
  <si>
    <t>XX市社會住宅租金明細表</t>
    <phoneticPr fontId="100" type="noConversion"/>
  </si>
  <si>
    <t>填表機關：</t>
    <phoneticPr fontId="100" type="noConversion"/>
  </si>
  <si>
    <t>彙整聯絡人：</t>
    <phoneticPr fontId="35" type="noConversion"/>
  </si>
  <si>
    <t>聯絡電話：</t>
    <phoneticPr fontId="35" type="noConversion"/>
  </si>
  <si>
    <t>類型</t>
    <phoneticPr fontId="100" type="noConversion"/>
  </si>
  <si>
    <t>住宅名稱
(完工戶數)</t>
    <phoneticPr fontId="100" type="noConversion"/>
  </si>
  <si>
    <t>房型</t>
    <phoneticPr fontId="100" type="noConversion"/>
  </si>
  <si>
    <t>坪數</t>
    <phoneticPr fontId="100" type="noConversion"/>
  </si>
  <si>
    <t>已出租戶數</t>
    <phoneticPr fontId="100" type="noConversion"/>
  </si>
  <si>
    <t>出租月數</t>
    <phoneticPr fontId="100" type="noConversion"/>
  </si>
  <si>
    <t xml:space="preserve">市場租金
價格(元)
A
</t>
    <phoneticPr fontId="100" type="noConversion"/>
  </si>
  <si>
    <t xml:space="preserve">實際租金
價格(元)
B
</t>
    <phoneticPr fontId="100" type="noConversion"/>
  </si>
  <si>
    <t xml:space="preserve">補貼成數
(％)
(1-B/A)*100
</t>
    <phoneticPr fontId="100" type="noConversion"/>
  </si>
  <si>
    <t>公共(營)住宅</t>
    <phoneticPr fontId="100" type="noConversion"/>
  </si>
  <si>
    <t>甲宅
(50戶)</t>
    <phoneticPr fontId="100" type="noConversion"/>
  </si>
  <si>
    <t>二房</t>
    <phoneticPr fontId="100" type="noConversion"/>
  </si>
  <si>
    <t>24坪</t>
    <phoneticPr fontId="100" type="noConversion"/>
  </si>
  <si>
    <t>31坪</t>
    <phoneticPr fontId="100" type="noConversion"/>
  </si>
  <si>
    <t>三房</t>
    <phoneticPr fontId="100" type="noConversion"/>
  </si>
  <si>
    <t>37坪</t>
    <phoneticPr fontId="100" type="noConversion"/>
  </si>
  <si>
    <t>44坪</t>
    <phoneticPr fontId="100" type="noConversion"/>
  </si>
  <si>
    <t>說明：1.出租戶數及出租月數會依各年實際發生數編算，如部分新建住宅於年中完工，非全年出租，則依實際出租月數填列。</t>
    <phoneticPr fontId="100" type="noConversion"/>
  </si>
  <si>
    <t xml:space="preserve">          2.其他未列項目（請自行新增）。</t>
    <phoneticPr fontId="100" type="noConversion"/>
  </si>
  <si>
    <t>南投縣社會住宅租金明細表</t>
    <phoneticPr fontId="100" type="noConversion"/>
  </si>
  <si>
    <t>社會住宅隱性租金補貼
(細項資料請填調查表之「社會住宅租金明細表」)</t>
  </si>
  <si>
    <t>教育處</t>
    <phoneticPr fontId="35" type="noConversion"/>
  </si>
  <si>
    <t>公所</t>
    <phoneticPr fontId="35" type="noConversion"/>
  </si>
  <si>
    <t>民政處、公所</t>
    <phoneticPr fontId="35" type="noConversion"/>
  </si>
  <si>
    <t>4-3</t>
  </si>
  <si>
    <t>4-4</t>
  </si>
  <si>
    <t>4-5</t>
  </si>
  <si>
    <t>4-6</t>
  </si>
  <si>
    <t>4-7</t>
  </si>
  <si>
    <t>4-8</t>
  </si>
  <si>
    <t>4-9</t>
  </si>
  <si>
    <t>4-10</t>
  </si>
  <si>
    <t>4-11</t>
  </si>
  <si>
    <t>4-12</t>
  </si>
  <si>
    <t>4-13</t>
  </si>
  <si>
    <t>4-14</t>
  </si>
  <si>
    <t>4-2</t>
    <phoneticPr fontId="35" type="noConversion"/>
  </si>
  <si>
    <t>公所</t>
    <phoneticPr fontId="35" type="noConversion"/>
  </si>
  <si>
    <t>公所</t>
    <phoneticPr fontId="35" type="noConversion"/>
  </si>
  <si>
    <t>2-3</t>
  </si>
  <si>
    <t>2-4</t>
  </si>
  <si>
    <t>2-5</t>
  </si>
  <si>
    <t>2-6</t>
  </si>
  <si>
    <t>2-7</t>
  </si>
  <si>
    <t>2-8</t>
  </si>
  <si>
    <t>2-9</t>
  </si>
  <si>
    <t>2-10</t>
  </si>
  <si>
    <t>2-11</t>
  </si>
  <si>
    <t>2-12</t>
  </si>
  <si>
    <t>2-13</t>
  </si>
  <si>
    <t>2-14</t>
  </si>
  <si>
    <t>公務預算-社會福利-社會福利-獎補助費-社會福利津貼及濟助</t>
  </si>
  <si>
    <t>楊靜宜</t>
  </si>
  <si>
    <t>049-2338161#135</t>
  </si>
  <si>
    <t>chingyi@mail.tsaotun.gov.tw</t>
  </si>
  <si>
    <t>陳品毓</t>
  </si>
  <si>
    <t>049-2762034</t>
  </si>
  <si>
    <t>社會運動-社會運動-獎補助費-獎勵及慰問</t>
  </si>
  <si>
    <t>社會福利-社會福利-獎補助費</t>
  </si>
  <si>
    <t>消防局公務預算</t>
  </si>
  <si>
    <t>ntfd466@mail.ntfd.gov.tw</t>
  </si>
  <si>
    <t>健康檢查補助(含局長)</t>
  </si>
  <si>
    <t>公教人員因公受傷慰問金</t>
  </si>
  <si>
    <t>退休人員年終慰問金</t>
  </si>
  <si>
    <t>退休人員特別照護金</t>
  </si>
  <si>
    <t>退休員工三節慰問金</t>
  </si>
  <si>
    <t>049-2222121#234</t>
  </si>
  <si>
    <t>59a302@mail.nttb.gov.tw</t>
  </si>
  <si>
    <t>稅務局人事室
稅務局行政科</t>
  </si>
  <si>
    <t>早退人員特別照護金</t>
  </si>
  <si>
    <t>三節慰問金</t>
  </si>
  <si>
    <t>本府自籌款</t>
  </si>
  <si>
    <t xml:space="preserve">設籍於名間鄉滿一個月以上或出生15天以上〈其父或其母設籍本鄉一個月以上〉之鄉民。意外身故保險金：10萬元整。意外失能保險金：依「失能程度與保險金給付表」規定，最高上限10萬元整。
</t>
  </si>
  <si>
    <t>社會福利-社會福利-業務費-一般事務費</t>
  </si>
  <si>
    <t>049-2209045   lin5984@nantou.gov.tw</t>
  </si>
  <si>
    <t>無，因個資保護法限制,受益者明細可於教育部全國幼兒園幼生管理系統查詢</t>
  </si>
  <si>
    <t>049-2209045      cjs_chen@nantou.gov.tw</t>
  </si>
  <si>
    <t>家庭總收入按全家人口平均分配，每人每月未超過中央、直轄市主管機關公告
當年度最低生活費標準二倍者。</t>
  </si>
  <si>
    <t>049-2209045      niisni00@nantou.gov.tw</t>
  </si>
  <si>
    <t>陳彩育</t>
  </si>
  <si>
    <t>有3個（警察局、交通隊、局長）預算科目來源</t>
  </si>
  <si>
    <t>049-2222106#2241</t>
  </si>
  <si>
    <t>(1)整合住宅補貼資源實施方案－住宅租金補貼</t>
  </si>
  <si>
    <t>住宅耐震安檢評估</t>
  </si>
  <si>
    <t>城鄉業務-城鄉發展管理及維護-獎補助費-其他補助及捐助(追加減)</t>
  </si>
  <si>
    <t>城鄉業務-城鄉發展管理及維護-業務費-委辦費(追加減)</t>
  </si>
  <si>
    <t>049-2231191#619</t>
  </si>
  <si>
    <t>彭美文</t>
  </si>
  <si>
    <t>049-2802534#511</t>
  </si>
  <si>
    <t>高惠菁</t>
  </si>
  <si>
    <t>049-2791515#134</t>
  </si>
  <si>
    <t>kaogirlkao@gmail.com</t>
  </si>
  <si>
    <t>049-2201690</t>
  </si>
  <si>
    <t>mary218@gmail.com</t>
  </si>
  <si>
    <t>健康檢查補助</t>
  </si>
  <si>
    <t>退休撫卹支出-公務人員退休給付-退休退職給付</t>
  </si>
  <si>
    <t>胡碧純</t>
  </si>
  <si>
    <t>新生兒聽力篩檢補助</t>
  </si>
  <si>
    <t xml:space="preserve">設籍本國未滿 3 個月之新生兒，每案補助 700 元
</t>
  </si>
  <si>
    <t>健保署中央經費</t>
  </si>
  <si>
    <t>優生保健措施補助(新生兒篩檢)</t>
  </si>
  <si>
    <t xml:space="preserve">國健署經費
</t>
  </si>
  <si>
    <t>優生保健措施補助(高齡孕婦羊膜穿刺補助)</t>
  </si>
  <si>
    <t>1.流感疫苗接種計畫
2.預防接種疫苗基金
(依各年齡層疫苗時程接種)</t>
  </si>
  <si>
    <t>1.流感</t>
  </si>
  <si>
    <t>2.肺炎鏈球菌疫苗</t>
  </si>
  <si>
    <t>3.B肝炎免疫球蛋白</t>
  </si>
  <si>
    <t>4.日本腦炎</t>
  </si>
  <si>
    <t>5.水痘</t>
  </si>
  <si>
    <t>6.五合一</t>
  </si>
  <si>
    <t>年度金額明顯落差係疫苗為分批採購，週期不固定</t>
  </si>
  <si>
    <t>結核病個案(或漢生病人)伙食費、營養費、交通費、醫療…等各項補助或服務</t>
  </si>
  <si>
    <t xml:space="preserve"> 結核病及漢生病病人直接觀察治療(DOTS)執行計畫(營養費)</t>
  </si>
  <si>
    <t>結核病主動發現及防治</t>
  </si>
  <si>
    <t>本縣65歲以上民眾、其他高風險族群及山地鄉民眾</t>
  </si>
  <si>
    <t>衛生業務-衛生防疫-委辦費</t>
  </si>
  <si>
    <t xml:space="preserve">x          </t>
  </si>
  <si>
    <t>簡淑芬</t>
  </si>
  <si>
    <t xml:space="preserve">049-2222473#220
jfen4151@ntshb.gov.tw </t>
  </si>
  <si>
    <t>給付信義鄉、仁愛鄉、魚池鄉衛生所醫療儀器及巡迴醫療車（機車）汰舊換新增購或新購</t>
  </si>
  <si>
    <t>衛福部經費</t>
  </si>
  <si>
    <t>給付信義鄉、仁愛鄉衛生所之部落社區健康營造中心推動部落健康事務所聘專任助理薪資及業務費</t>
  </si>
  <si>
    <t xml:space="preserve">原住民族地區原住民就醫及長期照護資源(含社福機構)使用交通費補助計畫
</t>
  </si>
  <si>
    <t>醫療保健支出＿衛生業務＿醫政管理＿獎補助費＿對國內團體之捐助
代辦經費(中央款)</t>
  </si>
  <si>
    <t>否</t>
  </si>
  <si>
    <t>酒癮治療服務方案</t>
  </si>
  <si>
    <t>代辦經費-A0301-酒癮戒治經費</t>
  </si>
  <si>
    <t>非愛滋藥癮者替代治療補助方案</t>
  </si>
  <si>
    <t>代辦經費-A0403-毒害防制中心經費</t>
  </si>
  <si>
    <t>南投縣經濟弱勢族群就醫相關費用補助計畫</t>
  </si>
  <si>
    <t>低收、中低收</t>
  </si>
  <si>
    <t>衛生局人事室</t>
  </si>
  <si>
    <t>退休員工及遺族三節慰問金</t>
  </si>
  <si>
    <t>百歲人瑞紀念品(100歲以上每人紀念品1份。)</t>
  </si>
  <si>
    <t>公務預算-社會福利-社會福利-業務費</t>
  </si>
  <si>
    <t>重陽節禮金發放65歲以上1000元，百歲以上5,000元。</t>
  </si>
  <si>
    <t>049-2895371#41</t>
  </si>
  <si>
    <t>社會運動-社會運動-獎補助費-社會福利津貼及濟助</t>
  </si>
  <si>
    <t>049-2209045</t>
  </si>
  <si>
    <t>niisni00@nantou.gov.tw</t>
  </si>
  <si>
    <t>吳春伶</t>
  </si>
  <si>
    <t>049-2232380      wucl0331@nantou.gov.tw</t>
  </si>
  <si>
    <t>(2)私立幼兒園公共化政策補助</t>
  </si>
  <si>
    <t>原住民高中職學生學雜費減免(不含齊一免學費方案)、助學金(不含身心障礙學生)</t>
  </si>
  <si>
    <t>學生交通補助-(1)身障及特教生</t>
  </si>
  <si>
    <t>049-2247853*28
tomado3317@nantou.gov.tw</t>
  </si>
  <si>
    <t>王柏凱</t>
  </si>
  <si>
    <t>公私協力托嬰中心及托育資源中心</t>
  </si>
  <si>
    <t>049-2247970    a-mei830@nantou.gov.tw</t>
  </si>
  <si>
    <t>保母托育管理補助（居家托育服務中心相關之人事、業務費等）</t>
  </si>
  <si>
    <t>居家托育服務中心人專職督導給付標準：每人每月最高補助新臺幣三萬七千元（內含專業服務費、勞健保費及全民健康保險補充保險費、勞退金），每年最高得補助十三點五個月。於本計畫任職滿一年加給新臺幣一千元(申請者需於前一年度十二月三十一日前任滿一年)，嗣後每二年調整薪資一次，每人最高調整四次，每次加給新臺幣一千元，每人每月最高補助新臺幣四萬一千元。專職訪視輔導員人事費給付標準：每人每月最高補助新臺幣三萬三千元（內含專業服務費、勞健保費及全民健康保險補充保險費、勞退金），每年最高得補助十三點五個月。於本計畫任職滿一年加給新臺幣一千元(申請者需於前一年度十二月三十一日前任滿一年)，嗣後每二年調整薪資一次，每人最高調整四次，每次加給新臺幣一千元，每人每月最高補助新臺幣三萬七千元。
業務費部分為每一年度撰寫居家托育服務中心計畫之經費概算表函文至社家署申請補助，每一年度社家署依所提計畫內容再核定經費，故每一年度業務費核定數都不一樣，沒有一定的給付標準。108年度業務費部分全數由本府自籌預算支出，社家署不再補助。</t>
  </si>
  <si>
    <t>有，每人年所得不得逾297,312元。</t>
  </si>
  <si>
    <t>急難救助紓困專案(原馬上關懷急難救助)</t>
  </si>
  <si>
    <t>廖宜鵬</t>
  </si>
  <si>
    <t>yipeng@nantou.gov.tw</t>
  </si>
  <si>
    <t>廖皇媚</t>
  </si>
  <si>
    <t>老人乘車優待(含敬老愛心卡補助)</t>
  </si>
  <si>
    <t>劉育映</t>
  </si>
  <si>
    <t>張秀美</t>
  </si>
  <si>
    <t>陳郁文</t>
  </si>
  <si>
    <t xml:space="preserve">社區日間照顧服務計畫申請補助規定
</t>
  </si>
  <si>
    <t>無
本案為補助社福團體辦理。</t>
  </si>
  <si>
    <t>049-2244221
ntu24131@nantou.gov.tw</t>
  </si>
  <si>
    <t xml:space="preserve">049-2244221
alice531411@nantou.gov.tw
</t>
  </si>
  <si>
    <t>049-2244221
mini790211@nantou.gov.tw</t>
  </si>
  <si>
    <t>補助給團體單位，無統計明細</t>
  </si>
  <si>
    <t>常備役(在營軍人)及替代役役男家屬各項扶生活慰助經費－生活扶助津貼</t>
  </si>
  <si>
    <t>83年次以後不能維持生活役男(服役4個月)家庭生活扶助一次安定費，甲級戶每口20520元、乙級戶每口12320元、丙級戶每口 6160元。</t>
  </si>
  <si>
    <t>1.甲級：未達當地最低生活費標準百分之十。2.乙級：已達當地最低生活費標準百分之十以上，未達百分之七十。
3.丙級：已達當地最低生活費標準百分之七十以上，未達最低生活費標準。</t>
  </si>
  <si>
    <t>一律依甲級扶助</t>
  </si>
  <si>
    <t xml:space="preserve">南投縣委託辦理「長期照顧十年計畫-日間照顧服務」實施計畫
</t>
  </si>
  <si>
    <t>兒童及少年保護通報與處遇(含個案追蹤輔導)</t>
  </si>
  <si>
    <t>調查值差異數</t>
    <phoneticPr fontId="35" type="noConversion"/>
  </si>
  <si>
    <t xml:space="preserve">編碼確認
</t>
    <phoneticPr fontId="36" type="noConversion"/>
  </si>
  <si>
    <t>社會保障支出項目編碼及修正註記(含給付名稱修正)</t>
    <phoneticPr fontId="35" type="noConversion"/>
  </si>
  <si>
    <t>修正備註</t>
    <phoneticPr fontId="35" type="noConversion"/>
  </si>
  <si>
    <t>原編數</t>
    <phoneticPr fontId="48" type="noConversion"/>
  </si>
  <si>
    <t>修正數</t>
    <phoneticPr fontId="48" type="noConversion"/>
  </si>
  <si>
    <t>修正備註</t>
  </si>
  <si>
    <t>X</t>
    <phoneticPr fontId="35" type="noConversion"/>
  </si>
  <si>
    <t>X</t>
    <phoneticPr fontId="35" type="noConversion"/>
  </si>
  <si>
    <t>T</t>
    <phoneticPr fontId="35" type="noConversion"/>
  </si>
  <si>
    <t>K020907</t>
  </si>
  <si>
    <t>消防人員死亡、全殘、半殘、部分殘廢、受傷等慰問金</t>
  </si>
  <si>
    <t>X</t>
    <phoneticPr fontId="35" type="noConversion"/>
  </si>
  <si>
    <t>鄉鎮已編於S706，此處不計入</t>
    <phoneticPr fontId="35" type="noConversion"/>
  </si>
  <si>
    <t>108.05.13電洽承辦人陳小姐，107年因申請人數增加，經費不夠用，動支第二預備金，故金額人次同步增加
調查年109年金額人次同步減少，尚屬合理</t>
    <phoneticPr fontId="35" type="noConversion"/>
  </si>
  <si>
    <t>PS</t>
    <phoneticPr fontId="35" type="noConversion"/>
  </si>
  <si>
    <t>PS</t>
    <phoneticPr fontId="35" type="noConversion"/>
  </si>
  <si>
    <t>PS</t>
    <phoneticPr fontId="35" type="noConversion"/>
  </si>
  <si>
    <t>X</t>
    <phoneticPr fontId="35" type="noConversion"/>
  </si>
  <si>
    <t>T</t>
    <phoneticPr fontId="35" type="noConversion"/>
  </si>
  <si>
    <t>K030905</t>
    <phoneticPr fontId="35" type="noConversion"/>
  </si>
  <si>
    <t>X</t>
    <phoneticPr fontId="35" type="noConversion"/>
  </si>
  <si>
    <t>X</t>
    <phoneticPr fontId="35" type="noConversion"/>
  </si>
  <si>
    <t>鄉鎮已編於S706，此處不計入</t>
    <phoneticPr fontId="35" type="noConversion"/>
  </si>
  <si>
    <t>X</t>
    <phoneticPr fontId="35" type="noConversion"/>
  </si>
  <si>
    <t>C010301</t>
    <phoneticPr fontId="35" type="noConversion"/>
  </si>
  <si>
    <t>X</t>
    <phoneticPr fontId="35" type="noConversion"/>
  </si>
  <si>
    <t>N</t>
    <phoneticPr fontId="35" type="noConversion"/>
  </si>
  <si>
    <t>C030123</t>
    <phoneticPr fontId="35" type="noConversion"/>
  </si>
  <si>
    <t>108.05.13電洽承辦人林先生，原填人次應為人數，另107年平均金額較高原因，係因107年每位個案使用次數或小時數較高，故平均金額較高。
金額人次尚屬合理</t>
    <phoneticPr fontId="35" type="noConversion"/>
  </si>
  <si>
    <t>108.05.15電洽承辦人王小姐，可能因為少子化關係，107年申請人數下降，故金額人次同步減少。
金額人次尚屬合理</t>
    <phoneticPr fontId="35" type="noConversion"/>
  </si>
  <si>
    <t>K050145</t>
    <phoneticPr fontId="35" type="noConversion"/>
  </si>
  <si>
    <t>N</t>
    <phoneticPr fontId="35" type="noConversion"/>
  </si>
  <si>
    <t>K050144</t>
    <phoneticPr fontId="35" type="noConversion"/>
  </si>
  <si>
    <t>D</t>
    <phoneticPr fontId="35" type="noConversion"/>
  </si>
  <si>
    <t>金額人次尚屬合理</t>
    <phoneticPr fontId="35" type="noConversion"/>
  </si>
  <si>
    <t>鄉鎮自辦項目，另編入S706鄉鎮福利
台電補助金修正為地方自籌</t>
    <phoneticPr fontId="35" type="noConversion"/>
  </si>
  <si>
    <t>109.05.28電洽承辦人林小姐，因108年有一戶遺族係採父母各領1000元，而不是一位代表領2000元，以致平均金額會小於2000元</t>
    <phoneticPr fontId="35" type="noConversion"/>
  </si>
  <si>
    <t>K030111</t>
    <phoneticPr fontId="35" type="noConversion"/>
  </si>
  <si>
    <t>疫苗接種(流感疫苗、肺炎鏈球菌疫苗、肝炎免疫球蛋白、日本腦炎、水痘、五合一、破傷風、乳突病毒、子宮頸、HPV等)</t>
    <phoneticPr fontId="35" type="noConversion"/>
  </si>
  <si>
    <t>K050968</t>
    <phoneticPr fontId="35" type="noConversion"/>
  </si>
  <si>
    <t>K010218</t>
    <phoneticPr fontId="35" type="noConversion"/>
  </si>
  <si>
    <t>L0800</t>
    <phoneticPr fontId="35" type="noConversion"/>
  </si>
  <si>
    <t>P</t>
    <phoneticPr fontId="35" type="noConversion"/>
  </si>
  <si>
    <t>D</t>
    <phoneticPr fontId="35" type="noConversion"/>
  </si>
  <si>
    <t>N</t>
    <phoneticPr fontId="35" type="noConversion"/>
  </si>
  <si>
    <t>C</t>
    <phoneticPr fontId="35" type="noConversion"/>
  </si>
  <si>
    <t>X</t>
    <phoneticPr fontId="35" type="noConversion"/>
  </si>
  <si>
    <t>7.破傷風</t>
  </si>
  <si>
    <t>K050105</t>
    <phoneticPr fontId="35" type="noConversion"/>
  </si>
  <si>
    <t>脆弱家庭社區支持服務方案(守護家庭小衛星)</t>
  </si>
  <si>
    <t>許祐瑄</t>
  </si>
  <si>
    <t>S</t>
    <phoneticPr fontId="35" type="noConversion"/>
  </si>
  <si>
    <t>K030942</t>
    <phoneticPr fontId="35" type="noConversion"/>
  </si>
  <si>
    <t>K</t>
    <phoneticPr fontId="35" type="noConversion"/>
  </si>
  <si>
    <t>衛生福利部長照發展基金
地方政府自籌款</t>
  </si>
  <si>
    <t>X</t>
    <phoneticPr fontId="35" type="noConversion"/>
  </si>
  <si>
    <t>X</t>
    <phoneticPr fontId="35" type="noConversion"/>
  </si>
  <si>
    <t>D</t>
    <phoneticPr fontId="35" type="noConversion"/>
  </si>
  <si>
    <t>N</t>
    <phoneticPr fontId="35" type="noConversion"/>
  </si>
  <si>
    <t>補助身心障礙輔具資源中心設施設備、到宅評估、輔具維修、復健訓練服務</t>
    <phoneticPr fontId="35" type="noConversion"/>
  </si>
  <si>
    <t>K</t>
    <phoneticPr fontId="35" type="noConversion"/>
  </si>
  <si>
    <t>T</t>
    <phoneticPr fontId="35" type="noConversion"/>
  </si>
  <si>
    <t>C030402</t>
    <phoneticPr fontId="35" type="noConversion"/>
  </si>
  <si>
    <t>B01704</t>
  </si>
  <si>
    <t>B10208</t>
  </si>
  <si>
    <t>B04120</t>
  </si>
  <si>
    <t>南投縣政府</t>
  </si>
  <si>
    <t>草屯鎮公所</t>
  </si>
  <si>
    <t>中寮鄉公所</t>
  </si>
  <si>
    <t>仁愛鄉公所</t>
  </si>
  <si>
    <t>特殊群體生育調節補助</t>
  </si>
  <si>
    <t>推展原住民族部落文化健康站</t>
  </si>
  <si>
    <t xml:space="preserve">補助經濟弱勢原住民建購及修繕住宅
</t>
  </si>
  <si>
    <t>名間鄉公所-本鄉鄉民團體意外保險</t>
  </si>
  <si>
    <t>嚴重特殊傳染性肺炎防治及紓困振興相關給付(只需填列縣市加碼經費，不含中央撥補經費)</t>
    <phoneticPr fontId="35" type="noConversion"/>
  </si>
  <si>
    <t>是否為代收代辦（Y/N）
（包含中央或其他機關間委託辦理經費）</t>
    <phoneticPr fontId="35" type="noConversion"/>
  </si>
  <si>
    <t>補助釋出慢性病連續處方箋至社區藥局領藥費用</t>
  </si>
  <si>
    <t>受隔離、檢疫者和其照顧者防疫補償(只需填列縣市加碼經費，不含中央撥補經費)</t>
  </si>
  <si>
    <t>防疫照顧假(只需填列縣市加碼經費，不含中央撥補經費)</t>
  </si>
  <si>
    <t>補助疫情期間勞工薪資補助(只需填列縣市加碼經費，不含中央撥補經費)</t>
  </si>
  <si>
    <t>公式
自key</t>
    <phoneticPr fontId="35" type="noConversion"/>
  </si>
  <si>
    <t>給付內容/標準
(若未辦理該項給付，請註明「未辦理」)</t>
    <phoneticPr fontId="35" type="noConversion"/>
  </si>
  <si>
    <t>給付項目
編號
改列其他計畫C
其他X</t>
    <phoneticPr fontId="36" type="noConversion"/>
  </si>
  <si>
    <t>109.05.28電洽承辦人王小姐，108年原填人次有誤，已修正，另108年因申請人次增加，故金額同步上升。
108.05.10電洽承辦人林先生，107年申請人增加很多，故人數金額同時增加，原填寫人數與人次，為與106年比較，故刪除人數資料，只留人次</t>
    <phoneticPr fontId="35" type="noConversion"/>
  </si>
  <si>
    <t>109.05.28電洽承辦人許小姐，因剛接手業務，故不知道108年金額增加的原因，但確認所填寫之金額正確無誤。
108.05.13電洽承辦人陳小姐，原填106年人次資料，應為人數，已修正。</t>
    <phoneticPr fontId="35" type="noConversion"/>
  </si>
  <si>
    <t>109.05.28電洽承辦人陳小姐，107年補助人力4人，108年為3人，人力減少故服務個案也減少，故108年金額人次同步減少。
108.05.10電洽承辦人陳小姐，所填之人次為諮商加實際服務人次，有諮商不一定有服務，故增加之金額與人次不成比例。</t>
    <phoneticPr fontId="35" type="noConversion"/>
  </si>
  <si>
    <t>109.05.28電洽承辦人林小姐，原填42人數，應為42人次，已修正。
108.05.10電洽承辦人林小姐，確認金額人次無誤，107年因增聘人力，故增加人事成本</t>
    <phoneticPr fontId="35" type="noConversion"/>
  </si>
  <si>
    <t>109.05.28電洽承辦人林小姐，原填108年人次有誤，已修正，另108年因開班數及申請學校數增加，故金額人次同步增加。
108.05.13電洽承辦人林小姐，原填107年金額人次有誤，已修正，另回修106年金額人次。</t>
    <phoneticPr fontId="35" type="noConversion"/>
  </si>
  <si>
    <t>109.06.02電洽承辦人程小姐，108年原填之金額人次有誤，平均每人為1500元，已修正。
108.05.17電洽承辦人程小姐，107年原填人數，應為人次，已修正。</t>
    <phoneticPr fontId="35" type="noConversion"/>
  </si>
  <si>
    <t>縣(市)府公務預算</t>
  </si>
  <si>
    <t>軍公教退休金撫卹金</t>
    <phoneticPr fontId="35" type="noConversion"/>
  </si>
  <si>
    <t>退休公務人員優惠存款差額利息補貼(18%)</t>
    <phoneticPr fontId="35" type="noConversion"/>
  </si>
  <si>
    <t>退休及卹償金-161職員退休金(不含規定提撥金及離職金)</t>
    <phoneticPr fontId="35" type="noConversion"/>
  </si>
  <si>
    <t>退休及卹償金-162工員退休金(不含規定提撥金及離職金)</t>
    <phoneticPr fontId="35" type="noConversion"/>
  </si>
  <si>
    <t>附屬單位預算(含所屬)</t>
  </si>
  <si>
    <t>嚴重特殊傳染性肺炎防治及紓困振興相關給付</t>
    <phoneticPr fontId="35" type="noConversion"/>
  </si>
  <si>
    <t>(1)少子女化對策計畫</t>
    <phoneticPr fontId="35" type="noConversion"/>
  </si>
  <si>
    <t>32-1</t>
    <phoneticPr fontId="35" type="noConversion"/>
  </si>
  <si>
    <t>32-2</t>
    <phoneticPr fontId="35" type="noConversion"/>
  </si>
  <si>
    <t>33-1</t>
    <phoneticPr fontId="35" type="noConversion"/>
  </si>
  <si>
    <t>33-2</t>
    <phoneticPr fontId="35" type="noConversion"/>
  </si>
  <si>
    <t>049-2244221
a10040814@nantou.gov.tw</t>
    <phoneticPr fontId="35" type="noConversion"/>
  </si>
  <si>
    <t>有：稅率20%。</t>
  </si>
  <si>
    <t>依作業規定核給</t>
  </si>
  <si>
    <t>109年公益彩卷盈餘分配基金</t>
  </si>
  <si>
    <t>南投縣政府辦理中低收入戶老人配置老花眼鏡補助實施計畫</t>
  </si>
  <si>
    <t>許嫚玲</t>
  </si>
  <si>
    <t>049-2338161#183</t>
  </si>
  <si>
    <t>money18000@mail.tsaotun.gov.tw</t>
  </si>
  <si>
    <t>049-2732116#137</t>
  </si>
  <si>
    <t>049-2755720#115</t>
  </si>
  <si>
    <t>tsaichen925@lugu.gov.tw</t>
  </si>
  <si>
    <t>警察局人事室</t>
  </si>
  <si>
    <t>莊媛如</t>
  </si>
  <si>
    <t>yuan0604@ncpb.gov.tw</t>
  </si>
  <si>
    <t>cheerupoo@ncpb.gov.tw</t>
  </si>
  <si>
    <t xml:space="preserve">0216民政業務-01督導鄉鎮市自治業務暨行政管理-08獎補助費
</t>
  </si>
  <si>
    <t>無，經費撥款給公所由公所訂閱報紙轉發給鄰長</t>
  </si>
  <si>
    <t>居家防疫關懷包(需獨立分別填列縣市加碼經費，以及中央撥補經費)</t>
  </si>
  <si>
    <t>因應武漢肺炎製作防疫關懷包發放給本縣居家檢疫者</t>
  </si>
  <si>
    <t>無，防疫關懷包請公所轉發給居家檢疫者</t>
  </si>
  <si>
    <t xml:space="preserve">凡設籍本鄉之居民，因罹患重病無力就醫、遭遇意外傷害、死亡或其他重大之急難事故，致家庭生活陷於困境，有下列情形者，得依計畫給予急難救助：
(一) 戶內人口死亡無力殮葬。
(二) 戶內人口遭受意外傷害致生活陷於困境。
(三) 負家庭主要生計責任者，罹患重病、失業、失蹤、應徵集召集入營服兵役或替代役現役、入獄服刑、因案羈押、依法拘禁或其它原因，無法工作致生活陷於困境。
(四) 財產或存款帳戶因遭強制執行、凍結或其他原因未能及時運用，致生活陷困境。
(五) 已申請福利項目或保險給付，尚未核准期間生活陷於困境。
(六) 其他因遭遇重大變故，致生活陷於困境，經直轄市、縣（市）、鄉（鎮）主管機關訪視評估，認定確有救助需要。
</t>
  </si>
  <si>
    <t>社會救濟-社會救濟-獎補助費-社會福利津貼及濟助</t>
  </si>
  <si>
    <t>凡設籍本鄉之居民，因罹患重病或意外事故就醫住院達五天以上，致家庭生活陷於困境者，得依本規定給予慰助金。
補助標準每案新臺幣三千元整。</t>
  </si>
  <si>
    <t>049-2222473轉277
pi5240@ntshb.gov.tw</t>
  </si>
  <si>
    <t>衛生局企畫及長期照護科</t>
  </si>
  <si>
    <t>居家防疫關懷包(需獨立分別填列縣市加碼經費，以及中央撥補經費)</t>
    <phoneticPr fontId="35" type="noConversion"/>
  </si>
  <si>
    <t>嚴重特殊傳染性肺炎防疫動員計畫-代辦經費</t>
    <phoneticPr fontId="35" type="noConversion"/>
  </si>
  <si>
    <t>x</t>
    <phoneticPr fontId="35" type="noConversion"/>
  </si>
  <si>
    <t xml:space="preserve">049-2243637 </t>
  </si>
  <si>
    <t>sucw600530@gmail.com</t>
  </si>
  <si>
    <t>南投縣設備汰換與智慧用電補助計畫</t>
  </si>
  <si>
    <t>工商業與度量衡管理-產業發展推動與行政管理-獎補助費</t>
  </si>
  <si>
    <t>建設處產業發展科</t>
  </si>
  <si>
    <t>1.調用車輛之補償費用：每日每車計新臺幣2,200元。
2.居家隔離(檢疫)或自主隔離之補償費用：因載送過程造成駕駛員須居家隔離或居家檢疫14日，或於任務完成後駕駛員須自主隔離14日時，本府補償營業損失「每人每日新臺幣2,100元」</t>
  </si>
  <si>
    <t>交通管理業務-道路交通管理業務-獎補助費-其他補助及捐助
A0108嚴重特殊傳染性肺炎防疫動員計畫-業務費-短程車資</t>
  </si>
  <si>
    <t>無，本案以各計程車司機為基本補助單位。</t>
  </si>
  <si>
    <t>代辦經費</t>
    <phoneticPr fontId="35" type="noConversion"/>
  </si>
  <si>
    <t>交通部觀光局獎助直轄市及縣（市）政府推動 溫馨防疫旅宿 實施要點</t>
  </si>
  <si>
    <t>觀光處觀光產業科</t>
  </si>
  <si>
    <t>無(補助予參加活動業者，無消費者明細資料)</t>
  </si>
  <si>
    <t>049-2222106#1367</t>
  </si>
  <si>
    <t>地方教育發展基金-教育處-學前教育計畫-中央補助幼兒教育經費-補(協)助政府機關(構)</t>
  </si>
  <si>
    <t>劉衿綿</t>
  </si>
  <si>
    <t>無，核銷時已將紙本送出撥款。</t>
  </si>
  <si>
    <t>無，以投保當時居民數預估</t>
  </si>
  <si>
    <t>無，紙本歸檔</t>
    <phoneticPr fontId="35" type="noConversion"/>
  </si>
  <si>
    <t>協助單身青年及鼓勵婚育租金補貼試辦方案</t>
    <phoneticPr fontId="35" type="noConversion"/>
  </si>
  <si>
    <t>民政處</t>
    <phoneticPr fontId="35" type="noConversion"/>
  </si>
  <si>
    <t>鄉鎮自辦項目，另編入S706鄉鎮福利
109年未辦理</t>
    <phoneticPr fontId="35" type="noConversion"/>
  </si>
  <si>
    <t>109年補助給個案之金額人次都同步減少。
 109.05.28電洽承辦人吳小姐，108年因預算大幅增加，故補助給個案之金額人次都同步增加，109年預算又被砍，屆時補助金額人次也會下降，另108年填寫之人次有誤，已修正。
108.05.10電洽承辦人吳小姐，每人每天80元，人次應為總金額除以80，故修正106及107年人次</t>
    <phoneticPr fontId="35" type="noConversion"/>
  </si>
  <si>
    <t>鄉鎮自辦項目，另編入S706鄉鎮福利
109年未辦理</t>
    <phoneticPr fontId="35" type="noConversion"/>
  </si>
  <si>
    <t>人次金額尚屬合理；
109年無人申請</t>
    <phoneticPr fontId="35" type="noConversion"/>
  </si>
  <si>
    <t>鄉鎮已編於S706，此處不計入；
補助高齡者增加</t>
    <phoneticPr fontId="35" type="noConversion"/>
  </si>
  <si>
    <t>K010815</t>
  </si>
  <si>
    <t>K010906</t>
  </si>
  <si>
    <t>K010913</t>
  </si>
  <si>
    <t>K030235</t>
  </si>
  <si>
    <t>K030914</t>
  </si>
  <si>
    <t>K050301</t>
  </si>
  <si>
    <t>K050501</t>
  </si>
  <si>
    <t>K051001</t>
  </si>
  <si>
    <t>K051002</t>
  </si>
  <si>
    <t>C030301</t>
  </si>
  <si>
    <t>C050310</t>
  </si>
  <si>
    <t>P</t>
  </si>
  <si>
    <t>P</t>
    <phoneticPr fontId="35" type="noConversion"/>
  </si>
  <si>
    <t>D</t>
    <phoneticPr fontId="35" type="noConversion"/>
  </si>
  <si>
    <t>N</t>
    <phoneticPr fontId="35" type="noConversion"/>
  </si>
  <si>
    <t>X</t>
    <phoneticPr fontId="35" type="noConversion"/>
  </si>
  <si>
    <t>C</t>
    <phoneticPr fontId="35" type="noConversion"/>
  </si>
  <si>
    <t>S</t>
    <phoneticPr fontId="35" type="noConversion"/>
  </si>
  <si>
    <t>T</t>
    <phoneticPr fontId="35" type="noConversion"/>
  </si>
  <si>
    <t>非社會給付</t>
    <phoneticPr fontId="35" type="noConversion"/>
  </si>
  <si>
    <t>1100505補助金額及平均金額同步增加
109.05.29電洽承辦人葉小姐，108年原填人數資料，已修正為人次，另107年人次資料可能有誤，但因系統已無法查詢107年資料，故無法確認107年資料正確性，惟確認所填之108年金額人次正確無誤。
108.05.15電洽承辦人蕭先生，107年因實施給付支付制度，提高補助標準，故補助金額及平均金額均大幅增加。</t>
    <phoneticPr fontId="35" type="noConversion"/>
  </si>
  <si>
    <t>1100505因文健站108年25站,109年增設9站達34站,原舊站有從開站3天調整開站5天及調增服務人數級距,致金額增幅大。
2.受益人次108年下修很大，係誤繕,未合計參與各項服務項目之人次。
109.05.28電洽承辦人吳小姐，108年因服務站點由21站增加至25站，服務天數由一周3天改為5天，且社工人力改為月薪制，故108年金額人次都大幅增加。</t>
    <phoneticPr fontId="35" type="noConversion"/>
  </si>
  <si>
    <t>鄉鎮自辦項目，另編入S706鄉鎮福利
1100505因109年提高補助為1萬元，誘因提高，使更多人願意入戶籍生產。</t>
    <phoneticPr fontId="35" type="noConversion"/>
  </si>
  <si>
    <t>1100506兩者皆為受益人數
金額人次尚屬合理</t>
    <phoneticPr fontId="35" type="noConversion"/>
  </si>
  <si>
    <t>1100506修正為受益人數。109年申請人數增加
108.05.22電洽承辦人林小姐，107年應申請之個案增加，故人次金額大幅增加，另修正106年人次資料。</t>
    <phoneticPr fontId="35" type="noConversion"/>
  </si>
  <si>
    <t>K050967</t>
  </si>
  <si>
    <t>P</t>
    <phoneticPr fontId="35" type="noConversion"/>
  </si>
  <si>
    <t>D</t>
    <phoneticPr fontId="35" type="noConversion"/>
  </si>
  <si>
    <t>N</t>
    <phoneticPr fontId="35" type="noConversion"/>
  </si>
  <si>
    <t>K</t>
    <phoneticPr fontId="35" type="noConversion"/>
  </si>
  <si>
    <t>說明詳細項</t>
    <phoneticPr fontId="35" type="noConversion"/>
  </si>
  <si>
    <t>K051011</t>
  </si>
  <si>
    <t>K030529</t>
    <phoneticPr fontId="35" type="noConversion"/>
  </si>
  <si>
    <t>1100526電洽承辦人陳小姐，因有2家招標廠商其1家108年上半年缺少2名人力，109年均已補足5個人力，此項給付是給辦理這項業務的人力支出，非給身障者，金額與服務量未必同步
109.05.28電洽承辦人陳小姐，108年上半年缺少2名人力，故服務績效及效能都下降，以至於服務人次減少很多。
108.05.10電洽承辦人陳小姐，107年雖服務個案增加，但因人力陸續中斷(離職)，故補助金額減少</t>
    <phoneticPr fontId="35" type="noConversion"/>
  </si>
  <si>
    <t xml:space="preserve">(一) 本縣籍民眾於本轄因災傷亡或遭受事故致經濟陷困者。
(二) 本縣籍民眾於外縣市因災傷亡或遭受事故致經濟陷困者。
(三) 非本縣籍民眾於本轄因災傷亡或遭受事故致經濟陷困者。
</t>
  </si>
  <si>
    <t>社會救濟會報:
社會救濟-社會救助-獎補助費-社會福利津貼及濟助</t>
  </si>
  <si>
    <t>賴美君</t>
  </si>
  <si>
    <t>mage1213@nantou.gov.tw</t>
  </si>
  <si>
    <t>教育部補助地方政府設置樂齡學習中心/提供55歲以上民眾多元學習課程</t>
  </si>
  <si>
    <t>教育處家庭教育中心</t>
  </si>
  <si>
    <t>無，資料由承辦單位留存</t>
  </si>
  <si>
    <t>社會教育計畫-中央政府補助社會教育經費-服務費用-一般服務費-代理（辦）費/社會教育計畫-社會教育行政及督導-服務費用-一般服務費-代理（辦）費</t>
  </si>
  <si>
    <t>教育處社會教育科</t>
  </si>
  <si>
    <t>B01505</t>
  </si>
  <si>
    <t>B046</t>
  </si>
  <si>
    <t>B02710</t>
  </si>
  <si>
    <t>非直接補助心障礙者，無法得知是否直接受益</t>
  </si>
  <si>
    <t>B02707</t>
  </si>
  <si>
    <t>B02723</t>
  </si>
  <si>
    <t>B02706</t>
  </si>
  <si>
    <t>B02722</t>
  </si>
  <si>
    <t>B01102</t>
  </si>
  <si>
    <t>B01104</t>
  </si>
  <si>
    <t>B01105</t>
  </si>
  <si>
    <t>B0370401</t>
  </si>
  <si>
    <t>B0260502</t>
  </si>
  <si>
    <t>B206</t>
  </si>
  <si>
    <t>醫療設備更新非調查範圍</t>
  </si>
  <si>
    <t>醫療設備汰換非調查範圍</t>
  </si>
  <si>
    <t>B059</t>
  </si>
  <si>
    <t>以各客運業者為補助單位</t>
  </si>
  <si>
    <t>B065</t>
  </si>
  <si>
    <t>B11503</t>
  </si>
  <si>
    <t>B11501</t>
  </si>
  <si>
    <t>B11502</t>
  </si>
  <si>
    <t>計程車屬營業行為，故不列入調查</t>
  </si>
  <si>
    <t>1100505本案為服務長照2.0有需求餐飲之個案，自108年起送(午、晚)2餐，108年服務個案為697人，服務224,705人次；109服務人數為849人，服務284,063人次，綜上；人數與服務次數均成長，故經費亦相對增加。
1100531問張小姐已包含序號16_15「十年長照計畫－中低收入失能老人機構公費安置費」。
109.05.29電洽承辦人劉小姐，108年起因每日可送2次餐（107年只能送1次），故金額人次大幅增加，另107年人次應有誤，以致108年金額人次增加幅度不成比例，惟107年人次資料已不可考，無法修正，但確認所填之金額正確無誤。</t>
    <phoneticPr fontId="35" type="noConversion"/>
  </si>
  <si>
    <t>編碼相同，故以總計項目編碼</t>
    <phoneticPr fontId="35" type="noConversion"/>
  </si>
  <si>
    <t>無給付金額因由醫院直接向中央申請經費給付，金額無法得知，縣經費給付0元。</t>
    <phoneticPr fontId="35" type="noConversion"/>
  </si>
  <si>
    <t>醫療設備
資本門不計入</t>
    <phoneticPr fontId="35" type="noConversion"/>
  </si>
  <si>
    <t>鄉鎮自辦項目，另編入S706鄉鎮福利；
補助人數增加
1101202問生育申請人次增加，係因獎勵金額較鄰近鄉鎮高，可能鄰近鄉鎮戶籍遷入所致</t>
    <phoneticPr fontId="35" type="noConversion"/>
  </si>
  <si>
    <t>其他未列項目（請自行新增），例：疫情相關補助</t>
    <phoneticPr fontId="35" type="noConversion"/>
  </si>
  <si>
    <t>補助社會住宅租金減收或減免</t>
    <phoneticPr fontId="100" type="noConversion"/>
  </si>
  <si>
    <t>2-2</t>
  </si>
  <si>
    <t>18</t>
  </si>
  <si>
    <t>45-2</t>
  </si>
  <si>
    <t>116-2</t>
  </si>
  <si>
    <t>116-3</t>
  </si>
  <si>
    <t>116-4</t>
  </si>
  <si>
    <t>116-5</t>
  </si>
  <si>
    <t>116-6</t>
  </si>
  <si>
    <t>258</t>
    <phoneticPr fontId="35" type="noConversion"/>
  </si>
  <si>
    <t>72</t>
    <phoneticPr fontId="35" type="noConversion"/>
  </si>
  <si>
    <t>73</t>
    <phoneticPr fontId="35" type="noConversion"/>
  </si>
  <si>
    <t>1100505本案為服務長照2.0有需求餐飲之個案，自108年起送(午、晚)2餐，108年服務個案為697人，服務224,705人次；109服務人數為849人，服務284,063人次，綜上；人數與服務次數均成長，故經費亦相對增加。
1100531問張小姐已包含序號16_15「十年長照計畫－中低收入失能老人機構公費安置費」。
109.05.29電洽承辦人劉小姐，108年起因每日可送2次餐（107年只能送1次），故金額人次大幅增加，另107年人次應有誤，以致108年金額人次增加幅度不成比例，惟107年人次資料已不可考，無法修正，但確認所填之金額正確無誤。</t>
    <phoneticPr fontId="35" type="noConversion"/>
  </si>
  <si>
    <t>編碼相同，故以總計項目編碼</t>
    <phoneticPr fontId="35" type="noConversion"/>
  </si>
  <si>
    <t>醫療設備
資本門不計入</t>
    <phoneticPr fontId="35" type="noConversion"/>
  </si>
  <si>
    <t>鄉鎮自辦項目，另編入S706鄉鎮福利；
補助人數增加
1101202問生育申請人次增加，係因獎勵金額較鄰近鄉鎮高，可能鄰近鄉鎮戶籍遷入所致</t>
    <phoneticPr fontId="35" type="noConversion"/>
  </si>
  <si>
    <t>與表2序15「2至4歲育兒津貼」有相互關係</t>
    <phoneticPr fontId="35" type="noConversion"/>
  </si>
  <si>
    <r>
      <rPr>
        <b/>
        <sz val="10"/>
        <rFont val="微軟正黑體"/>
        <family val="2"/>
        <charset val="136"/>
      </rPr>
      <t>公務P</t>
    </r>
    <r>
      <rPr>
        <sz val="10"/>
        <rFont val="微軟正黑體"/>
        <family val="2"/>
        <charset val="136"/>
      </rPr>
      <t xml:space="preserve">
基金</t>
    </r>
    <r>
      <rPr>
        <b/>
        <sz val="10"/>
        <rFont val="微軟正黑體"/>
        <family val="2"/>
        <charset val="136"/>
      </rPr>
      <t>S
公務+基金PS
其他X</t>
    </r>
    <r>
      <rPr>
        <sz val="10"/>
        <rFont val="微軟正黑體"/>
        <family val="2"/>
        <charset val="136"/>
      </rPr>
      <t xml:space="preserve">
</t>
    </r>
    <phoneticPr fontId="36" type="noConversion"/>
  </si>
  <si>
    <r>
      <t>小計項</t>
    </r>
    <r>
      <rPr>
        <b/>
        <sz val="10"/>
        <rFont val="微軟正黑體"/>
        <family val="2"/>
        <charset val="136"/>
      </rPr>
      <t>T</t>
    </r>
    <r>
      <rPr>
        <sz val="10"/>
        <rFont val="微軟正黑體"/>
        <family val="2"/>
        <charset val="136"/>
      </rPr>
      <t xml:space="preserve">
細項</t>
    </r>
    <r>
      <rPr>
        <b/>
        <sz val="10"/>
        <rFont val="微軟正黑體"/>
        <family val="2"/>
        <charset val="136"/>
      </rPr>
      <t>D
其他X</t>
    </r>
    <r>
      <rPr>
        <sz val="10"/>
        <rFont val="微軟正黑體"/>
        <family val="2"/>
        <charset val="136"/>
      </rPr>
      <t xml:space="preserve">
</t>
    </r>
    <phoneticPr fontId="36" type="noConversion"/>
  </si>
  <si>
    <r>
      <t>跨功能要拆分
是</t>
    </r>
    <r>
      <rPr>
        <b/>
        <sz val="10"/>
        <rFont val="微軟正黑體"/>
        <family val="2"/>
        <charset val="136"/>
      </rPr>
      <t>Y</t>
    </r>
    <r>
      <rPr>
        <sz val="10"/>
        <rFont val="微軟正黑體"/>
        <family val="2"/>
        <charset val="136"/>
      </rPr>
      <t xml:space="preserve">
否</t>
    </r>
    <r>
      <rPr>
        <b/>
        <sz val="10"/>
        <rFont val="微軟正黑體"/>
        <family val="2"/>
        <charset val="136"/>
      </rPr>
      <t>N
其他X
(如身障輔具)</t>
    </r>
    <phoneticPr fontId="36" type="noConversion"/>
  </si>
  <si>
    <r>
      <t>中央補助</t>
    </r>
    <r>
      <rPr>
        <b/>
        <sz val="10"/>
        <rFont val="微軟正黑體"/>
        <family val="2"/>
        <charset val="136"/>
      </rPr>
      <t>C</t>
    </r>
    <r>
      <rPr>
        <sz val="10"/>
        <rFont val="微軟正黑體"/>
        <family val="2"/>
        <charset val="136"/>
      </rPr>
      <t xml:space="preserve">
地方自籌</t>
    </r>
    <r>
      <rPr>
        <b/>
        <sz val="10"/>
        <rFont val="微軟正黑體"/>
        <family val="2"/>
        <charset val="136"/>
      </rPr>
      <t>L</t>
    </r>
    <r>
      <rPr>
        <sz val="10"/>
        <rFont val="微軟正黑體"/>
        <family val="2"/>
        <charset val="136"/>
      </rPr>
      <t xml:space="preserve">
中央+ 自籌</t>
    </r>
    <r>
      <rPr>
        <b/>
        <sz val="10"/>
        <rFont val="微軟正黑體"/>
        <family val="2"/>
        <charset val="136"/>
      </rPr>
      <t xml:space="preserve">CL
</t>
    </r>
    <r>
      <rPr>
        <sz val="10"/>
        <rFont val="微軟正黑體"/>
        <family val="2"/>
        <charset val="136"/>
      </rPr>
      <t>未辦理、其他</t>
    </r>
    <r>
      <rPr>
        <b/>
        <sz val="10"/>
        <rFont val="微軟正黑體"/>
        <family val="2"/>
        <charset val="136"/>
      </rPr>
      <t>X</t>
    </r>
    <r>
      <rPr>
        <sz val="10"/>
        <rFont val="微軟正黑體"/>
        <family val="2"/>
        <charset val="136"/>
      </rPr>
      <t xml:space="preserve">
</t>
    </r>
    <phoneticPr fontId="36" type="noConversion"/>
  </si>
  <si>
    <r>
      <t>現金</t>
    </r>
    <r>
      <rPr>
        <b/>
        <sz val="10"/>
        <rFont val="微軟正黑體"/>
        <family val="2"/>
        <charset val="136"/>
      </rPr>
      <t>C</t>
    </r>
    <r>
      <rPr>
        <sz val="10"/>
        <rFont val="微軟正黑體"/>
        <family val="2"/>
        <charset val="136"/>
      </rPr>
      <t xml:space="preserve">
實物</t>
    </r>
    <r>
      <rPr>
        <b/>
        <sz val="10"/>
        <rFont val="微軟正黑體"/>
        <family val="2"/>
        <charset val="136"/>
      </rPr>
      <t>K</t>
    </r>
    <r>
      <rPr>
        <sz val="10"/>
        <rFont val="微軟正黑體"/>
        <family val="2"/>
        <charset val="136"/>
      </rPr>
      <t xml:space="preserve">
重繞</t>
    </r>
    <r>
      <rPr>
        <b/>
        <sz val="10"/>
        <rFont val="微軟正黑體"/>
        <family val="2"/>
        <charset val="136"/>
      </rPr>
      <t>R</t>
    </r>
    <r>
      <rPr>
        <sz val="10"/>
        <rFont val="微軟正黑體"/>
        <family val="2"/>
        <charset val="136"/>
      </rPr>
      <t xml:space="preserve">
非社會安全</t>
    </r>
    <r>
      <rPr>
        <b/>
        <sz val="10"/>
        <rFont val="微軟正黑體"/>
        <family val="2"/>
        <charset val="136"/>
      </rPr>
      <t xml:space="preserve">N
</t>
    </r>
    <r>
      <rPr>
        <sz val="10"/>
        <rFont val="微軟正黑體"/>
        <family val="2"/>
        <charset val="136"/>
      </rPr>
      <t>政府負擔</t>
    </r>
    <r>
      <rPr>
        <b/>
        <sz val="10"/>
        <rFont val="微軟正黑體"/>
        <family val="2"/>
        <charset val="136"/>
      </rPr>
      <t>G
其他X</t>
    </r>
    <phoneticPr fontId="36" type="noConversion"/>
  </si>
  <si>
    <r>
      <t>經常支出</t>
    </r>
    <r>
      <rPr>
        <b/>
        <sz val="10"/>
        <rFont val="微軟正黑體"/>
        <family val="2"/>
        <charset val="136"/>
      </rPr>
      <t>F</t>
    </r>
    <r>
      <rPr>
        <sz val="10"/>
        <rFont val="微軟正黑體"/>
        <family val="2"/>
        <charset val="136"/>
      </rPr>
      <t xml:space="preserve">
資本支出</t>
    </r>
    <r>
      <rPr>
        <b/>
        <sz val="10"/>
        <rFont val="微軟正黑體"/>
        <family val="2"/>
        <charset val="136"/>
      </rPr>
      <t>C</t>
    </r>
    <r>
      <rPr>
        <sz val="10"/>
        <rFont val="微軟正黑體"/>
        <family val="2"/>
        <charset val="136"/>
      </rPr>
      <t xml:space="preserve">
(設施、設備)
其他</t>
    </r>
    <r>
      <rPr>
        <b/>
        <sz val="10"/>
        <rFont val="微軟正黑體"/>
        <family val="2"/>
        <charset val="136"/>
      </rPr>
      <t>X</t>
    </r>
    <phoneticPr fontId="36" type="noConversion"/>
  </si>
  <si>
    <r>
      <t>中央調查
有</t>
    </r>
    <r>
      <rPr>
        <b/>
        <sz val="10"/>
        <rFont val="微軟正黑體"/>
        <family val="2"/>
        <charset val="136"/>
      </rPr>
      <t>Y</t>
    </r>
    <r>
      <rPr>
        <sz val="10"/>
        <rFont val="微軟正黑體"/>
        <family val="2"/>
        <charset val="136"/>
      </rPr>
      <t xml:space="preserve">
無</t>
    </r>
    <r>
      <rPr>
        <b/>
        <sz val="10"/>
        <rFont val="微軟正黑體"/>
        <family val="2"/>
        <charset val="136"/>
      </rPr>
      <t xml:space="preserve">N
</t>
    </r>
    <r>
      <rPr>
        <sz val="10"/>
        <rFont val="微軟正黑體"/>
        <family val="2"/>
        <charset val="136"/>
      </rPr>
      <t>其他</t>
    </r>
    <r>
      <rPr>
        <b/>
        <sz val="10"/>
        <rFont val="微軟正黑體"/>
        <family val="2"/>
        <charset val="136"/>
      </rPr>
      <t xml:space="preserve">X
</t>
    </r>
    <r>
      <rPr>
        <sz val="10"/>
        <rFont val="微軟正黑體"/>
        <family val="2"/>
        <charset val="136"/>
      </rPr>
      <t>待查</t>
    </r>
    <r>
      <rPr>
        <b/>
        <sz val="10"/>
        <rFont val="微軟正黑體"/>
        <family val="2"/>
        <charset val="136"/>
      </rPr>
      <t>W</t>
    </r>
    <phoneticPr fontId="36" type="noConversion"/>
  </si>
  <si>
    <r>
      <t>ILO功能別
一級
(含S12)
其他</t>
    </r>
    <r>
      <rPr>
        <b/>
        <sz val="10"/>
        <rFont val="微軟正黑體"/>
        <family val="2"/>
        <charset val="136"/>
      </rPr>
      <t>X</t>
    </r>
    <phoneticPr fontId="36" type="noConversion"/>
  </si>
  <si>
    <r>
      <t>ILO功能別
二級
(含S1202)
其他</t>
    </r>
    <r>
      <rPr>
        <b/>
        <sz val="10"/>
        <rFont val="微軟正黑體"/>
        <family val="2"/>
        <charset val="136"/>
      </rPr>
      <t>X</t>
    </r>
    <phoneticPr fontId="36" type="noConversion"/>
  </si>
  <si>
    <r>
      <t>公務預算-社政業務-兒童及少年福利</t>
    </r>
    <r>
      <rPr>
        <sz val="10"/>
        <color indexed="8"/>
        <rFont val="Calibri"/>
        <family val="2"/>
      </rPr>
      <t/>
    </r>
    <phoneticPr fontId="35" type="noConversion"/>
  </si>
  <si>
    <r>
      <rPr>
        <b/>
        <sz val="14"/>
        <color indexed="8"/>
        <rFont val="微軟正黑體"/>
        <family val="2"/>
        <charset val="136"/>
      </rPr>
      <t>實物給付項目表</t>
    </r>
    <phoneticPr fontId="51" type="noConversion"/>
  </si>
  <si>
    <r>
      <rPr>
        <sz val="12"/>
        <color indexed="8"/>
        <rFont val="微軟正黑體"/>
        <family val="2"/>
        <charset val="136"/>
      </rPr>
      <t>一、政府實物給付係指政府免費或以低於市場價格提供給個人或家庭的商品及服務，或有指定用途之各項補助，例如：老人假牙補助、</t>
    </r>
    <phoneticPr fontId="51" type="noConversion"/>
  </si>
  <si>
    <r>
      <t xml:space="preserve">         </t>
    </r>
    <r>
      <rPr>
        <sz val="12"/>
        <color indexed="8"/>
        <rFont val="微軟正黑體"/>
        <family val="2"/>
        <charset val="136"/>
      </rPr>
      <t>老人或身心障礙者交通補助、房租津貼等；委託社福團體辦理之補助項目亦包含在內。給付之項目或對象如：</t>
    </r>
    <phoneticPr fontId="51" type="noConversion"/>
  </si>
  <si>
    <r>
      <t xml:space="preserve">        1</t>
    </r>
    <r>
      <rPr>
        <sz val="12"/>
        <color indexed="8"/>
        <rFont val="微軟正黑體"/>
        <family val="2"/>
        <charset val="136"/>
      </rPr>
      <t xml:space="preserve">、高齡者                                                            </t>
    </r>
    <phoneticPr fontId="51" type="noConversion"/>
  </si>
  <si>
    <r>
      <t xml:space="preserve">        2</t>
    </r>
    <r>
      <rPr>
        <sz val="12"/>
        <color indexed="8"/>
        <rFont val="微軟正黑體"/>
        <family val="2"/>
        <charset val="136"/>
      </rPr>
      <t xml:space="preserve">、身心障礙者                                                           </t>
    </r>
    <phoneticPr fontId="51" type="noConversion"/>
  </si>
  <si>
    <r>
      <t xml:space="preserve">        3</t>
    </r>
    <r>
      <rPr>
        <sz val="12"/>
        <color indexed="8"/>
        <rFont val="微軟正黑體"/>
        <family val="2"/>
        <charset val="136"/>
      </rPr>
      <t>、兒童、婦女及原住民等</t>
    </r>
    <r>
      <rPr>
        <sz val="12"/>
        <color indexed="8"/>
        <rFont val="Calibri"/>
        <family val="2"/>
      </rPr>
      <t/>
    </r>
    <phoneticPr fontId="51" type="noConversion"/>
  </si>
  <si>
    <r>
      <t xml:space="preserve">        4</t>
    </r>
    <r>
      <rPr>
        <sz val="12"/>
        <color indexed="8"/>
        <rFont val="微軟正黑體"/>
        <family val="2"/>
        <charset val="136"/>
      </rPr>
      <t>、遺族</t>
    </r>
    <phoneticPr fontId="51" type="noConversion"/>
  </si>
  <si>
    <r>
      <t xml:space="preserve">        5</t>
    </r>
    <r>
      <rPr>
        <sz val="12"/>
        <color indexed="8"/>
        <rFont val="微軟正黑體"/>
        <family val="2"/>
        <charset val="136"/>
      </rPr>
      <t>、疾病與健康給付</t>
    </r>
    <phoneticPr fontId="51" type="noConversion"/>
  </si>
  <si>
    <r>
      <t xml:space="preserve">        6</t>
    </r>
    <r>
      <rPr>
        <sz val="12"/>
        <color indexed="8"/>
        <rFont val="微軟正黑體"/>
        <family val="2"/>
        <charset val="136"/>
      </rPr>
      <t>、生育給付</t>
    </r>
    <phoneticPr fontId="51" type="noConversion"/>
  </si>
  <si>
    <r>
      <t xml:space="preserve">        7</t>
    </r>
    <r>
      <rPr>
        <sz val="12"/>
        <color indexed="8"/>
        <rFont val="微軟正黑體"/>
        <family val="2"/>
        <charset val="136"/>
      </rPr>
      <t xml:space="preserve">、職業傷害給付 </t>
    </r>
    <phoneticPr fontId="51" type="noConversion"/>
  </si>
  <si>
    <r>
      <t xml:space="preserve">        8</t>
    </r>
    <r>
      <rPr>
        <sz val="12"/>
        <color indexed="8"/>
        <rFont val="微軟正黑體"/>
        <family val="2"/>
        <charset val="136"/>
      </rPr>
      <t>、失業給付、就業訓練</t>
    </r>
    <phoneticPr fontId="51" type="noConversion"/>
  </si>
  <si>
    <r>
      <t xml:space="preserve">        9</t>
    </r>
    <r>
      <rPr>
        <sz val="12"/>
        <color indexed="8"/>
        <rFont val="微軟正黑體"/>
        <family val="2"/>
        <charset val="136"/>
      </rPr>
      <t>、居住給付</t>
    </r>
    <phoneticPr fontId="51" type="noConversion"/>
  </si>
  <si>
    <r>
      <t xml:space="preserve">      10</t>
    </r>
    <r>
      <rPr>
        <sz val="12"/>
        <color indexed="8"/>
        <rFont val="微軟正黑體"/>
        <family val="2"/>
        <charset val="136"/>
      </rPr>
      <t>、其他所得支持及救助等</t>
    </r>
    <phoneticPr fontId="51" type="noConversion"/>
  </si>
  <si>
    <r>
      <rPr>
        <sz val="12"/>
        <color indexed="8"/>
        <rFont val="微軟正黑體"/>
        <family val="2"/>
        <charset val="136"/>
      </rPr>
      <t>二、為免重覆統計，各項給付間均應互斥。</t>
    </r>
    <phoneticPr fontId="51" type="noConversion"/>
  </si>
  <si>
    <r>
      <rPr>
        <sz val="12"/>
        <color indexed="8"/>
        <rFont val="微軟正黑體"/>
        <family val="2"/>
        <charset val="136"/>
      </rPr>
      <t xml:space="preserve">三、若有辦理相關給付，但未列於表中者，請自行增列。      </t>
    </r>
    <phoneticPr fontId="51" type="noConversion"/>
  </si>
  <si>
    <r>
      <rPr>
        <sz val="12"/>
        <color indexed="8"/>
        <rFont val="微軟正黑體"/>
        <family val="2"/>
        <charset val="136"/>
      </rPr>
      <t>五、兩年間之給付金額、受益</t>
    </r>
    <r>
      <rPr>
        <sz val="12"/>
        <color indexed="10"/>
        <rFont val="微軟正黑體"/>
        <family val="2"/>
        <charset val="136"/>
      </rPr>
      <t>人數（次）</t>
    </r>
    <r>
      <rPr>
        <sz val="12"/>
        <color indexed="8"/>
        <rFont val="微軟正黑體"/>
        <family val="2"/>
        <charset val="136"/>
      </rPr>
      <t>或平均每</t>
    </r>
    <r>
      <rPr>
        <sz val="12"/>
        <color indexed="10"/>
        <rFont val="微軟正黑體"/>
        <family val="2"/>
        <charset val="136"/>
      </rPr>
      <t>人數（次）</t>
    </r>
    <r>
      <rPr>
        <sz val="12"/>
        <color indexed="8"/>
        <rFont val="微軟正黑體"/>
        <family val="2"/>
        <charset val="136"/>
      </rPr>
      <t>給付金額（即給付金額/受益人數</t>
    </r>
    <r>
      <rPr>
        <sz val="12"/>
        <color indexed="10"/>
        <rFont val="微軟正黑體"/>
        <family val="2"/>
        <charset val="136"/>
      </rPr>
      <t>（次）</t>
    </r>
    <r>
      <rPr>
        <sz val="12"/>
        <color indexed="8"/>
        <rFont val="微軟正黑體"/>
        <family val="2"/>
        <charset val="136"/>
      </rPr>
      <t>）差異大者，請於「備註」欄中說明原因。</t>
    </r>
    <phoneticPr fontId="51" type="noConversion"/>
  </si>
  <si>
    <r>
      <rPr>
        <u/>
        <sz val="12"/>
        <color indexed="8"/>
        <rFont val="微軟正黑體"/>
        <family val="2"/>
        <charset val="136"/>
      </rPr>
      <t>六、</t>
    </r>
    <r>
      <rPr>
        <u/>
        <sz val="12"/>
        <color indexed="10"/>
        <rFont val="微軟正黑體"/>
        <family val="2"/>
        <charset val="136"/>
      </rPr>
      <t>各年</t>
    </r>
    <r>
      <rPr>
        <b/>
        <u/>
        <sz val="12"/>
        <color indexed="10"/>
        <rFont val="微軟正黑體"/>
        <family val="2"/>
        <charset val="136"/>
      </rPr>
      <t>執行數應等於給付經費（中央補助+地方自籌）</t>
    </r>
    <r>
      <rPr>
        <u/>
        <sz val="12"/>
        <color indexed="10"/>
        <rFont val="微軟正黑體"/>
        <family val="2"/>
        <charset val="136"/>
      </rPr>
      <t>，其中「中央補助」包括中央一般性補助及計畫型補助。</t>
    </r>
    <r>
      <rPr>
        <u/>
        <sz val="12"/>
        <color indexed="8"/>
        <rFont val="微軟正黑體"/>
        <family val="2"/>
        <charset val="136"/>
      </rPr>
      <t xml:space="preserve">   </t>
    </r>
    <phoneticPr fontId="51" type="noConversion"/>
  </si>
  <si>
    <r>
      <rPr>
        <sz val="12"/>
        <color indexed="8"/>
        <rFont val="微軟正黑體"/>
        <family val="2"/>
        <charset val="136"/>
      </rPr>
      <t>七、</t>
    </r>
    <r>
      <rPr>
        <b/>
        <sz val="12"/>
        <color indexed="8"/>
        <rFont val="微軟正黑體"/>
        <family val="2"/>
        <charset val="136"/>
      </rPr>
      <t>若表列有未辦理之給付項目，請於「給付內容/標準」欄中註記 "未辦理"。</t>
    </r>
    <r>
      <rPr>
        <sz val="12"/>
        <color indexed="8"/>
        <rFont val="微軟正黑體"/>
        <family val="2"/>
        <charset val="136"/>
      </rPr>
      <t xml:space="preserve">   </t>
    </r>
    <phoneticPr fontId="51" type="noConversion"/>
  </si>
  <si>
    <r>
      <rPr>
        <sz val="12"/>
        <color indexed="8"/>
        <rFont val="微軟正黑體"/>
        <family val="2"/>
        <charset val="136"/>
      </rPr>
      <t>八、是否有家庭年所得限制，係指該項給付對於家庭年所得所設之門檻，低於該金額得以申請。</t>
    </r>
    <phoneticPr fontId="51" type="noConversion"/>
  </si>
  <si>
    <r>
      <rPr>
        <sz val="12"/>
        <color indexed="8"/>
        <rFont val="微軟正黑體"/>
        <family val="2"/>
        <charset val="136"/>
      </rPr>
      <t>九、為確保資料品質，資料完成送出前請確認各欄位均已填列，若無法填列或有補充說明，請將原因紀錄於「備註」欄。</t>
    </r>
    <phoneticPr fontId="51" type="noConversion"/>
  </si>
  <si>
    <r>
      <t xml:space="preserve">         </t>
    </r>
    <r>
      <rPr>
        <sz val="12"/>
        <color indexed="8"/>
        <rFont val="微軟正黑體"/>
        <family val="2"/>
        <charset val="136"/>
      </rPr>
      <t xml:space="preserve">其性質作適當歸類），惟為免重覆統計，各項給付間均應互斥。  </t>
    </r>
    <phoneticPr fontId="51" type="noConversion"/>
  </si>
  <si>
    <r>
      <rPr>
        <sz val="12"/>
        <color indexed="8"/>
        <rFont val="微軟正黑體"/>
        <family val="2"/>
        <charset val="136"/>
      </rPr>
      <t>一、本表係指政府提供員工人事相關福利與救助之現金給付支出。</t>
    </r>
    <phoneticPr fontId="51" type="noConversion"/>
  </si>
  <si>
    <r>
      <rPr>
        <sz val="12"/>
        <color indexed="8"/>
        <rFont val="微軟正黑體"/>
        <family val="2"/>
        <charset val="136"/>
      </rPr>
      <t>二、現金給付係指以現金形式支付且不須檢附實際支出憑據，以證明用途者，若無法確定該項給付屬現金或實物，均請填列以免遺漏（行政院主計總處將依其性質作</t>
    </r>
    <phoneticPr fontId="51" type="noConversion"/>
  </si>
  <si>
    <r>
      <t xml:space="preserve">        </t>
    </r>
    <r>
      <rPr>
        <sz val="12"/>
        <color indexed="8"/>
        <rFont val="微軟正黑體"/>
        <family val="2"/>
        <charset val="136"/>
      </rPr>
      <t>適當歸類），惟為免重覆統計，各項給付間均應互斥。</t>
    </r>
    <phoneticPr fontId="51" type="noConversion"/>
  </si>
  <si>
    <r>
      <rPr>
        <sz val="12"/>
        <color indexed="8"/>
        <rFont val="微軟正黑體"/>
        <family val="2"/>
        <charset val="136"/>
      </rPr>
      <t>五、兩年間之給付金額、受益</t>
    </r>
    <r>
      <rPr>
        <sz val="12"/>
        <color indexed="10"/>
        <rFont val="微軟正黑體"/>
        <family val="2"/>
        <charset val="136"/>
      </rPr>
      <t>人數（次）</t>
    </r>
    <r>
      <rPr>
        <sz val="12"/>
        <color indexed="8"/>
        <rFont val="微軟正黑體"/>
        <family val="2"/>
        <charset val="136"/>
      </rPr>
      <t>或平均每</t>
    </r>
    <r>
      <rPr>
        <sz val="12"/>
        <color indexed="10"/>
        <rFont val="微軟正黑體"/>
        <family val="2"/>
        <charset val="136"/>
      </rPr>
      <t>人數（次）</t>
    </r>
    <r>
      <rPr>
        <sz val="12"/>
        <color indexed="8"/>
        <rFont val="微軟正黑體"/>
        <family val="2"/>
        <charset val="136"/>
      </rPr>
      <t>給付金額（即給付金額/受益人數(次)）差異大者，請於「備註」欄中說明原因。</t>
    </r>
    <phoneticPr fontId="51" type="noConversion"/>
  </si>
  <si>
    <r>
      <rPr>
        <sz val="12"/>
        <color indexed="8"/>
        <rFont val="微軟正黑體"/>
        <family val="2"/>
        <charset val="136"/>
      </rPr>
      <t>六、</t>
    </r>
    <r>
      <rPr>
        <b/>
        <sz val="12"/>
        <color indexed="8"/>
        <rFont val="微軟正黑體"/>
        <family val="2"/>
        <charset val="136"/>
      </rPr>
      <t>若表列有未辦理之給付項目，請於「</t>
    </r>
    <r>
      <rPr>
        <b/>
        <sz val="12"/>
        <color indexed="10"/>
        <rFont val="微軟正黑體"/>
        <family val="2"/>
        <charset val="136"/>
      </rPr>
      <t>預算名稱</t>
    </r>
    <r>
      <rPr>
        <b/>
        <sz val="12"/>
        <color indexed="8"/>
        <rFont val="微軟正黑體"/>
        <family val="2"/>
        <charset val="136"/>
      </rPr>
      <t xml:space="preserve">」欄中註記 "未辦理"。   </t>
    </r>
    <phoneticPr fontId="51" type="noConversion"/>
  </si>
  <si>
    <r>
      <rPr>
        <sz val="12"/>
        <color indexed="8"/>
        <rFont val="微軟正黑體"/>
        <family val="2"/>
        <charset val="136"/>
      </rPr>
      <t xml:space="preserve">七、「人事相關福利與救助表」中，免填「公教人員喪葬補助」、「公教人員生育補助」、「公教人員子女教育補助」、「公教人員軍公教退休金及撫卹金」 </t>
    </r>
    <phoneticPr fontId="51" type="noConversion"/>
  </si>
  <si>
    <r>
      <t xml:space="preserve">          </t>
    </r>
    <r>
      <rPr>
        <sz val="12"/>
        <color indexed="8"/>
        <rFont val="微軟正黑體"/>
        <family val="2"/>
        <charset val="136"/>
      </rPr>
      <t>及「退休公務人員優惠存款差額利息補貼（18%）」等5項給付。</t>
    </r>
    <phoneticPr fontId="51" type="noConversion"/>
  </si>
  <si>
    <t>公所</t>
    <phoneticPr fontId="35" type="noConversion"/>
  </si>
  <si>
    <t>049-2772141分機226</t>
  </si>
  <si>
    <t xml:space="preserve">不區分低收或一般身分
</t>
  </si>
  <si>
    <t>bu21@jiji.gov.tw</t>
  </si>
  <si>
    <t>集集鎮民團體意外保險(設籍本鎮連續滿一個月以上者，被保險人於契約有效期間內，因遭受意外傷害事故，致其身體蒙受傷害而致身故或殘廢時，依照本契約的約定，給付身故或殘廢保險金。)身故保險金:新台幣20萬元；殘廢保險金，其金額按附表所列之給付金額比例計算。</t>
  </si>
  <si>
    <t>Ｎ</t>
  </si>
  <si>
    <t>戴郁華</t>
  </si>
  <si>
    <t>民政處自治行政科</t>
    <phoneticPr fontId="35" type="noConversion"/>
  </si>
  <si>
    <t>049-
2222165</t>
  </si>
  <si>
    <t>1.82年次以前不能維持生活役男家庭生活扶助一次安定費，甲級戶每口 15400元、乙級戶每口 9300元、丙級戶每口 4650元。
2.因公死亡內政部長慰問金100萬,縣長8萬。
3.因病或意外死亡慰問金內政部長慰問金50萬,縣長4萬</t>
  </si>
  <si>
    <t>葉淑芬</t>
  </si>
  <si>
    <t>sufen@yuchih.gov.tw</t>
  </si>
  <si>
    <t>tsaichen925tsaichen925@lugu.gov.tw</t>
  </si>
  <si>
    <t>防疫物資採購（例如N95口罩、酒精、紅外線體溫掃描等）</t>
  </si>
  <si>
    <t>警察死亡、全殘、半殘、部分殘廢、受傷等慰問金</t>
  </si>
  <si>
    <t>049-2222111-2147</t>
  </si>
  <si>
    <t>公務預算</t>
  </si>
  <si>
    <t>消防局火災預防科</t>
  </si>
  <si>
    <t>5樓以下非公眾使用建築物(民宅)</t>
  </si>
  <si>
    <t>消防業務-災害預防-獎補助費項下支應。</t>
  </si>
  <si>
    <t>049-2226119#5605</t>
  </si>
  <si>
    <t>依據「淘汰老舊機車並新購電動二輪車或七期燃油機車補助辦法」內容進行資料審查，符合規定始撥付獎勵金，不符合規定駁回申請文件</t>
  </si>
  <si>
    <t>049-2222121#234
049-2222121#252</t>
  </si>
  <si>
    <t>南投市公所</t>
  </si>
  <si>
    <t>049-2721002#150</t>
  </si>
  <si>
    <t>公教人員住宅輔建利息補貼</t>
    <phoneticPr fontId="35" type="noConversion"/>
  </si>
  <si>
    <t>每年補助件數限1件補助上限36萬元</t>
  </si>
  <si>
    <t>施淑真</t>
  </si>
  <si>
    <t>信義鄉急難救助</t>
  </si>
  <si>
    <t>peng7239@gmail.com</t>
  </si>
  <si>
    <t>陳彙允</t>
  </si>
  <si>
    <t>049-2222106#1384
721815@yahoo..com.tw</t>
  </si>
  <si>
    <t>無，無符合資格者申請</t>
  </si>
  <si>
    <t>049-2222106#1384
721815@yahoo.com.tw</t>
  </si>
  <si>
    <t>王心宜</t>
  </si>
  <si>
    <t>公共化教保服務機構辦理延長照顧服務補助</t>
  </si>
  <si>
    <t>南投縣公共化教保服務機構辦理延長照顧服務作業要點</t>
  </si>
  <si>
    <t>049-2222106轉1348
nantou3639@gmail.com</t>
  </si>
  <si>
    <t>南投縣地方教育發展基金-學前教育計畫-幼兒教育行政及督導-補(協)助政府機關(構)項下支應。</t>
  </si>
  <si>
    <t>無，以學校填報學生數估算</t>
  </si>
  <si>
    <t>學校午餐採用國產可溯源食材經費</t>
  </si>
  <si>
    <t>洪敏菁</t>
  </si>
  <si>
    <t>elie3730@gmail.com</t>
  </si>
  <si>
    <t>簡孟琳</t>
  </si>
  <si>
    <t>049-2222106#1322</t>
  </si>
  <si>
    <t>molin330@nantou.gov.tw</t>
  </si>
  <si>
    <t>原住民學生助學金
學期成績在70分以上</t>
  </si>
  <si>
    <t>原住民身分，但以低收入戶優先申請</t>
  </si>
  <si>
    <t>教育部補助申辦樂齡學習中心</t>
  </si>
  <si>
    <t>實際居住於偏遠與原住民族地區之家戶</t>
  </si>
  <si>
    <t>司美琴</t>
  </si>
  <si>
    <t>蔡玲菱</t>
  </si>
  <si>
    <t>049-2222473轉665
ling@ntshb.gov.tw</t>
  </si>
  <si>
    <t>由醫院直接向國健署申請，人數及給付金額無法得知，縣經費給付0元。。</t>
    <phoneticPr fontId="35" type="noConversion"/>
  </si>
  <si>
    <t>8.人類乳突病毒(HPV)疫苗接種</t>
  </si>
  <si>
    <t>婚後孕前健康檢查補助</t>
  </si>
  <si>
    <t>特殊群體生育調節補助皆由醫院向本局申請補助，
由國民健康署給付醫療機構。
另本縣增列中低收、清寒個案由縣預算支應。</t>
  </si>
  <si>
    <t>健康檢查(65歲以下)</t>
  </si>
  <si>
    <t>國健署經費</t>
  </si>
  <si>
    <t>吳淑如
049-2222473轉669
sw889309@ntshb.gov.tw</t>
  </si>
  <si>
    <t xml:space="preserve"> 結核病及漢生病病人直接觀察治療(DOTS)執行計畫</t>
  </si>
  <si>
    <t>結核病防治衛教-結核病防治工作計畫-代辦經費</t>
  </si>
  <si>
    <t>社區心理諮商服務中心諮商服務計畫</t>
  </si>
  <si>
    <t>衛生業務-醫政管理-業務費-委辦費</t>
  </si>
  <si>
    <t>由各衛生所與轄區幼兒園共同執行本縣滿4、5歲學前兒童視力及斜弱視篩檢</t>
  </si>
  <si>
    <t>由各衛生所與轄區幼兒園共同執行本縣滿4、5歲學前兒童視力及斜弱視篩檢無給付金額。</t>
  </si>
  <si>
    <t>國小1年級學童及弱勢2年級學童補助4顆恆牙第一大臼齒免費窩溝封填、口腔檢查、口腔保健衛教指導，施作6個月及12個月後，可接受2次的評估檢查或脫落補施作</t>
  </si>
  <si>
    <t>衛生福利部經費</t>
  </si>
  <si>
    <t>性侵害犯罪加害人身心治療及輔導教育處遇、家庭暴力加害人處遇費用</t>
  </si>
  <si>
    <t>縣預算</t>
  </si>
  <si>
    <t>弱勢族群憂鬱量表篩檢服務計畫</t>
  </si>
  <si>
    <t>弱勢老人憂鬱量表篩檢服務計畫-代辦經費</t>
  </si>
  <si>
    <t>各種戒治方案(酒癮治療服務方案+非愛滋藥癮者替代治療補助方案)</t>
  </si>
  <si>
    <t>劉姿惠</t>
  </si>
  <si>
    <t>無，無執行。</t>
    <phoneticPr fontId="35" type="noConversion"/>
  </si>
  <si>
    <t>失智照護服務計畫</t>
  </si>
  <si>
    <t>王銓蔚</t>
  </si>
  <si>
    <t>老人老花眼鏡補助</t>
  </si>
  <si>
    <t>南投縣政府防走失GPS智慧定位手錶補助實施計畫</t>
  </si>
  <si>
    <t>公益彩券盈餘分配基金-社會福利服務計畫-老人福利服務-服務費用</t>
  </si>
  <si>
    <t>自籌</t>
  </si>
  <si>
    <t>社區照顧關懷據點補助</t>
  </si>
  <si>
    <t>住宿式服務機構使用者補助方案</t>
    <phoneticPr fontId="35" type="noConversion"/>
  </si>
  <si>
    <t>陳新蓓</t>
  </si>
  <si>
    <t>049-2244221
apeii0928@nantou.gov.tw</t>
  </si>
  <si>
    <t>049-2244221
hbtcm00644@nantou.gov.tw</t>
  </si>
  <si>
    <t>補助金額含於老人部分，無法單獨統計身心障礙者（數值同老人乘車補助）</t>
  </si>
  <si>
    <t>1.公務預算-社政業務-福利事業-獎補助費-其他補助及捐助-南投縣老人及身心障礙者乘車補助
2.公益彩券盈餘分配基金-社會福利服務計畫-老人福利服務-服務費用-一般服務費-外包費-電子票證</t>
  </si>
  <si>
    <t>王郁青</t>
  </si>
  <si>
    <t>本項業務107年以前為中央指定辦理項目，108年起改列為一般性業務，中央不再補助，需由縣府自籌經費。</t>
  </si>
  <si>
    <t>無申請者</t>
  </si>
  <si>
    <t>身心障礙者社區服務-視覺功能障礙者生活重建</t>
  </si>
  <si>
    <t xml:space="preserve">一、兒童每人每月依政府公布前年度最低生活費用標準一點八計算。二、少年每人每月依政府公布前年度最低生活費用標準二倍計算，身障少年每人每月依政府公布前年度最低生活費用標準二點二倍計算。前項寄養費用包括生活費、服裝費、衛生保健及教育費。身心障礙重度以上者之寄養費得加一成計算。寄養期間未滿一個月者，寄養費按日計算。寄養兒童、少年申請兒童、少年生活扶助金者，其寄養費應扣除兒童、少年生活扶助金，以差額給付。
</t>
  </si>
  <si>
    <t>劉宇浩</t>
  </si>
  <si>
    <t>依據衛生福利部社會及家庭署脆弱家庭社區支持服務方案(守護家庭小衛星)辦理</t>
  </si>
  <si>
    <t>兒童及少年性剝削個案輔導教育</t>
  </si>
  <si>
    <t>049-2247853#32
my0320@nantou.gov.tw</t>
  </si>
  <si>
    <t>該專戶資金來源為法院或檢察官命令案件當事人向公庫支付一定之金額.</t>
  </si>
  <si>
    <t>蔡方婕</t>
  </si>
  <si>
    <t>049-2247853#15
gp125sym@nantou.gov.tw</t>
  </si>
  <si>
    <t>性侵害被害人補助-房屋租金</t>
  </si>
  <si>
    <t>李秀真</t>
  </si>
  <si>
    <t>049-2247970
jw101206@nantou.gov.tw</t>
  </si>
  <si>
    <t>王瑞欣</t>
  </si>
  <si>
    <t>049-2247970
wangjuihsin@nantou.gov.tw</t>
  </si>
  <si>
    <t>(1-1)少子女化對策計畫-建置0-2歲托育補助</t>
  </si>
  <si>
    <t>A：未滿二歲兒童托育公共及準公共化補助(中央計畫實施期程為107年8月1日起至110年7月31日止)，一般家庭公共化補助3000元；準公共化補助6000元。中低收入戶公共化補助5000元；準公共化補助8000元。弱勢家庭(低收入戶、送托未滿2歲之發展遲緩或身心障礙幼兒之家庭、特殊境遇家庭、高風險家庭)公共化補助7000元；準公共化補助10000元，第三名子女再增加補助1000元。
B：未滿二歲兒童托育公共及準公共化補助(中央計畫實施期程為110年8月1日起至111年7月31日止)，一般家庭公共化第一胎補助4000元(第二、三胎補助各再多加1000)；準公共化第一胎補助7000元(第二、三胎補助各再多加1000)。中低收入戶公共化第一胎補助6000元(第二、三胎補助各再多加1000)；準公共化補助9000元(第二、三胎補助各再多加1000)。弱勢家庭(低收入戶、送托未滿2歲之發展遲緩或身心障礙幼兒之家庭、特殊境遇家庭、高風險家庭)公共化補助8000元(第二、三胎補助各再多加1000)；準公共化補助11000元(第二、三胎補助各再多加1000)。
C：未滿二歲兒童托育公共及準公共化補助(中央計畫實施期程為111年8月1日起)，一般家庭公共化第一胎補助5500元(第二、三胎補助各再多加1000)；準公共化第一胎補助8500元(第二、三胎補助各再多加1000)。中低收入戶公共化第一胎補助7500元(第二、三胎補助各再多加1000)；準公共化補助10500元(第二、三胎補助各再多加1000)。弱勢家庭(低收入戶、送托未滿2歲之發展遲緩或身心障礙幼兒之家庭、特殊境遇家庭、高風險家庭)公共化補助9500元(第二、三胎補助各再多加1000)；準公共化補助12500元(第二、三胎補助各再多加1000)。</t>
  </si>
  <si>
    <t>(1-2)滿2歲未滿3歲幼兒送托公共托育補助</t>
  </si>
  <si>
    <t>賴雅芬</t>
  </si>
  <si>
    <t>049-2247970    mosquito6576@nantou.gov.tw</t>
  </si>
  <si>
    <t>無，居家托育服務中心服務對象為民眾及保母，故只有統計數據並無明細資料。</t>
  </si>
  <si>
    <t>109年起併入(6)無區分對象</t>
    <phoneticPr fontId="35" type="noConversion"/>
  </si>
  <si>
    <t>尚無區分細項</t>
    <phoneticPr fontId="35" type="noConversion"/>
  </si>
  <si>
    <t>林怡穎</t>
  </si>
  <si>
    <t>107/8/1實施新制，中央地方經費約9：1
108年中央因經費不足，通知請本府先行墊付款項，故發生中央補助遠少於地方自籌情形，等109年中央編足經費再行撥補本府轉正，回歸成中央９成，地方１成的經費分擔。</t>
  </si>
  <si>
    <t>1.符合現金給付項目應為(1)緊急生活扶助、(2)子女生活津貼
，而本府辦理特殊境遇家庭補助經費屬統籌辦理，難以細算個別項目之中央及地方財源所占比例。</t>
  </si>
  <si>
    <t>柯朝穎</t>
  </si>
  <si>
    <t>n14814203@nantou.gov.tw</t>
  </si>
  <si>
    <t>1、設籍本縣並實際居住，冊列本縣中低收入戶之兒童及少年，本人未獲政府其他生活補助、津貼或未接受公費收容安置，而有下列情形之一者： (一)父母（養父母）雙亡。(二)父母（養父母）一方死亡或失蹤達六個月以上。 (三)父母（養父母）離異，而負監護教養責任之一方獨自扶養子女。(四)父母（養父母）一方因傷病、服刑、勒戒或服義務役。(五)父母（養父母）或監護人對兒童及少年有虐待、遺棄、押賣或強迫從事不正當職業或其他濫用親權行為，經本府委託親屬家庭收容。(六)從事色情行為，經觀察輔導或輔導教育後由本府輔導就學或接受職業訓練。(七)未經認領非婚生子女，或經認領之非婚生子女，生父改娶或生母改嫁者，而負監護教養責任之一方獨自扶養子女。(八)由法院責付本府經輔導就學或接受職業訓練。(九)因故經法院判定或協調由父及母以外之人監護而無力撫育。(十)其他經本府社工員評估確有扶助必要者。
2、設籍本縣並實際居住，有因懷孕或生育而遭過困境之兒童、少年及其子女，未獲政府其他生活補助、津貼或未接受公費收容安置，經專案評估有實際需求。    3、實際居住本縣之戶籍登記、無國籍或未取得居留、定居許可無力維持生活情形經專案評估有實際需求。每人每月補助新台幣2,047元整，補助期限至該年度結束止，次年度應重新提出申請。</t>
  </si>
  <si>
    <t>無
此項為補助身心障礙社會團體辦理活動</t>
  </si>
  <si>
    <t>南投縣地方教育發展基金-特殊教育計畫-中央政府補助特殊教育經費-補(協)助政府機關(構)</t>
  </si>
  <si>
    <t>教育處學特科</t>
  </si>
  <si>
    <t>賴怡臻</t>
  </si>
  <si>
    <t>049-2222106#1354
j19921012j@gmail.com</t>
  </si>
  <si>
    <t>成人基本教育班</t>
  </si>
  <si>
    <t>無</t>
    <phoneticPr fontId="35" type="noConversion"/>
  </si>
  <si>
    <t>有，但未整理成總處格式，為申請敬老愛心卡名冊</t>
  </si>
  <si>
    <t>陳姵妤</t>
  </si>
  <si>
    <t>無，受益人次為概估數，依委外服務機構紙本請款核銷。</t>
  </si>
  <si>
    <t>依案件不同，服務時數不同，申請給付可能不同</t>
  </si>
  <si>
    <t>林宥廷</t>
  </si>
  <si>
    <t>困苦家庭學生慰助金</t>
  </si>
  <si>
    <t>精神病個案伙食費、營養費、交通費、醫療…等各項補助(總計)</t>
    <phoneticPr fontId="35" type="noConversion"/>
  </si>
  <si>
    <t>109年、110年未辦理，無此項目</t>
  </si>
  <si>
    <t>經費來自嚴重特殊傳染性肺炎防治及紓困振興特別預算已編於S598</t>
    <phoneticPr fontId="35" type="noConversion"/>
  </si>
  <si>
    <t>非社會給付
申請件數增加</t>
    <phoneticPr fontId="35" type="noConversion"/>
  </si>
  <si>
    <t>K020403</t>
  </si>
  <si>
    <t>K030944</t>
  </si>
  <si>
    <t>K050121</t>
  </si>
  <si>
    <t>K050201</t>
  </si>
  <si>
    <t>K050416</t>
  </si>
  <si>
    <t>K050910</t>
  </si>
  <si>
    <t>C051009</t>
  </si>
  <si>
    <t>金額小pass</t>
    <phoneticPr fontId="35" type="noConversion"/>
  </si>
  <si>
    <t>補助個案不同給付不同
108.05.10電洽承辦人曾小姐，107年個案雖大幅下降，惟有2個個案住院花費很多錢，故金額較106年增加
金額人次尚屬合理</t>
    <phoneticPr fontId="35" type="noConversion"/>
  </si>
  <si>
    <t>補助人數減少，補助個案不同給付不同</t>
    <phoneticPr fontId="35" type="noConversion"/>
  </si>
  <si>
    <t>因年度金額明顯落差係疫苗為分批採購，週期不固定；pass
108.05.14電洽承辦人劉先生，原因同水痘疫苗，單價變高。</t>
    <phoneticPr fontId="35" type="noConversion"/>
  </si>
  <si>
    <t>110年度人類乳突病毒(HPV)疫苗接種，需分攤費用為108年及109年國一女生。pass
109.06.05電洽主計處承辦人洪先生請業務單位補填。</t>
    <phoneticPr fontId="35" type="noConversion"/>
  </si>
  <si>
    <t>鄉鎮自辦項目，另編入S706鄉鎮福利
已併入12-1項，由縣府統一撥發補助款</t>
    <phoneticPr fontId="35" type="noConversion"/>
  </si>
  <si>
    <t>鄉鎮自辦項目，另編入S706鄉鎮福利；
未由本所本預算辦理，純粹由中央機關統一撥發補助款
已併入12-1項</t>
    <phoneticPr fontId="35" type="noConversion"/>
  </si>
  <si>
    <t>補助人數及金額同步增</t>
    <phoneticPr fontId="35" type="noConversion"/>
  </si>
  <si>
    <t>申請人數及金額同步減少。</t>
    <phoneticPr fontId="35" type="noConversion"/>
  </si>
  <si>
    <t>109年及110年申請人數及金額同步減少。
109.06.02電洽承辦人柯先生，108年因申請人數較少，故金額人次同步下降，確認所填資料無誤。</t>
    <phoneticPr fontId="35" type="noConversion"/>
  </si>
  <si>
    <t>110年無人申請</t>
    <phoneticPr fontId="35" type="noConversion"/>
  </si>
  <si>
    <t>S</t>
    <phoneticPr fontId="35" type="noConversion"/>
  </si>
  <si>
    <t>非社會給付</t>
    <phoneticPr fontId="35" type="noConversion"/>
  </si>
  <si>
    <t>住宅用火災警報器</t>
    <phoneticPr fontId="35" type="noConversion"/>
  </si>
  <si>
    <t>P</t>
    <phoneticPr fontId="35" type="noConversion"/>
  </si>
  <si>
    <t>住宅改善無障礙設施</t>
    <phoneticPr fontId="35" type="noConversion"/>
  </si>
  <si>
    <t>因1.每件個案給付給評量者的金額不一，故案件數變少，但給付金額變多的情形是可能發生的。2.續前點，每個評量者對個案撰寫評估報告所花費的時間不一，越複雜或越需專業方式評量的報告耗時會更久。給付金額是依據核定後的評量時數按小時計酬。
108.05.13電洽承辦人游小姐，原資料人數人次都有填，因個案每年只能評量一次，故人數會等於人次，刪除人數資料，只留人次。</t>
    <phoneticPr fontId="35" type="noConversion"/>
  </si>
  <si>
    <t xml:space="preserve">個案狀況不同給付不同
</t>
    <phoneticPr fontId="35" type="noConversion"/>
  </si>
  <si>
    <t>申請人數增加</t>
    <phoneticPr fontId="35" type="noConversion"/>
  </si>
  <si>
    <t>11105服務量減少
109.05.29電洽承辦人廖小姐，確認所填金額人次無誤，108年因站點增加，故金額人次同步成長。
108.05.13電洽承辦人張先生，原填106年金額人次有誤，已修正，另107年個案增加，故金額亦同步增加，平均金額不同係因106年以前是以小時計費，107年以後是以項目計費。105年金額已不可考，無法回修。</t>
    <phoneticPr fontId="35" type="noConversion"/>
  </si>
  <si>
    <t>11105服務人次減少
1100526陳小姐已修108年人次
109.05.29電洽承辦人陳小姐，原填之107及108年人次有誤，已修正，另108年因民眾使用全天服務人次較多，故單價較高，107年則是使用半天服務人次較多，故單價較低。
承辦人黃小姐產假，108.05.13電洽主計處窗口洪先生轉詢問業務單位，確認金額人次無誤。</t>
    <phoneticPr fontId="35" type="noConversion"/>
  </si>
  <si>
    <t>11105服務人次減少，且依案件不同，服務時數不同，申請給付可能不同</t>
    <phoneticPr fontId="35" type="noConversion"/>
  </si>
  <si>
    <t>11105補助人次減少</t>
    <phoneticPr fontId="35" type="noConversion"/>
  </si>
  <si>
    <t>11105申請補助團體受疫情影響減少
1100505為補助身心障礙社會團體辦理活動，無受益資料，109年因申請團體辦理活動次數增加，金額大幅增加。
109.05.28電洽承辦人洪小姐，108年因申請團體減少，故金額大幅下降。</t>
    <phoneticPr fontId="35" type="noConversion"/>
  </si>
  <si>
    <t>11105補助人次減少
110.05依狀況不同每個個案補助不同
109.05.29電洽承辦人陳小姐，本計畫採委外辦理，不論服務個案多少，固定經費都是80萬元，108年可能宣導較差，以致服務人次大幅下降。
108.05.10電洽承辦人陳小姐，107年原填之金額人次有誤，已更正，陳小姐表示，不知道為什麼107年人次暴增，但確認所填的資料無誤</t>
    <phoneticPr fontId="35" type="noConversion"/>
  </si>
  <si>
    <t>11105補助人數減少</t>
    <phoneticPr fontId="35" type="noConversion"/>
  </si>
  <si>
    <t>資料大幅變化係因低收入戶可免費就讀公立幼兒園、準公共幼兒園
110年無人申請</t>
    <phoneticPr fontId="35" type="noConversion"/>
  </si>
  <si>
    <t>11105補助人次減少
1100505因109年因本縣鑑輔會通過鑑定之學前身障幼兒增加，故補助人數增加。
109.05.28電洽承辦人陳小姐，原因同去年，準公共化幼兒園數量增加，身障特教生就讀準公共化，不重複補助，故來申請的人變少，以致金額人次同步下降。
108.05.13電洽承辦人陳小姐，因107年公托及準公共化全部免費，僅補助就讀私幼的身障特教生，故金額人次同步下降</t>
    <phoneticPr fontId="35" type="noConversion"/>
  </si>
  <si>
    <t>11105補助人數減少，每個案補助不同
108.05.13電洽承辦人周小姐，人數等於人次，故將原填之人數資料改為人次，另107年平均金額較高原因，係因補助標準有提高。
110年平均金額較高原因，係因補助標準有提高</t>
    <phoneticPr fontId="35" type="noConversion"/>
  </si>
  <si>
    <t>非社會給付
民眾捐款專戶，不計入
pass</t>
    <phoneticPr fontId="35" type="noConversion"/>
  </si>
  <si>
    <t>非社會給付
民眾捐款專戶，不計入</t>
    <phoneticPr fontId="35" type="noConversion"/>
  </si>
  <si>
    <t>高中職建教合作班學生補助</t>
    <phoneticPr fontId="35" type="noConversion"/>
  </si>
  <si>
    <t>申請人數及金額同步減少。</t>
  </si>
  <si>
    <t>11105因疫情關懷據點暫時停辦，故人次有落差。
11005受疫情影響給付金額雖增加但人數未必等額成長，以致平均每人金額增幅較大。
109.06.08電洽承辦人林小姐，原填108年金額有誤，已修正。另108年尚未核銷完成，暫填目前之核銷金額，等調查年110年再回溯修正，108年因服務人次及預算增加，故金額人次大幅提高。</t>
    <phoneticPr fontId="35" type="noConversion"/>
  </si>
  <si>
    <t>11105活動形式有大有小，有時小型場可能聘請多位按摩師以時計薪，有時大型場可能以日計薪，以致補助人次接近，但可能金額有明顯落差。
受疫情影響，大部分活動計畫場次未執行，故受益人數(視障按摩師)減少。
109.06.01電洽承辦人簡先生，108年因申請個案量增加，故金額人次同步提高。
原填人數及人次資料，因人數資料用不到，故刪除，僅留人次資料</t>
    <phoneticPr fontId="35" type="noConversion"/>
  </si>
  <si>
    <t>11105庇護工場屬促進身障者就業之工作訓練場所，進用人員亦有上限，且「人員不定時流動」，110年受疫情影響，執行人數亦受影響。若人員流動較少，但工作月份多，便可能產生受益人次減少，給付金額增加的情形。</t>
    <phoneticPr fontId="35" type="noConversion"/>
  </si>
  <si>
    <t xml:space="preserve">11105建議採計「人數」,將原填人次刪除，因為110年以季核發計算，如依109年採月計算，則受益人次為5511人次。
</t>
    <phoneticPr fontId="35" type="noConversion"/>
  </si>
  <si>
    <t>11105因配合中央托育補助新制，每月補助額度提高，故仍可能發生全年人次減少，但給付金額增加情形。
就業者家庭部分托育補助-&gt;少子女化對策計畫-建置0-2歲托育補助</t>
    <phoneticPr fontId="35" type="noConversion"/>
  </si>
  <si>
    <t>11105資料大幅變化係因國教署增加補助公立幼兒園2-5歲入學免學費，110年8月起國教署擴大補助,第二胎以上,低收中低收,身心障礙幼兒免費就讀。
110.05因補助金額提高
108.05.10電洽承辦人陳小姐，此計畫為107年起開始辦理</t>
    <phoneticPr fontId="49" type="noConversion"/>
  </si>
  <si>
    <t xml:space="preserve">11105因單價提高，110家暴團體處遇費用1班次為1800元、個別班1班次處遇費用為1500元；109年性侵處遇團體班1班次為2000元、個別班1班次1600元 。 </t>
    <phoneticPr fontId="35" type="noConversion"/>
  </si>
  <si>
    <t>11105因109年信義鄉與仁愛鄉部落社區健康促進宣導成效佳，進而促成110年該2鄉參與社區活動的人次增加。</t>
    <phoneticPr fontId="35" type="noConversion"/>
  </si>
  <si>
    <t>調查年111年新增
11105已再次確認無辦理該項給付，111年衛生局才有這個業務。</t>
    <phoneticPr fontId="35" type="noConversion"/>
  </si>
  <si>
    <t xml:space="preserve">鄉鎮已編於S706，此處不計入
11105新增發放對象「設籍本鎮滿75歲至89歲長者致贈每年每人禮金新臺幣500元整」。
</t>
    <phoneticPr fontId="35" type="noConversion"/>
  </si>
  <si>
    <t>T</t>
    <phoneticPr fontId="35" type="noConversion"/>
  </si>
  <si>
    <t>小計項</t>
    <phoneticPr fontId="35" type="noConversion"/>
  </si>
  <si>
    <t>11105因109年起併入序號113-6無區分對象</t>
    <phoneticPr fontId="35" type="noConversion"/>
  </si>
  <si>
    <t>尚無區分細項</t>
  </si>
  <si>
    <t>11105電詢蔡小姐補110年金額</t>
    <phoneticPr fontId="35" type="noConversion"/>
  </si>
  <si>
    <t>11105學童窩溝封填防齲由國民健康署透過健保給付醫療機構，人數金額無法得知。</t>
    <phoneticPr fontId="35" type="noConversion"/>
  </si>
  <si>
    <t xml:space="preserve">11105：110年新增一服務據點，故金額增加(含據點建置費用)，惟因該年度碰疫情，使用服務的意願降低或暫停使用服務，以致人數減少。
109.05.29電洽承辦人鄧小姐，日間照顧站點由2個增加為4個，故補助金額大幅增加，另補填人次資料，107年人次資料為前承辦人填寫，已不可考，惟確認所填之金額正確無誤。
</t>
    <phoneticPr fontId="35" type="noConversion"/>
  </si>
  <si>
    <t>11105君瑋建議由C030506改為C030516</t>
    <phoneticPr fontId="35" type="noConversion"/>
  </si>
  <si>
    <t>C030516</t>
    <phoneticPr fontId="35" type="noConversion"/>
  </si>
  <si>
    <t>K050201</t>
    <phoneticPr fontId="35" type="noConversion"/>
  </si>
  <si>
    <t>11105因經費來自原民會公益彩券回饋金，已編入S621原住民綜合發展基金(自辦序號3-12)</t>
    <phoneticPr fontId="35" type="noConversion"/>
  </si>
  <si>
    <t>K010820</t>
    <phoneticPr fontId="35" type="noConversion"/>
  </si>
  <si>
    <t>111.11.22原計畫編號為K010808更改為K010820
11105服務人次減少
1100505未察給付金額單位為千元，又給付經費來源來區分中央補助、地方自籌，爰予以修正(修正處以紅色字體標示)。
109.05.28電洽承辦人胡小姐，108年因給付規定有調整，以致金額人次同步大幅增加。
108.05.14電洽承辦人鄧小姐，因107年給付支付規定改變，以致金額人次大幅增加，另補助標準提高，故平均金額亦增加，確認金額正確無誤。</t>
    <phoneticPr fontId="35" type="noConversion"/>
  </si>
  <si>
    <t>111.11.22資料從中央數據庫抓取，不可能輸入錯誤。有種可能是因為機構申請人次下降，一般居家申請人次上升。
機構喘息申請補助費用為2310元，24小時。居家喘息為770元，2小時。
1100505因未察給付金額單位為千元，又給付經費來源來區分中央補助、地方自籌，爰予以修正(修正處以紅色字體標示)。
108.05.14電洽承辦人鄧小姐，因107年給付支付規定改變，以致金額人次大幅增加。</t>
    <phoneticPr fontId="35" type="noConversion"/>
  </si>
  <si>
    <t>B042</t>
  </si>
  <si>
    <t>B02705</t>
  </si>
  <si>
    <t>B02720</t>
  </si>
  <si>
    <t>B307</t>
  </si>
  <si>
    <t>B0260502</t>
    <phoneticPr fontId="35" type="noConversion"/>
  </si>
  <si>
    <t>B026020102</t>
    <phoneticPr fontId="35" type="noConversion"/>
  </si>
  <si>
    <t>B06806</t>
  </si>
  <si>
    <t>補助機關</t>
    <phoneticPr fontId="35" type="noConversion"/>
  </si>
  <si>
    <t>B0060105</t>
    <phoneticPr fontId="35" type="noConversion"/>
  </si>
  <si>
    <t>B403</t>
  </si>
  <si>
    <t>B067</t>
  </si>
  <si>
    <t>B11508</t>
  </si>
  <si>
    <t>B11504</t>
  </si>
  <si>
    <t>B05001</t>
  </si>
  <si>
    <t>B05002</t>
  </si>
  <si>
    <t>B072</t>
  </si>
  <si>
    <t>B04122</t>
  </si>
  <si>
    <t>採合計項編碼
11105：110年新增一服務據點，故金額增加(含據點建置費用)，惟因該年度碰疫情，使用服務的意願降低或暫停使用服務，以致人數減少。
109.05.29電洽承辦人鄧小姐，日間照顧站點由2個增加為4個，故補助金額大幅增加，另補填人次資料，107年人次資料為前承辦人填寫，已不可考，惟確認所填之金額正確無誤。
108年自行新增項目，因編碼相同，故採合計項編碼。</t>
    <phoneticPr fontId="35" type="noConversion"/>
  </si>
  <si>
    <t>採合計項編碼
109.05.29電洽承辦人鄧小姐，補填人次資料。
108年自行新增項目，因編碼相同，故採合計項編碼。</t>
    <phoneticPr fontId="35" type="noConversion"/>
  </si>
  <si>
    <t>109年開始辦理，補助人次增加；
本項下次改為序號233細項則改為233-1</t>
    <phoneticPr fontId="35" type="noConversion"/>
  </si>
  <si>
    <t>個別項目聯絡人</t>
    <phoneticPr fontId="35" type="noConversion"/>
  </si>
  <si>
    <t>有無受益者明細資料電子檔？若無，請敘明原因。</t>
    <phoneticPr fontId="35" type="noConversion"/>
  </si>
  <si>
    <t>電話及
E-mail</t>
    <phoneticPr fontId="35" type="noConversion"/>
  </si>
  <si>
    <t>111</t>
    <phoneticPr fontId="35" type="noConversion"/>
  </si>
  <si>
    <t>小計項T
細項D
其他X</t>
    <phoneticPr fontId="36" type="noConversion"/>
  </si>
  <si>
    <t>(1)清寒優秀原住民高中職學生獎學金(不含身心障礙學生)</t>
    <phoneticPr fontId="35" type="noConversion"/>
  </si>
  <si>
    <t>協助單身青年及鼓勵婚育租金補貼試辦方案</t>
    <phoneticPr fontId="35" type="noConversion"/>
  </si>
  <si>
    <t>協助辦理積極自立脫離貧窮業務</t>
    <phoneticPr fontId="35" type="noConversion"/>
  </si>
  <si>
    <t>中央補助
（千元）</t>
    <phoneticPr fontId="35" type="noConversion"/>
  </si>
  <si>
    <t>地方自籌
（千元）</t>
    <phoneticPr fontId="35" type="noConversion"/>
  </si>
  <si>
    <t>受益者明細資料電子檔：邢珮元（049）2394069#2336</t>
    <phoneticPr fontId="51" type="noConversion"/>
  </si>
  <si>
    <t/>
  </si>
  <si>
    <t>2-1</t>
  </si>
  <si>
    <t>17-3</t>
  </si>
  <si>
    <t>17-4</t>
  </si>
  <si>
    <t>17-5</t>
  </si>
  <si>
    <t>17-6</t>
  </si>
  <si>
    <t>17-7</t>
  </si>
  <si>
    <t>17-8</t>
  </si>
  <si>
    <t>17-8-1</t>
  </si>
  <si>
    <t>17-8-2</t>
  </si>
  <si>
    <t>17-9</t>
  </si>
  <si>
    <t>17-10</t>
  </si>
  <si>
    <t>17-11</t>
  </si>
  <si>
    <t>17-12</t>
  </si>
  <si>
    <t>17-13</t>
  </si>
  <si>
    <t>17-14</t>
  </si>
  <si>
    <t>17-15</t>
  </si>
  <si>
    <t>17-16</t>
  </si>
  <si>
    <t>18-1</t>
  </si>
  <si>
    <t>18-2</t>
  </si>
  <si>
    <t>46-2</t>
  </si>
  <si>
    <t>53-2</t>
  </si>
  <si>
    <t>216-2</t>
  </si>
  <si>
    <t>259</t>
    <phoneticPr fontId="35" type="noConversion"/>
  </si>
  <si>
    <t>260</t>
    <phoneticPr fontId="35" type="noConversion"/>
  </si>
  <si>
    <t>264</t>
    <phoneticPr fontId="35" type="noConversion"/>
  </si>
  <si>
    <t>266</t>
    <phoneticPr fontId="35" type="noConversion"/>
  </si>
  <si>
    <t>74</t>
    <phoneticPr fontId="35" type="noConversion"/>
  </si>
  <si>
    <t xml:space="preserve">原住民族及離島地區空中轉診視訊系統、遠距醫療視訊會診及醫療影像傳輸系統（PACS）暨共用醫療資訊系統（HIS）網路連線
</t>
    <phoneticPr fontId="35" type="noConversion"/>
  </si>
  <si>
    <t>執行
單位</t>
    <phoneticPr fontId="35" type="noConversion"/>
  </si>
  <si>
    <t>(all)所有單位</t>
    <phoneticPr fontId="35" type="noConversion"/>
  </si>
  <si>
    <t>111年未辦理</t>
    <phoneticPr fontId="35" type="noConversion"/>
  </si>
  <si>
    <t>049-2762034#126</t>
  </si>
  <si>
    <t>集集鎮民團體意外保險</t>
  </si>
  <si>
    <t>社會運動-社會運動-一般事務費</t>
  </si>
  <si>
    <t>集集鎮公所民政課</t>
  </si>
  <si>
    <t>推動溫馨防疫旅宿
防疫旅館補助(需獨立分別填列縣市加碼經費，以及中央撥補經費)</t>
  </si>
  <si>
    <t>簡宏儒</t>
  </si>
  <si>
    <t>049-2226119#5102
ntfd628@mail.ntfd.gov.tw</t>
  </si>
  <si>
    <t>數量龐大且多為紙本安裝清冊。</t>
  </si>
  <si>
    <t>55歲以上原住民裝置假牙</t>
  </si>
  <si>
    <t>公務預算
一般行政-業務管理</t>
  </si>
  <si>
    <t>陳樂璿</t>
  </si>
  <si>
    <t>049-2984040#118      iwan6122@mail.puli.gov.tw</t>
  </si>
  <si>
    <t>049-2984040-118</t>
  </si>
  <si>
    <t>iwan6122@mail.puli.gov.tw</t>
  </si>
  <si>
    <t>12-3</t>
  </si>
  <si>
    <t>049-2984040#226</t>
  </si>
  <si>
    <t>049-2802534
#511</t>
  </si>
  <si>
    <t>12-10</t>
  </si>
  <si>
    <t>魚池鄉公所</t>
  </si>
  <si>
    <t>社會福利-社會福利-獎補助費-其他補助及捐助</t>
  </si>
  <si>
    <t>重陽節禮金65~99歲每人1000元，100歲以上人瑞祝壽金每人10000元。</t>
  </si>
  <si>
    <t>12-11</t>
  </si>
  <si>
    <t>國姓鄉公所</t>
  </si>
  <si>
    <t>未由公所本預算辦理，由縣府統一撥發補助款
併入12-1項</t>
  </si>
  <si>
    <t>108年開始辦理。
因該項計畫無特定對身心障礙者另行列支，故無列計相關數據。</t>
  </si>
  <si>
    <t>12-4</t>
  </si>
  <si>
    <t>049-2246048 n1100729@nantou.gov.tw</t>
    <phoneticPr fontId="35" type="noConversion"/>
  </si>
  <si>
    <t>汰換老舊耗能設備或符合標準的節能產品補助</t>
    <phoneticPr fontId="35" type="noConversion"/>
  </si>
  <si>
    <t>無，無申請案件</t>
  </si>
  <si>
    <t>陳逸豪</t>
  </si>
  <si>
    <t>林秀鈴</t>
  </si>
  <si>
    <t>049-2222106轉1461
NL1000@nantou.gov.tw</t>
  </si>
  <si>
    <t>無，無執行</t>
    <phoneticPr fontId="35" type="noConversion"/>
  </si>
  <si>
    <t>12-1</t>
  </si>
  <si>
    <t>110年淘汰老舊機車並新購電動二輪車或七期燃油機車
111年度南投縣淘汰老舊機車或換購、新購電動二輪車補助計畫</t>
  </si>
  <si>
    <t>一般行政-行政管理-人事費</t>
  </si>
  <si>
    <t>12-12</t>
  </si>
  <si>
    <t>255</t>
  </si>
  <si>
    <t>信義鄉公所獎勵火葬獎補助費</t>
  </si>
  <si>
    <t>無建立名冊，無針對身心障礙者條件作為審查標準</t>
  </si>
  <si>
    <t>社會運動-社會運動-其他補助及捐助</t>
  </si>
  <si>
    <t>衛生福利部當年度住宿式服務機構使用者補助方案公告</t>
  </si>
  <si>
    <t>醫事機構設置C級巷弄長照站計畫</t>
  </si>
  <si>
    <t>衛生局未辦理
經費核銷,成人預防保健由國民健康署透過健保給付醫療機構，本局無法得知金額。</t>
  </si>
  <si>
    <t>辦理精神醫療照護、精神護理、心理衛生</t>
  </si>
  <si>
    <t>整合型心理健康工作計畫</t>
  </si>
  <si>
    <t>心理輔導治療補助</t>
  </si>
  <si>
    <t>整合型心理健康促進、自殺防治關懷計畫、精神病患社區關懷訪視、加強精神疾病防治、幸福捕手衛教計畫、憂鬱篩檢與心理衛生工作</t>
  </si>
  <si>
    <t>吳淑如、黃美明</t>
  </si>
  <si>
    <t>衛生局藥政科</t>
  </si>
  <si>
    <t>陳韻筑</t>
  </si>
  <si>
    <t>南投縣政府低收入戶兒童托育補助實施計畫</t>
  </si>
  <si>
    <t>是(110-2就學補助：公幼最高約19000元，私幼最高補助金額30000元。)</t>
  </si>
  <si>
    <t xml:space="preserve">(1)非營利幼兒園差額補助等
</t>
  </si>
  <si>
    <t>非營利幼兒園之政府協助家長支付費用</t>
  </si>
  <si>
    <t>公立幼兒園2-5歲就學補助</t>
  </si>
  <si>
    <t>本縣於107年8月起補助國民小學附設幼兒園午餐費，自111年11月起午餐補助金額調整為每人每月990元。第1胎幼生、第2胎(含)以上、低收入戶及中低收入戶家庭子女、身心障礙幼兒午餐費，應先扣除國教署補助額度，不足差額再由本府經費支應。</t>
  </si>
  <si>
    <t>自106學年度第1學期辦理「學校採用國產可溯源食材經費計畫」，由中央補助相關經費，符合條件及原則之團膳或食材供應業者，依實際供餐日數申請獎勵金，每人10元(偏遠地區14元)×該月供應三章一Q農漁畜產品日數×供應人數（公立國民中 、小學 學生及教職員工，包含共餐之附設幼兒園 及完全中學高中部學生及教職員）。</t>
  </si>
  <si>
    <t>049-2222106轉1394
hung0920@nantou.gov.tw</t>
  </si>
  <si>
    <t>每人申請天數不一樣，資料量複雜龐大下難以估計</t>
  </si>
  <si>
    <t>前開三類學生就讀公立學校補助全額書籍費 ; 就讀私立學校之身心障礙學生與身心障礙人士子女依據障礙類別給予補助</t>
  </si>
  <si>
    <t>地方教育發展基金─國民中學教育-國民中學教育行政及督導─會費、捐助、補助、分攤、照護、救濟與交流活動費─補(協)助政府機關(構)</t>
  </si>
  <si>
    <t>049-2222106#1379</t>
  </si>
  <si>
    <t>無，只要符合資格即可施打，不需要受益者明細資料，僅有統計施打人數</t>
  </si>
  <si>
    <t>申請標準有2種，獎學金為學業平均成績80分以上且品行優良，經甄選通過者每名補助6,000元；助學金為學業平均成績60分以上且品行優良，經甄選通過者每名補助5,000元</t>
  </si>
  <si>
    <t>不限身分，但助學金以低收入戶優先申請</t>
    <phoneticPr fontId="35" type="noConversion"/>
  </si>
  <si>
    <t>國民中學以上學校清寒優秀學生獎學金
平均成績在80分以上，操性成績80分以上，體育成績在75分以上</t>
  </si>
  <si>
    <t>南投縣地方教育發展基金-南投縣政府教育處-國民教育計畫-國民中學教育-國民中學教育行政及督導-獎助學員生給與</t>
  </si>
  <si>
    <t>陳姵汝</t>
  </si>
  <si>
    <t>049-2247853*39
peiru0622@nantou.gov.tw</t>
  </si>
  <si>
    <t>049-2247970*13
yuhao1016@nantou.gov.tw</t>
  </si>
  <si>
    <t>049-2247853
my0320@nantou.gov.tw</t>
  </si>
  <si>
    <t>049-2247853#42
lisaop2005@nantou.gov.tw</t>
  </si>
  <si>
    <t>紀喬茵</t>
  </si>
  <si>
    <t>(049)
2245641    peggyjister29@nantou.gov.tw</t>
  </si>
  <si>
    <t>(049)
2245641      peggyjister29@nantou.gov.tw</t>
  </si>
  <si>
    <t>(049)
2245641     peggyjister29@nantou.gov.tw</t>
  </si>
  <si>
    <t>是
最低生活費14230元</t>
  </si>
  <si>
    <t>陳泇妘</t>
  </si>
  <si>
    <t xml:space="preserve">049-2244145
b2201697@nantou.gov.tw    
</t>
  </si>
  <si>
    <t xml:space="preserve">sonice0212@nantou.gov.tw    
</t>
  </si>
  <si>
    <t>ag5703@nantou.gov.tw</t>
  </si>
  <si>
    <t>(049)
2245641*16</t>
  </si>
  <si>
    <t>peggyjister29@nantou.gov.tw</t>
  </si>
  <si>
    <t>(1)單親家庭房屋津貼</t>
  </si>
  <si>
    <t>(1)急難救助-無遺屬與遺產葬埋者</t>
  </si>
  <si>
    <t>(2)急難救助-獨居老人緊急救援及安置費服務</t>
  </si>
  <si>
    <t>(3)急難救助-就醫、醫療補助</t>
  </si>
  <si>
    <t>(4)急難救助-原住民急難救助-死亡救助</t>
  </si>
  <si>
    <t>(5)急難救助-原住民急難救助-重大災害補助</t>
  </si>
  <si>
    <t>(6)急難救助-原住民急難救助-就醫、醫療補助</t>
  </si>
  <si>
    <t>低收入戶喪葬補助實施計畫
(憑收據實支實付，最高三萬元)</t>
  </si>
  <si>
    <t>(049)2245641*16</t>
  </si>
  <si>
    <t>游仲賢</t>
  </si>
  <si>
    <t>johnerma@nantou.gov.tw</t>
  </si>
  <si>
    <t>符合低收入戶資格者每人每月發給750元；符合中低收入戶者每人每月發給500元。</t>
  </si>
  <si>
    <t>是
低收--最低生活費1倍
中低收--最低生活費1.5倍</t>
  </si>
  <si>
    <t>jenscli@nantou.gov.tw</t>
  </si>
  <si>
    <t xml:space="preserve">（一）死亡：新臺幣五萬元。
（二）失能：依勞工保險條例失能給付標準附表標準所定之失能等級：
1. 第一等級至第五等級：新臺幣三萬元。
2. 第六等級至十等級：新臺幣二萬元。                                                                                                                                                                                  
3. 第十一等級至十五等級：新臺幣一萬元。
（三）住院：
1. 住院五日（含）以上，未滿十日者新臺幣三千元。
2. 住院十日（含）以上者新臺幣六千元。
</t>
  </si>
  <si>
    <t>補助每人每月299元（設籍本縣滿六十五歲以上未滿七十歲領有中低收入老人生活津貼且參加全民健康保險之長者）</t>
  </si>
  <si>
    <t>社政業務-福利事業-業務費、獎補助費(中央補助款)
一般建築及設備-其他設備-獎補助費(中央補助款)
公益彩券基金-社會福利服務計畫-老人福利服務-會費、捐助、補助、分攤、照護、救濟與交流活動費-捐助、補助與獎助-捐助國內團體(配合自籌款)</t>
  </si>
  <si>
    <t>社政業務-福利事業-獎補助費─其他補助及捐助
公益彩券分配 基金-會費、捐助、補助、分攤、照護、救濟與交流活動費捐助、補助與獎助-捐助個人</t>
  </si>
  <si>
    <t>王曉青
曹孟蓁</t>
  </si>
  <si>
    <t>049-2244221
王曉青:wellbeing1109@nantou.gov.tw
曹孟蓁:ada888@nantou.gov.tw</t>
  </si>
  <si>
    <t>衛生福利部長期照顧服務申請及給付辦法</t>
  </si>
  <si>
    <t>住宿式服務機構使用者補助方案(社勞處)</t>
  </si>
  <si>
    <t>無，無執行</t>
    <phoneticPr fontId="35" type="noConversion"/>
  </si>
  <si>
    <t>補助失智長者衛星定位智慧手錶</t>
  </si>
  <si>
    <t>公益彩券基金-社會福利服務計畫-身心障礙者福利服務-服務費用-一般服務費-外包費
社政業務-福利事業-獎補助費-其他補助及捐助</t>
  </si>
  <si>
    <t>南投縣精神障礙者協作模式服務據點計畫申請補助規定</t>
  </si>
  <si>
    <t>無
本案為委托及補助社福團體辦理。</t>
  </si>
  <si>
    <t>李宥臻</t>
  </si>
  <si>
    <t>049-2243986
yo1003@nantou.gov.tw</t>
  </si>
  <si>
    <t>陳家琪</t>
  </si>
  <si>
    <t>049-2222106#1841
azxctfs12@nantou.gov.tw</t>
  </si>
  <si>
    <t>新增</t>
    <phoneticPr fontId="35" type="noConversion"/>
  </si>
  <si>
    <t>成年心智障礙者及重度以上肢體障礙者社區居住與生活服務</t>
    <phoneticPr fontId="35" type="noConversion"/>
  </si>
  <si>
    <t>049-2244221
yucing@nantou.gov.tw</t>
  </si>
  <si>
    <t>本項業務一般民眾、身障及長照個案皆可提供服務。</t>
  </si>
  <si>
    <t>無，為紙本資料</t>
  </si>
  <si>
    <t>勞動部就業安定基金(補助70%)
南投縣身心障礙者就業基金(自籌30%)-公務預算-職訓及就業輔導-職訓及就業輔導-獎補助費-對國內團體之捐助</t>
  </si>
  <si>
    <t>張碧純</t>
  </si>
  <si>
    <t>049-2222106分機1862
jean580311@nantou.gov.tw</t>
  </si>
  <si>
    <t>049-2222106分機1862
jean580312@nantou.gov.tw</t>
  </si>
  <si>
    <t>身心障礙者雙老家庭支持整合服務計畫申請補助規定</t>
  </si>
  <si>
    <t>公益彩券盈餘分配基金－社會福利服務計畫－身心障礙者福利服務－服務費用-一般服務費-外包費（配合中央辦理心智障礙者雙老家庭支持整合服務計畫）,中央補助納入公彩鷸算一併執行</t>
  </si>
  <si>
    <t>4-1</t>
  </si>
  <si>
    <t>南投縣辦理重陽節敬老禮金禮券發放實施要點</t>
  </si>
  <si>
    <t xml:space="preserve">社政業務-福利事業-獎補助費-其它補助及捐助
</t>
  </si>
  <si>
    <t>無
本案為補助鄉鎮市公所辦理、民間團體申請中央補助辦理。</t>
  </si>
  <si>
    <t>身心障礙者家庭托顧服務計畫申請補助規定</t>
  </si>
  <si>
    <t>111年未辦理</t>
    <phoneticPr fontId="35" type="noConversion"/>
  </si>
  <si>
    <t>109年、110年未辦理，無此項目</t>
    <phoneticPr fontId="35" type="noConversion"/>
  </si>
  <si>
    <t>福利費-183傷病醫藥費(員工體檢、傷病醫藥、安全衛生等補助費及附設醫院或醫務室診療、藥品費)</t>
    <phoneticPr fontId="114" type="noConversion"/>
  </si>
  <si>
    <t>110年、111年未辦理(未特別針對身障者獨立開辦)</t>
    <phoneticPr fontId="35" type="noConversion"/>
  </si>
  <si>
    <t>0216民政業務-01督導鄉鎮市自治業務暨行政管理-02業務費嚴重特殊傳染性肺炎防疫動員計畫-代辦經費</t>
    <phoneticPr fontId="35" type="noConversion"/>
  </si>
  <si>
    <t>資本門不計入
110年、111年未辦理</t>
    <phoneticPr fontId="35" type="noConversion"/>
  </si>
  <si>
    <t>109年無人申請
111年無人申請</t>
    <phoneticPr fontId="35" type="noConversion"/>
  </si>
  <si>
    <t>11204補助金額減少，依案件不同，諮商時數不同，申請給付可能不同。
11105補助人數減少。依案件不同，諮商時數不同，申請給付可能不同，109年申請人次增，故給付增</t>
    <phoneticPr fontId="35" type="noConversion"/>
  </si>
  <si>
    <t>鄉鎮自辦項目，另編入S706鄉鎮福利
110年、111年未辦理</t>
    <phoneticPr fontId="35" type="noConversion"/>
  </si>
  <si>
    <t>鄉鎮已編於S706，此處不計入
110年、111年未辦理</t>
  </si>
  <si>
    <t>鄉鎮已編於S706，此處不計入
110年、111年未辦理</t>
    <phoneticPr fontId="35" type="noConversion"/>
  </si>
  <si>
    <t>鄉鎮已編於S706，此處不計入
110年、111年未辦理</t>
    <phoneticPr fontId="35" type="noConversion"/>
  </si>
  <si>
    <t>鄉鎮已編於S706，此處不計入
110年、111年未辦理</t>
    <phoneticPr fontId="35" type="noConversion"/>
  </si>
  <si>
    <t>鄉鎮已編於S706，此處不計入
110年、111年未辦理</t>
    <phoneticPr fontId="35" type="noConversion"/>
  </si>
  <si>
    <t>鄉鎮已編於S706，此處不計入
110年、111年未辦理</t>
    <phoneticPr fontId="35" type="noConversion"/>
  </si>
  <si>
    <t>鄉鎮已編於S706，此處不計入
109年送超商禮卷、110-111年發禮金(未發禮品和禮卷)</t>
    <phoneticPr fontId="35" type="noConversion"/>
  </si>
  <si>
    <t>11105補助人數減少
11204 111年起回歸到本縣整體2-5歲就學補助，沒有再單獨補助原住民幼兒</t>
    <phoneticPr fontId="35" type="noConversion"/>
  </si>
  <si>
    <t>補助社會住宅租金減收或減免</t>
    <phoneticPr fontId="100" type="noConversion"/>
  </si>
  <si>
    <t>左縉鞍</t>
  </si>
  <si>
    <t>049-2244759
jawtso@nantou.gov.tw</t>
  </si>
  <si>
    <t>何佳玟</t>
  </si>
  <si>
    <t>11105受疫情影響給付金額及人數減少。
1120510 111年因疫情影響，配合關懷據點及文健站活動年中暫停，之後陸續恢復，惟人次增加幅度未跟上金額增加幅度。</t>
    <phoneticPr fontId="35" type="noConversion"/>
  </si>
  <si>
    <t xml:space="preserve">1120515 各類服務補助費用提升，惟受疫情影響，新案人數開發有限，多為舊案延續服務，故人數增加幅度跟不上金額增加幅度。
11105服務人次減少
1100505因108年資料係補填，108年失智照護平台訓練依衛生福利部執行須知每1共照須辦理平台服務須達14場次，人數至少須達1800人以上，本縣3共照至少須達5400人以上；
109年起該項每共照僅須辦理7場，人數至少580人，故3家共照僅須完成至少1740人，目標數及經費皆大幅調整。
</t>
    <phoneticPr fontId="35" type="noConversion"/>
  </si>
  <si>
    <t>1120515 因統計類別不同，故受益人數有所差異，現更正統一提供以電話問安及共餐服務等數據。</t>
    <phoneticPr fontId="35" type="noConversion"/>
  </si>
  <si>
    <t>1120515 每案補助2萬元，但每場活動規模不一，金額和人次呈正相關，但增加幅度不見得等幅。
11105：110年受疫情二級警戒措施限制(集會活動人數上限)影響活動參與人數
109年因申請的團體較少，金額減少。
109.05.29電洽承辦人陳小姐，108年因申請的團體較多，且有部分案件採專案簽准，補助金額超過2萬元，以致108年補助金額人次大幅增加。
108.05.15電洽承辦人楊先生，原填106人次有誤，已更正，金額下降係因申請團體減少所致。</t>
    <phoneticPr fontId="35" type="noConversion"/>
  </si>
  <si>
    <t>1120515 中央地方7:3之比例為原則性，非絕對。
110.05.15申請個案增加
109.06.01電洽承辦人游小姐，108年申請之個案聽障者為主，視障者所需之助聽器單價較高，故108年金額及平均金額大幅增加。
108.05.13電洽承辦人游小姐，107年個案小額補助居多，且有些個案因使用回收輔具不須補助，故平均給付金額較小，另原填人數與人次資料雖相同，惟同一個案一年有可能申請兩次，故刪除人數資料，僅留人次</t>
    <phoneticPr fontId="35" type="noConversion"/>
  </si>
  <si>
    <t>1120515 每案依程度給付金額不一，金額與人次呈正相關，但不見得會等幅增減。
11105補助人次減少
110.05.15申請個案增加，給付增加</t>
    <phoneticPr fontId="35" type="noConversion"/>
  </si>
  <si>
    <t>1120515 受疫情影響，教育講座或大型宣導活動參與人數降低所致。
109.05.29電洽承辦人黃小姐，原填107年人次有誤，已修正，另108年填寫之人數應為人次，已一併修正。108年人次下降，係因有一位社工出車禍，故服務績效降低。
108.05.14電洽承辦人黃芷菱小姐(代理人)，原填107年金額與經費來源有誤，已修正，106年中央只補助一個單位，故補助金額較低，確認金額人次無誤。</t>
    <phoneticPr fontId="35" type="noConversion"/>
  </si>
  <si>
    <t>1120515 111年經費執行效益提升，故服務人次明顯增加。
109.05.28電洽承辦人王先生，原填108年人次有誤，已修正。</t>
    <phoneticPr fontId="35" type="noConversion"/>
  </si>
  <si>
    <t>(4)私立幼兒園</t>
    <phoneticPr fontId="35" type="noConversion"/>
  </si>
  <si>
    <t>S</t>
  </si>
  <si>
    <t>教育處</t>
  </si>
  <si>
    <t>1120516 原填5歲幼兒免學費教育計畫(私立)，致電詢問承辦人，該項目內又包含公立幼兒園免學費，會與109-3重複計入，故將此項拆分出(序號109-4)5歲幼兒免學費教育計畫(私立)。
1100526鄭小姐已修受益人次，因每種狀況補助金額不同。
109.05.29電洽承辦人鄭小姐，108年很多因私立幼兒園加入準公托，故給付之平均金額會較107年低，確認所填資料無誤。
108.05.10電洽承辦人陳小姐，確認金額人次無誤</t>
    <phoneticPr fontId="35" type="noConversion"/>
  </si>
  <si>
    <t>1120516 各案件視申請資格及醫療情節所補助金額不一。
109.05.29電洽承辦人詹小姐，108年因申請民眾減少，故金額人次同步下降，平均金額降低可能因為民眾申請的醫療費用單價較低所致。
108.05.13電洽承辦人詹小姐，原填人數有誤，應為人次，已更正。</t>
    <phoneticPr fontId="35" type="noConversion"/>
  </si>
  <si>
    <t xml:space="preserve">1120516 酒癮補助項目金額不同，合計金額可能因而增減。
</t>
    <phoneticPr fontId="35" type="noConversion"/>
  </si>
  <si>
    <t>1120516 111年度主要補助項目為健保欠費(上限6000元)、偏遠交通補助費(上限2000元)，故金額沒有如同人次等幅增加。
11105因申請補助金額上限3萬整的人數比109年多。
108.05.28電洽承辦人李小姐，108年申請之民眾雖增加很多，但單價都較低，以致人次增加金額卻減少。
非代收代辦，此為衛福部公彩基金計畫，補助弱勢就醫與健保欠費（直接幫民眾繳清健保費）</t>
    <phoneticPr fontId="35" type="noConversion"/>
  </si>
  <si>
    <t>非社會給付
1120516 110年度因疫情嚴峻大部分學校停辦，111年度因疫情緩和，各校陸續恢復，故111年金額大幅增加。
109.05.28電洽承辦人馬先生，因108年申請校所增加，且體育署擴大辦理，故有提高補助金額，故108年金額大幅增加。</t>
    <phoneticPr fontId="35" type="noConversion"/>
  </si>
  <si>
    <t>1120516 經費來源為經濟部能源局</t>
    <phoneticPr fontId="35" type="noConversion"/>
  </si>
  <si>
    <t>配合嚴重特殊傳染性肺炎中央流行疫情指揮中心提供COVID-19疫苗年齡層(18至65歲)民眾疫苗接種衛教品。</t>
  </si>
  <si>
    <t>代辦經費-A0127新冠疫苗接種作業經費
代辦經費-A0127-1嚴肺疫苗接種作業經費</t>
  </si>
  <si>
    <t>林嘉軒</t>
  </si>
  <si>
    <t>049-2222473#603
chlin0122@ntshb.gov.tw</t>
  </si>
  <si>
    <t>1120516 111/8起不分家戶類別，依胎次提高補助金額為第1胎5000；第2胎6000、第3胎7000元，針對已在領取的受補助人提高津貼金額。</t>
    <phoneticPr fontId="35" type="noConversion"/>
  </si>
  <si>
    <t>1120516 中央補助款夠，則免用到地方自籌款。</t>
    <phoneticPr fontId="35" type="noConversion"/>
  </si>
  <si>
    <t>N</t>
    <phoneticPr fontId="35" type="noConversion"/>
  </si>
  <si>
    <t>P</t>
    <phoneticPr fontId="35" type="noConversion"/>
  </si>
  <si>
    <t>D</t>
    <phoneticPr fontId="35" type="noConversion"/>
  </si>
  <si>
    <t>N</t>
    <phoneticPr fontId="35" type="noConversion"/>
  </si>
  <si>
    <t>K</t>
    <phoneticPr fontId="35" type="noConversion"/>
  </si>
  <si>
    <t>S</t>
    <phoneticPr fontId="35" type="noConversion"/>
  </si>
  <si>
    <t>K</t>
    <phoneticPr fontId="35" type="noConversion"/>
  </si>
  <si>
    <t>D</t>
    <phoneticPr fontId="35" type="noConversion"/>
  </si>
  <si>
    <t>1120515 政府補助金額加碼提高。
11105因配合中央托育補助新制，每月補助額度提高，故仍可能發生全年人次減少，但給付金額增加情形。
11005因108年8月起托育補助擴大辦理，金額提高。
109.05.29電洽承辦人謝小姐，107年8月起停止家屬保母（爺奶津貼），改為育兒津貼，故托育補助人次會大幅下降，另因108年托育補助金額提高，故總補助金額提高且平均金額大幅上升。
就業者家庭部分托育補助-&gt;少子女化對策計畫-建置0-2歲托育補助
107年使用新計畫編碼編帳</t>
    <phoneticPr fontId="35" type="noConversion"/>
  </si>
  <si>
    <t>1120526 補助金額視當年度收托幼生胎次核定補助金額，故金額會有所增減。
11105：110年資料大幅變化係因續約園所每位幼生的單位成本提高。
1100526問李先生因除差額補貼外另108年有1些剛成立的幼兒園補助設備支出較多，109年已有5個幼兒園且將近滿園，只有常態性補助費所致。
108.05.28電洽承辦人李先生，108年因幼兒園數量增加，故補助之金額人次同步增加。
108.05.10電洽承辦人李先生，此計畫107年起才有</t>
    <phoneticPr fontId="49" type="noConversion"/>
  </si>
  <si>
    <t>編碼相同，故以總計項目編碼
1120526 111年2月起調高補助金額，故補助金額增加，人次未增加。
111.12.05致電詢問，該項目無法得知真正到校的學生人次，真正到校學生人次必須詢問每間學校((169間)才有辦法得知。疫情原因到校學生人次變少，故金額也下降。</t>
    <phoneticPr fontId="35" type="noConversion"/>
  </si>
  <si>
    <t>K051021</t>
    <phoneticPr fontId="35" type="noConversion"/>
  </si>
  <si>
    <t xml:space="preserve">1120425致電詢問陳小姐，經費來源為經濟部水利署中區水資源局，111年平均給付增加原因為保費提升。
1120526 已編入水資源作業基金，此不入帳。
</t>
    <phoneticPr fontId="35" type="noConversion"/>
  </si>
  <si>
    <t>K050966</t>
    <phoneticPr fontId="35" type="noConversion"/>
  </si>
  <si>
    <t>K020222</t>
    <phoneticPr fontId="35" type="noConversion"/>
  </si>
  <si>
    <t>C020510</t>
    <phoneticPr fontId="35" type="noConversion"/>
  </si>
  <si>
    <t>身心障礙學生獎助學金</t>
    <phoneticPr fontId="35" type="noConversion"/>
  </si>
  <si>
    <t>1120526 與表2序號9身心障礙學生獎助學金重複，此不入帳。</t>
    <phoneticPr fontId="35" type="noConversion"/>
  </si>
  <si>
    <t>K010812</t>
    <phoneticPr fontId="35" type="noConversion"/>
  </si>
  <si>
    <t>S</t>
    <phoneticPr fontId="35" type="noConversion"/>
  </si>
  <si>
    <t>N</t>
    <phoneticPr fontId="35" type="noConversion"/>
  </si>
  <si>
    <t>1120530 電詢王小姐，只要符合長照身分即可，故無特別統計身障者資料。</t>
    <phoneticPr fontId="35" type="noConversion"/>
  </si>
  <si>
    <t>C030402</t>
    <phoneticPr fontId="35" type="noConversion"/>
  </si>
  <si>
    <t>1120530 同表3第7-3項，重複計算，故此不計入。</t>
    <phoneticPr fontId="35" type="noConversion"/>
  </si>
  <si>
    <t>X</t>
    <phoneticPr fontId="35" type="noConversion"/>
  </si>
  <si>
    <t>X</t>
    <phoneticPr fontId="35" type="noConversion"/>
  </si>
  <si>
    <t>X</t>
    <phoneticPr fontId="35" type="noConversion"/>
  </si>
  <si>
    <t>地方教育發展基金-中央政府補助社會教育經費-服務費用-一般服務費-代理(辦)費</t>
    <phoneticPr fontId="35" type="noConversion"/>
  </si>
  <si>
    <t>S</t>
    <phoneticPr fontId="35" type="noConversion"/>
  </si>
  <si>
    <t>S</t>
    <phoneticPr fontId="35" type="noConversion"/>
  </si>
  <si>
    <t>S</t>
    <phoneticPr fontId="35" type="noConversion"/>
  </si>
  <si>
    <t>1120608 電詢，平均金額落差較大原因，110年為採購加招標請廠商安裝故費用較高，111年改由大量採購，由地方消防署消訪員至民眾家裡安裝。
調查年111年新增
(因包含第227項補助低收入戶等弱勢家庭及高風險住宅裝設住宅用火災警報器)，因編碼不同以增序號新227項取代，本項不計下次改為總計項(合併227及新227序號)</t>
    <phoneticPr fontId="35" type="noConversion"/>
  </si>
  <si>
    <t>1120609 電詢，人口外移或部分人員改機構安置導致金額及人次下降。</t>
    <phoneticPr fontId="35" type="noConversion"/>
  </si>
  <si>
    <t>1120609 電詢，衛服部系統目前無法對身障勾稽，另外二款為以戶為單位，要撈出身障身分也很困難。</t>
    <phoneticPr fontId="35" type="noConversion"/>
  </si>
  <si>
    <t>1120609 致電詢問，確認經費無誤，由系統抓取，之前為人工加總，以致110年修正幅度較大，另110年起開辦BD03，因為是初辦項目故沒有在110年有明顯增加，到了111年人數次才明顯上升。
11105接送次數增加
1100505因(1)108年委託單位共17個單位，車輛數為46輛，服務人數779人，共8897趟次，109年度委託單位20個單位，車輛數為55輛車，服務人數915人，共49352趟次，並補助單位購置2輛車。(2)109年度相較108年度車輛及服務量能均大幅成長。
108.05.15電洽承辦人蕭先生，107年因實施給付支付制度，提高補助標準，故補助金額及平均金額均大幅增加。</t>
    <phoneticPr fontId="35" type="noConversion"/>
  </si>
  <si>
    <t>K030946</t>
  </si>
  <si>
    <t>1120526 111年5月1日起學校午餐採用三章一Q食材補助經費，一般(含非山非市)學校由每人每餐6元提高至10元，偏遠地區學校食材補助經費由每人每餐10元提高至14元，並將教職員工納為適用補助對象。
108.04.18電洽主計處窗口洪先生請業務單位補填，107年申請案件變多，故金額大幅成長，另107年資料龐大，無法計算人次資料</t>
    <phoneticPr fontId="49" type="noConversion"/>
  </si>
  <si>
    <t>S</t>
    <phoneticPr fontId="35" type="noConversion"/>
  </si>
  <si>
    <t>D</t>
    <phoneticPr fontId="35" type="noConversion"/>
  </si>
  <si>
    <t>N</t>
    <phoneticPr fontId="35" type="noConversion"/>
  </si>
  <si>
    <t>K</t>
    <phoneticPr fontId="49" type="noConversion"/>
  </si>
  <si>
    <t>16退休及卹償金-撫恤金</t>
    <phoneticPr fontId="35" type="noConversion"/>
  </si>
  <si>
    <t>16退休及卹償金-遺屬金(撫慰金)</t>
    <phoneticPr fontId="114" type="noConversion"/>
  </si>
  <si>
    <t>B01109</t>
  </si>
  <si>
    <t>實物不須提供</t>
    <phoneticPr fontId="35" type="noConversion"/>
  </si>
  <si>
    <t>T005</t>
    <phoneticPr fontId="35" type="noConversion"/>
  </si>
  <si>
    <t>屬現金給付</t>
    <phoneticPr fontId="35" type="noConversion"/>
  </si>
  <si>
    <t>B11306</t>
  </si>
  <si>
    <t>B01201</t>
  </si>
  <si>
    <t>112年
（實際執行數）</t>
    <phoneticPr fontId="35" type="noConversion"/>
  </si>
  <si>
    <t>給付經費(A=B+C；D=E+F)
(包含以前年度經費於本年度支應部分；無資料，請填"-"）</t>
    <phoneticPr fontId="35" type="noConversion"/>
  </si>
  <si>
    <t xml:space="preserve">給付金額
(A)
（千元）
</t>
    <phoneticPr fontId="35" type="noConversion"/>
  </si>
  <si>
    <t xml:space="preserve">給付金額
(D)
（千元）
</t>
    <phoneticPr fontId="35" type="noConversion"/>
  </si>
  <si>
    <t>112年給付經費來源</t>
    <phoneticPr fontId="35" type="noConversion"/>
  </si>
  <si>
    <t>112</t>
    <phoneticPr fontId="35" type="noConversion"/>
  </si>
  <si>
    <t>給付金額
112/111</t>
    <phoneticPr fontId="48" type="noConversion"/>
  </si>
  <si>
    <t>112年</t>
    <phoneticPr fontId="35" type="noConversion"/>
  </si>
  <si>
    <t>111年
(原編執行數)</t>
    <phoneticPr fontId="35" type="noConversion"/>
  </si>
  <si>
    <t>111年原編給付經費來源</t>
    <phoneticPr fontId="35" type="noConversion"/>
  </si>
  <si>
    <t>中央補助
(B)
（千元）</t>
    <phoneticPr fontId="35" type="noConversion"/>
  </si>
  <si>
    <t>地方自籌
(C)
（千元）</t>
    <phoneticPr fontId="35" type="noConversion"/>
  </si>
  <si>
    <t>中央補助
(E)
（千元）</t>
    <phoneticPr fontId="35" type="noConversion"/>
  </si>
  <si>
    <t>地方自籌
(F)
（千元）</t>
    <phoneticPr fontId="35" type="noConversion"/>
  </si>
  <si>
    <t>112年
（實際執行數）</t>
    <phoneticPr fontId="36" type="noConversion"/>
  </si>
  <si>
    <t xml:space="preserve">給付金額
（千元）
</t>
    <phoneticPr fontId="35" type="noConversion"/>
  </si>
  <si>
    <t>教育處</t>
    <phoneticPr fontId="35" type="noConversion"/>
  </si>
  <si>
    <t xml:space="preserve">社會住宅依住宅法第3條規定，指由政府興辦或獎勵民間興辦，專供出租之用之住宅及其必要附屬設施。隱性租金補貼係指政府少收社會住宅之租金。
</t>
    <phoneticPr fontId="35" type="noConversion"/>
  </si>
  <si>
    <t xml:space="preserve">十年長照計畫－(8)長照2.0整合型計畫暨專業服務及喘息服務
</t>
    <phoneticPr fontId="35" type="noConversion"/>
  </si>
  <si>
    <t>重陽敬老活動(包含禮品，不含敬老禮金)</t>
    <phoneticPr fontId="35" type="noConversion"/>
  </si>
  <si>
    <t>重陽敬老活動－南投縣政府</t>
    <phoneticPr fontId="35" type="noConversion"/>
  </si>
  <si>
    <t>重陽敬老活動－埔里鎮公所(禮品部分)</t>
    <phoneticPr fontId="35" type="noConversion"/>
  </si>
  <si>
    <t>重陽敬老活動－集集鎮公所(禮品部分)</t>
    <phoneticPr fontId="35" type="noConversion"/>
  </si>
  <si>
    <t>重陽敬老活動－名間鄉公所(禮品部分)</t>
    <phoneticPr fontId="35" type="noConversion"/>
  </si>
  <si>
    <t>重陽敬老活動－中寮鄉公所(禮品部分)</t>
    <phoneticPr fontId="35" type="noConversion"/>
  </si>
  <si>
    <t>重陽敬老活動－魚池鄉公所(禮品部分)</t>
    <phoneticPr fontId="35" type="noConversion"/>
  </si>
  <si>
    <t>重陽敬老活動－國姓鄉公所(禮品部分)</t>
    <phoneticPr fontId="35" type="noConversion"/>
  </si>
  <si>
    <t>重陽敬老活動－水里鄉公所(禮品部分)</t>
    <phoneticPr fontId="35" type="noConversion"/>
  </si>
  <si>
    <t>重陽敬老活動－信義鄉公所(禮品部分)</t>
    <phoneticPr fontId="35" type="noConversion"/>
  </si>
  <si>
    <t>十年長照計畫－(11)社區預防性照顧</t>
    <phoneticPr fontId="35" type="noConversion"/>
  </si>
  <si>
    <t>十年長照計畫－(15)出院準備服務</t>
    <phoneticPr fontId="35" type="noConversion"/>
  </si>
  <si>
    <t>十年長照計畫－(16)銜接在宅臨終安寧照顧</t>
    <phoneticPr fontId="35" type="noConversion"/>
  </si>
  <si>
    <t>身障者就醫交通補助－(2)搭乘救護車費用補助</t>
    <phoneticPr fontId="35" type="noConversion"/>
  </si>
  <si>
    <t>身障者就醫交通補助－(3)其他(如：洗腎者交通費補助)</t>
    <phoneticPr fontId="35" type="noConversion"/>
  </si>
  <si>
    <t>身心障礙－文康場所風景區優待</t>
    <phoneticPr fontId="35" type="noConversion"/>
  </si>
  <si>
    <t>身障基金－(1)超額進用身心障礙者之私立機構獎勵金</t>
    <phoneticPr fontId="35" type="noConversion"/>
  </si>
  <si>
    <t>身障基金－(4)補助或辦理身心障礙者就業服務</t>
    <phoneticPr fontId="35" type="noConversion"/>
  </si>
  <si>
    <t>身障基金－(6)補助或辦理身心障礙者就業協助(身心障礙者安家就業計畫)</t>
    <phoneticPr fontId="35" type="noConversion"/>
  </si>
  <si>
    <t>身障基金－(7)補助民營事業單位僱用身心障礙者僱用津貼</t>
    <phoneticPr fontId="35" type="noConversion"/>
  </si>
  <si>
    <t>身障基金－(11)身心障礙失業者職業訓練</t>
    <phoneticPr fontId="35" type="noConversion"/>
  </si>
  <si>
    <t>身障基金－(12)補助身心障礙者參加公職考識補習及職業汽車駕駛訓練費用</t>
    <phoneticPr fontId="35" type="noConversion"/>
  </si>
  <si>
    <t>身障基金－(13)身心障礙員工職場心理健康協助方案</t>
    <phoneticPr fontId="35" type="noConversion"/>
  </si>
  <si>
    <t>身障基金－(14)補助身心礙者汽機車改裝費</t>
    <phoneticPr fontId="35" type="noConversion"/>
  </si>
  <si>
    <t>身障基金－(15)身心障礙創業攤位租金補助</t>
    <phoneticPr fontId="35" type="noConversion"/>
  </si>
  <si>
    <t>身障基金－(16)身心障礙者多元支持與生涯轉銜暨個案管理服務</t>
    <phoneticPr fontId="35" type="noConversion"/>
  </si>
  <si>
    <t>身障基金－(17)身心障礙者創業補助及就業輔導</t>
    <phoneticPr fontId="35" type="noConversion"/>
  </si>
  <si>
    <t>身障基金－(18)身心障礙者考取證照補助</t>
    <phoneticPr fontId="35" type="noConversion"/>
  </si>
  <si>
    <t>身障基金－(19)身心障礙者及特定對象就業訓練業務</t>
    <phoneticPr fontId="35" type="noConversion"/>
  </si>
  <si>
    <t>生育津貼、補助或獎勵(實物部分)</t>
    <phoneticPr fontId="35" type="noConversion"/>
  </si>
  <si>
    <t>生育津貼(實物)－南投縣政府</t>
    <phoneticPr fontId="35" type="noConversion"/>
  </si>
  <si>
    <t>生育津貼(實物)－埔里鎮公所</t>
    <phoneticPr fontId="35" type="noConversion"/>
  </si>
  <si>
    <t>生育津貼(實物)－集集鎮公所</t>
    <phoneticPr fontId="35" type="noConversion"/>
  </si>
  <si>
    <t>生育津貼(實物)－名間鄉公所</t>
    <phoneticPr fontId="35" type="noConversion"/>
  </si>
  <si>
    <t>生育津貼(實物)－鹿谷鄉公所</t>
    <phoneticPr fontId="35" type="noConversion"/>
  </si>
  <si>
    <t>生育津貼(實物)－中寮鄉公所</t>
    <phoneticPr fontId="35" type="noConversion"/>
  </si>
  <si>
    <t>生育津貼(實物)－魚池鄉公所</t>
    <phoneticPr fontId="35" type="noConversion"/>
  </si>
  <si>
    <t>生育津貼(實物)－國姓鄉公所</t>
    <phoneticPr fontId="35" type="noConversion"/>
  </si>
  <si>
    <t>生育津貼(實物)－水里鄉公所</t>
    <phoneticPr fontId="35" type="noConversion"/>
  </si>
  <si>
    <t>生育津貼(實物)－信義鄉公所</t>
    <phoneticPr fontId="35" type="noConversion"/>
  </si>
  <si>
    <t>婦嬰營養補助－(2)一般身分</t>
    <phoneticPr fontId="35" type="noConversion"/>
  </si>
  <si>
    <t>婦嬰營養補助－(3)其他身分</t>
    <phoneticPr fontId="35" type="noConversion"/>
  </si>
  <si>
    <t>國民中、小學生代收代辦費－(1)低、中低收入戶</t>
    <phoneticPr fontId="35" type="noConversion"/>
  </si>
  <si>
    <t>國民中、小學生代收代辦費－(2)身心障礙學生及身心障礙者子女</t>
    <phoneticPr fontId="35" type="noConversion"/>
  </si>
  <si>
    <t>國民中、小學生代收代辦費－(3)原住民學生</t>
    <phoneticPr fontId="35" type="noConversion"/>
  </si>
  <si>
    <t>國民中、小學生代收代辦費－(4)弱勢學生</t>
    <phoneticPr fontId="35" type="noConversion"/>
  </si>
  <si>
    <t>國民中、小學生代收代辦費－(5)其他身分</t>
    <phoneticPr fontId="35" type="noConversion"/>
  </si>
  <si>
    <t>國民中、小學生代收代辦費－(6)無法分類</t>
    <phoneticPr fontId="35" type="noConversion"/>
  </si>
  <si>
    <t>補助教科書款－(1)低、中低收入戶</t>
    <phoneticPr fontId="35" type="noConversion"/>
  </si>
  <si>
    <t>補助教科書款－(2)身心障礙及特教生</t>
    <phoneticPr fontId="35" type="noConversion"/>
  </si>
  <si>
    <t>補助教科書款－(3)原住民學生</t>
    <phoneticPr fontId="35" type="noConversion"/>
  </si>
  <si>
    <t>補助教科書款－(4)弱勢學生</t>
    <phoneticPr fontId="35" type="noConversion"/>
  </si>
  <si>
    <t>補助教科書款－(5)其他身分</t>
    <phoneticPr fontId="35" type="noConversion"/>
  </si>
  <si>
    <t>補助教科書款－(6)無法分類</t>
    <phoneticPr fontId="35" type="noConversion"/>
  </si>
  <si>
    <t>身障及特教生助學金</t>
    <phoneticPr fontId="35" type="noConversion"/>
  </si>
  <si>
    <t>重陽敬老－信義鄉公所(禮金部分)</t>
    <phoneticPr fontId="35" type="noConversion"/>
  </si>
  <si>
    <t>重陽敬老禮金(含縣市自辦)</t>
    <phoneticPr fontId="35" type="noConversion"/>
  </si>
  <si>
    <t>生育、育兒津貼(現金)－南投縣政府</t>
    <phoneticPr fontId="35" type="noConversion"/>
  </si>
  <si>
    <t>生育、育兒津貼(現金)－信義鄉公所</t>
    <phoneticPr fontId="35" type="noConversion"/>
  </si>
  <si>
    <t>集集鎮公所</t>
  </si>
  <si>
    <t>鹿谷鄉公所</t>
  </si>
  <si>
    <t>信義鄉公所</t>
  </si>
  <si>
    <t>托兒所、幼稚園就學費用-(2-1)低、中低收入戶（小計）</t>
    <phoneticPr fontId="35" type="noConversion"/>
  </si>
  <si>
    <t xml:space="preserve">托兒所、幼稚園就學費用-(2-1-1)低收入戶家庭兒童托育津貼
</t>
    <phoneticPr fontId="35" type="noConversion"/>
  </si>
  <si>
    <t>托兒所、幼稚園就學費用-(2-1-2)中低收入戶家庭兒童托育津貼</t>
    <phoneticPr fontId="35" type="noConversion"/>
  </si>
  <si>
    <t>托兒所、幼稚園就學費用-(2-2)原住民</t>
    <phoneticPr fontId="35" type="noConversion"/>
  </si>
  <si>
    <t>托兒所、幼稚園就學費用-(2-4)其他身分(如失業家庭等)</t>
    <phoneticPr fontId="35" type="noConversion"/>
  </si>
  <si>
    <t xml:space="preserve">協助單身青年及鼓勵婚育租金補貼作業規定
</t>
    <phoneticPr fontId="35" type="noConversion"/>
  </si>
  <si>
    <t>K050301</t>
    <phoneticPr fontId="35" type="noConversion"/>
  </si>
  <si>
    <t>公教人員因公受傷慰問金(總計)</t>
    <phoneticPr fontId="114" type="noConversion"/>
  </si>
  <si>
    <t>公教人員因公受傷慰問金－(1)南投縣政府</t>
    <phoneticPr fontId="114" type="noConversion"/>
  </si>
  <si>
    <t>公教人員因公受傷慰問金－(8)南投縣政府原住民族行政局</t>
    <phoneticPr fontId="114" type="noConversion"/>
  </si>
  <si>
    <t>退休人員年終慰問金(總計)</t>
    <phoneticPr fontId="114" type="noConversion"/>
  </si>
  <si>
    <t>退休人員年終慰問金－(1)南投縣政府</t>
    <phoneticPr fontId="114" type="noConversion"/>
  </si>
  <si>
    <t>退休人員年終慰問金－(8)南投縣政府原住民族行政局</t>
    <phoneticPr fontId="114" type="noConversion"/>
  </si>
  <si>
    <t>退休人員特別照護金(總計)</t>
    <phoneticPr fontId="114" type="noConversion"/>
  </si>
  <si>
    <t>退休人員特別照護金－(1)南投縣政府</t>
    <phoneticPr fontId="114" type="noConversion"/>
  </si>
  <si>
    <t>退休人員特別照護金－(8)南投縣政府原住民族行政局</t>
    <phoneticPr fontId="114" type="noConversion"/>
  </si>
  <si>
    <t>退休員工及遺族三節慰問金(總計)</t>
    <phoneticPr fontId="114" type="noConversion"/>
  </si>
  <si>
    <t>退休員工及遺族三節慰問金－(1)南投縣政府</t>
    <phoneticPr fontId="114" type="noConversion"/>
  </si>
  <si>
    <t>退休員工及遺族三節慰問金－(8)南投縣政府原住民族行政局</t>
    <phoneticPr fontId="114" type="noConversion"/>
  </si>
  <si>
    <t>醫療(藥品)作業基金－補助民眾及院內員工至縣(市)立醫療院所就醫之掛號費、病房費差額及服務員照顧等補貼(總計)</t>
  </si>
  <si>
    <t>醫療(藥品)作業基金－(1)補助民眾至縣(市)立醫療院所就醫之掛號費、病房費差額及服務員照顧等補貼</t>
  </si>
  <si>
    <t>醫療(藥品)作業基金－(2)補助院內員工至縣(市)立醫療院所就醫之掛號費、病房費差額及服務員照顧等補貼</t>
  </si>
  <si>
    <t>35</t>
    <phoneticPr fontId="35" type="noConversion"/>
  </si>
  <si>
    <t>36</t>
    <phoneticPr fontId="35" type="noConversion"/>
  </si>
  <si>
    <t>37</t>
    <phoneticPr fontId="35" type="noConversion"/>
  </si>
  <si>
    <t>39</t>
  </si>
  <si>
    <t>39-1</t>
    <phoneticPr fontId="35" type="noConversion"/>
  </si>
  <si>
    <t>39-2</t>
    <phoneticPr fontId="35" type="noConversion"/>
  </si>
  <si>
    <t>39-3</t>
    <phoneticPr fontId="35" type="noConversion"/>
  </si>
  <si>
    <t>40</t>
    <phoneticPr fontId="35" type="noConversion"/>
  </si>
  <si>
    <t>41</t>
    <phoneticPr fontId="35" type="noConversion"/>
  </si>
  <si>
    <t>41-1</t>
    <phoneticPr fontId="35" type="noConversion"/>
  </si>
  <si>
    <t>41-2</t>
  </si>
  <si>
    <t>41-3</t>
  </si>
  <si>
    <t>42</t>
    <phoneticPr fontId="35" type="noConversion"/>
  </si>
  <si>
    <t>43</t>
    <phoneticPr fontId="35" type="noConversion"/>
  </si>
  <si>
    <t>45-1</t>
    <phoneticPr fontId="35" type="noConversion"/>
  </si>
  <si>
    <t>46</t>
    <phoneticPr fontId="35" type="noConversion"/>
  </si>
  <si>
    <t>46-1</t>
    <phoneticPr fontId="35" type="noConversion"/>
  </si>
  <si>
    <t>47</t>
    <phoneticPr fontId="35" type="noConversion"/>
  </si>
  <si>
    <t>47-1</t>
    <phoneticPr fontId="35" type="noConversion"/>
  </si>
  <si>
    <t>47-2</t>
  </si>
  <si>
    <t>48</t>
    <phoneticPr fontId="35" type="noConversion"/>
  </si>
  <si>
    <t>49</t>
    <phoneticPr fontId="35" type="noConversion"/>
  </si>
  <si>
    <t>53</t>
  </si>
  <si>
    <t>53-1</t>
    <phoneticPr fontId="35" type="noConversion"/>
  </si>
  <si>
    <t>53-3</t>
  </si>
  <si>
    <t>53-4</t>
  </si>
  <si>
    <t>53-5</t>
  </si>
  <si>
    <t>53-6</t>
  </si>
  <si>
    <t>53-7</t>
  </si>
  <si>
    <t>53-8</t>
  </si>
  <si>
    <t>53-9</t>
  </si>
  <si>
    <t>53-10</t>
  </si>
  <si>
    <t>53-11</t>
  </si>
  <si>
    <t>53-12</t>
  </si>
  <si>
    <t>53-13</t>
  </si>
  <si>
    <t>53-14</t>
  </si>
  <si>
    <t>53-15</t>
  </si>
  <si>
    <t>53-16</t>
  </si>
  <si>
    <t>53-17</t>
  </si>
  <si>
    <t>53-18</t>
  </si>
  <si>
    <t>53-19</t>
  </si>
  <si>
    <t>53-20</t>
  </si>
  <si>
    <t>53-21</t>
  </si>
  <si>
    <t>54</t>
    <phoneticPr fontId="35" type="noConversion"/>
  </si>
  <si>
    <t>54-1</t>
    <phoneticPr fontId="35" type="noConversion"/>
  </si>
  <si>
    <t>54-2</t>
  </si>
  <si>
    <t>55</t>
    <phoneticPr fontId="35" type="noConversion"/>
  </si>
  <si>
    <t>56</t>
    <phoneticPr fontId="35" type="noConversion"/>
  </si>
  <si>
    <t>57</t>
  </si>
  <si>
    <t>58</t>
  </si>
  <si>
    <t>62</t>
  </si>
  <si>
    <t>64</t>
  </si>
  <si>
    <t>65</t>
  </si>
  <si>
    <t>69</t>
  </si>
  <si>
    <t>70</t>
  </si>
  <si>
    <t>71</t>
  </si>
  <si>
    <t>75</t>
    <phoneticPr fontId="35" type="noConversion"/>
  </si>
  <si>
    <t>81</t>
  </si>
  <si>
    <t>85</t>
  </si>
  <si>
    <t>86</t>
  </si>
  <si>
    <t>88</t>
  </si>
  <si>
    <t>89</t>
  </si>
  <si>
    <t>90</t>
  </si>
  <si>
    <t>91</t>
  </si>
  <si>
    <t>91-1</t>
    <phoneticPr fontId="35" type="noConversion"/>
  </si>
  <si>
    <t>91-2</t>
  </si>
  <si>
    <t>91-3</t>
  </si>
  <si>
    <t>91-4</t>
  </si>
  <si>
    <t>91-5</t>
  </si>
  <si>
    <t>91-6</t>
  </si>
  <si>
    <t>91-7</t>
  </si>
  <si>
    <t>91-8</t>
  </si>
  <si>
    <t>92</t>
    <phoneticPr fontId="35" type="noConversion"/>
  </si>
  <si>
    <t>93</t>
    <phoneticPr fontId="35" type="noConversion"/>
  </si>
  <si>
    <t>94</t>
  </si>
  <si>
    <t>95</t>
  </si>
  <si>
    <t>95-1</t>
    <phoneticPr fontId="35" type="noConversion"/>
  </si>
  <si>
    <t>95-2</t>
  </si>
  <si>
    <t>95-3</t>
  </si>
  <si>
    <t>96</t>
    <phoneticPr fontId="35" type="noConversion"/>
  </si>
  <si>
    <t>97</t>
    <phoneticPr fontId="35" type="noConversion"/>
  </si>
  <si>
    <t>98</t>
  </si>
  <si>
    <t>99</t>
  </si>
  <si>
    <t>100</t>
  </si>
  <si>
    <t>101</t>
  </si>
  <si>
    <t>102</t>
  </si>
  <si>
    <t>103</t>
  </si>
  <si>
    <t>103-1</t>
    <phoneticPr fontId="35" type="noConversion"/>
  </si>
  <si>
    <t>103-2</t>
  </si>
  <si>
    <t>103-3</t>
  </si>
  <si>
    <t>103-4</t>
  </si>
  <si>
    <t>103-5</t>
  </si>
  <si>
    <t>103-6</t>
  </si>
  <si>
    <t>103-7</t>
  </si>
  <si>
    <t>103-8</t>
  </si>
  <si>
    <t>103-9</t>
  </si>
  <si>
    <t>103-10</t>
  </si>
  <si>
    <t>103-11</t>
  </si>
  <si>
    <t>103-12</t>
  </si>
  <si>
    <t>103-13</t>
  </si>
  <si>
    <t>103-14</t>
  </si>
  <si>
    <t>104</t>
    <phoneticPr fontId="35" type="noConversion"/>
  </si>
  <si>
    <t>104-1</t>
    <phoneticPr fontId="35" type="noConversion"/>
  </si>
  <si>
    <t>104-2</t>
  </si>
  <si>
    <t>104-3</t>
  </si>
  <si>
    <t>105</t>
    <phoneticPr fontId="35" type="noConversion"/>
  </si>
  <si>
    <t>106</t>
    <phoneticPr fontId="35" type="noConversion"/>
  </si>
  <si>
    <t>107</t>
  </si>
  <si>
    <t>108</t>
  </si>
  <si>
    <t>109</t>
  </si>
  <si>
    <t>109-1</t>
    <phoneticPr fontId="35" type="noConversion"/>
  </si>
  <si>
    <t>109-1-1</t>
    <phoneticPr fontId="35" type="noConversion"/>
  </si>
  <si>
    <t>109-1-2</t>
    <phoneticPr fontId="35" type="noConversion"/>
  </si>
  <si>
    <t>109-2</t>
    <phoneticPr fontId="35" type="noConversion"/>
  </si>
  <si>
    <t>109-2-1</t>
    <phoneticPr fontId="35" type="noConversion"/>
  </si>
  <si>
    <t>109-2-1-1</t>
    <phoneticPr fontId="35" type="noConversion"/>
  </si>
  <si>
    <t>109-2-1-2</t>
    <phoneticPr fontId="35" type="noConversion"/>
  </si>
  <si>
    <t>109-2-2</t>
    <phoneticPr fontId="35" type="noConversion"/>
  </si>
  <si>
    <t>109-2-3</t>
  </si>
  <si>
    <t>109-2-4</t>
  </si>
  <si>
    <t>109-3</t>
    <phoneticPr fontId="35" type="noConversion"/>
  </si>
  <si>
    <t>109-3-1</t>
    <phoneticPr fontId="35" type="noConversion"/>
  </si>
  <si>
    <t>109-3-2</t>
  </si>
  <si>
    <t>109-3-3</t>
  </si>
  <si>
    <t>109-3-4</t>
  </si>
  <si>
    <t>110</t>
    <phoneticPr fontId="35" type="noConversion"/>
  </si>
  <si>
    <t>111-1</t>
    <phoneticPr fontId="35" type="noConversion"/>
  </si>
  <si>
    <t>111-2</t>
  </si>
  <si>
    <t>111-3</t>
  </si>
  <si>
    <t>111-4</t>
  </si>
  <si>
    <t>113</t>
    <phoneticPr fontId="35" type="noConversion"/>
  </si>
  <si>
    <t>114</t>
  </si>
  <si>
    <t>115</t>
  </si>
  <si>
    <t>116</t>
  </si>
  <si>
    <t>116-1</t>
    <phoneticPr fontId="35" type="noConversion"/>
  </si>
  <si>
    <t>116-6-1</t>
    <phoneticPr fontId="35" type="noConversion"/>
  </si>
  <si>
    <t>116-6-2</t>
    <phoneticPr fontId="35" type="noConversion"/>
  </si>
  <si>
    <t>117</t>
    <phoneticPr fontId="35" type="noConversion"/>
  </si>
  <si>
    <t>118</t>
    <phoneticPr fontId="35" type="noConversion"/>
  </si>
  <si>
    <t>118-1</t>
    <phoneticPr fontId="35" type="noConversion"/>
  </si>
  <si>
    <t>118-2</t>
  </si>
  <si>
    <t>118-3</t>
  </si>
  <si>
    <t>118-4</t>
  </si>
  <si>
    <t>118-5</t>
  </si>
  <si>
    <t>118-6</t>
  </si>
  <si>
    <t>119</t>
    <phoneticPr fontId="35" type="noConversion"/>
  </si>
  <si>
    <t>119-1</t>
    <phoneticPr fontId="35" type="noConversion"/>
  </si>
  <si>
    <t>119-2</t>
  </si>
  <si>
    <t>119-3</t>
  </si>
  <si>
    <t>119-4</t>
  </si>
  <si>
    <t>119-5</t>
  </si>
  <si>
    <t>119-6</t>
  </si>
  <si>
    <t>120</t>
    <phoneticPr fontId="35" type="noConversion"/>
  </si>
  <si>
    <t>121</t>
    <phoneticPr fontId="35" type="noConversion"/>
  </si>
  <si>
    <t>122</t>
  </si>
  <si>
    <t>123</t>
  </si>
  <si>
    <t>124</t>
  </si>
  <si>
    <t>125</t>
  </si>
  <si>
    <t>126</t>
  </si>
  <si>
    <t>127</t>
  </si>
  <si>
    <t>128</t>
  </si>
  <si>
    <t>128-1</t>
    <phoneticPr fontId="35" type="noConversion"/>
  </si>
  <si>
    <t>128-2</t>
  </si>
  <si>
    <t>128-3</t>
  </si>
  <si>
    <t>128-4</t>
  </si>
  <si>
    <t>128-5</t>
  </si>
  <si>
    <t>129</t>
    <phoneticPr fontId="35" type="noConversion"/>
  </si>
  <si>
    <t>130</t>
    <phoneticPr fontId="35" type="noConversion"/>
  </si>
  <si>
    <t>131</t>
  </si>
  <si>
    <t>131-1</t>
    <phoneticPr fontId="35" type="noConversion"/>
  </si>
  <si>
    <t>131-1-1</t>
    <phoneticPr fontId="35" type="noConversion"/>
  </si>
  <si>
    <t>131-1-2</t>
    <phoneticPr fontId="35" type="noConversion"/>
  </si>
  <si>
    <t>131-2</t>
    <phoneticPr fontId="35" type="noConversion"/>
  </si>
  <si>
    <t>131-2-1</t>
    <phoneticPr fontId="35" type="noConversion"/>
  </si>
  <si>
    <t>131-2-2</t>
  </si>
  <si>
    <t>131-2-3</t>
  </si>
  <si>
    <t>131-2-4</t>
  </si>
  <si>
    <t>132</t>
    <phoneticPr fontId="35" type="noConversion"/>
  </si>
  <si>
    <t>132-1</t>
    <phoneticPr fontId="35" type="noConversion"/>
  </si>
  <si>
    <t>132-2</t>
  </si>
  <si>
    <t>132-3</t>
  </si>
  <si>
    <t>133</t>
    <phoneticPr fontId="35" type="noConversion"/>
  </si>
  <si>
    <t>134</t>
    <phoneticPr fontId="35" type="noConversion"/>
  </si>
  <si>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</si>
  <si>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</si>
  <si>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</si>
  <si>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</si>
  <si>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</si>
  <si>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</si>
  <si>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</si>
  <si>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</si>
  <si>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</si>
  <si>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</si>
  <si>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</si>
  <si>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</si>
  <si>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</si>
  <si>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</si>
  <si>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</si>
  <si>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</si>
  <si>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</si>
  <si>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</si>
  <si>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</si>
  <si>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</si>
  <si>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</si>
  <si>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</si>
  <si>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</si>
  <si>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</si>
  <si>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</si>
  <si>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159-1</t>
    <phoneticPr fontId="35" type="noConversion"/>
  </si>
  <si>
    <t>159-2</t>
  </si>
  <si>
    <t>159-3</t>
  </si>
  <si>
    <t>159-4</t>
  </si>
  <si>
    <t>159-5</t>
  </si>
  <si>
    <t>159-6</t>
  </si>
  <si>
    <t>159-7</t>
  </si>
  <si>
    <t>159-8</t>
  </si>
  <si>
    <t>166-1</t>
    <phoneticPr fontId="35" type="noConversion"/>
  </si>
  <si>
    <t>166-2</t>
  </si>
  <si>
    <t>190-1</t>
    <phoneticPr fontId="35" type="noConversion"/>
  </si>
  <si>
    <t>190-2</t>
  </si>
  <si>
    <t>190-3</t>
  </si>
  <si>
    <t>190-4</t>
  </si>
  <si>
    <t>190-5</t>
  </si>
  <si>
    <t>190-6</t>
  </si>
  <si>
    <t>191-1</t>
    <phoneticPr fontId="35" type="noConversion"/>
  </si>
  <si>
    <t>191-2</t>
  </si>
  <si>
    <t>193</t>
    <phoneticPr fontId="35" type="noConversion"/>
  </si>
  <si>
    <t>195</t>
    <phoneticPr fontId="35" type="noConversion"/>
  </si>
  <si>
    <t>216-1</t>
    <phoneticPr fontId="35" type="noConversion"/>
  </si>
  <si>
    <t>217-1</t>
    <phoneticPr fontId="35" type="noConversion"/>
  </si>
  <si>
    <t>217-2</t>
  </si>
  <si>
    <t>217-3</t>
  </si>
  <si>
    <t>217-4</t>
  </si>
  <si>
    <t>219-1</t>
    <phoneticPr fontId="35" type="noConversion"/>
  </si>
  <si>
    <t>219-2</t>
  </si>
  <si>
    <t>223-1</t>
    <phoneticPr fontId="35" type="noConversion"/>
  </si>
  <si>
    <t>223-2</t>
    <phoneticPr fontId="35" type="noConversion"/>
  </si>
  <si>
    <t>231-1</t>
    <phoneticPr fontId="35" type="noConversion"/>
  </si>
  <si>
    <t>231-2</t>
  </si>
  <si>
    <t>256</t>
    <phoneticPr fontId="35" type="noConversion"/>
  </si>
  <si>
    <t>258-1</t>
    <phoneticPr fontId="35" type="noConversion"/>
  </si>
  <si>
    <t>258-2</t>
  </si>
  <si>
    <t>260-1</t>
    <phoneticPr fontId="35" type="noConversion"/>
  </si>
  <si>
    <t>260-2</t>
  </si>
  <si>
    <t>261</t>
    <phoneticPr fontId="35" type="noConversion"/>
  </si>
  <si>
    <t>265</t>
    <phoneticPr fontId="35" type="noConversion"/>
  </si>
  <si>
    <t>國民中、小學學生營養午餐補助－(1)低、中低收入戶</t>
    <phoneticPr fontId="35" type="noConversion"/>
  </si>
  <si>
    <t>國民中、小學學生營養午餐補助－(2)身心障礙學生及身心障礙者子女</t>
    <phoneticPr fontId="35" type="noConversion"/>
  </si>
  <si>
    <t>國民中、小學學生營養午餐補助－(3)原住民學生</t>
    <phoneticPr fontId="35" type="noConversion"/>
  </si>
  <si>
    <t>國民中、小學學生營養午餐補助－(4)弱勢學生</t>
    <phoneticPr fontId="35" type="noConversion"/>
  </si>
  <si>
    <t>國民中、小學學生營養午餐補助－(5)其他身分</t>
    <phoneticPr fontId="35" type="noConversion"/>
  </si>
  <si>
    <t>國民中、小學學生營養午餐補助－(6)無法分類</t>
    <phoneticPr fontId="35" type="noConversion"/>
  </si>
  <si>
    <t>國民中、小學學生營養午餐補助－(6-1)無法分類</t>
    <phoneticPr fontId="35" type="noConversion"/>
  </si>
  <si>
    <t>總計欄</t>
    <phoneticPr fontId="114" type="noConversion"/>
  </si>
  <si>
    <t>(all)所有單位</t>
    <phoneticPr fontId="35" type="noConversion"/>
  </si>
  <si>
    <t>無，國教署取消此補助方案</t>
  </si>
  <si>
    <t>(3)公立幼兒園免學費</t>
  </si>
  <si>
    <t>私立幼兒園5歲就學補助</t>
    <phoneticPr fontId="35" type="noConversion"/>
  </si>
  <si>
    <t>國民中、小學學生營養午餐補助－(6-2)無法分類</t>
    <phoneticPr fontId="35" type="noConversion"/>
  </si>
  <si>
    <t>托兒所、幼稚園就學費用-(2-3)身心障礙幼兒、身心障礙人士子女</t>
    <phoneticPr fontId="35" type="noConversion"/>
  </si>
  <si>
    <t>教育處學特科</t>
    <phoneticPr fontId="35" type="noConversion"/>
  </si>
  <si>
    <t>地方教育發展基金-特殊教育計畫-特殊教育行政與督導-補(協)助政府機(關)構</t>
    <phoneticPr fontId="35" type="noConversion"/>
  </si>
  <si>
    <t>魯名凱</t>
    <phoneticPr fontId="35" type="noConversion"/>
  </si>
  <si>
    <t>049-2222106#1375
t07967@mail.edu.tw</t>
    <phoneticPr fontId="35" type="noConversion"/>
  </si>
  <si>
    <t>教育處國教科</t>
    <phoneticPr fontId="114" type="noConversion"/>
  </si>
  <si>
    <t>112年未辦理</t>
    <phoneticPr fontId="35" type="noConversion"/>
  </si>
  <si>
    <t>黃俊峯</t>
  </si>
  <si>
    <t>049-2222106分機1333</t>
  </si>
  <si>
    <t>清寒優秀國中學生獎學金(不含身心障礙學生)</t>
    <phoneticPr fontId="35" type="noConversion"/>
  </si>
  <si>
    <t>十年長照計畫－(8-1)喘息服務</t>
  </si>
  <si>
    <t xml:space="preserve">十年長照計畫－(8-2)專業服務
(內容含:居家護理)
</t>
  </si>
  <si>
    <t>十年長照計畫－(13)失智症照顧服務</t>
  </si>
  <si>
    <t>無，皆於系統登載(無法細至每人每次之服務費用)</t>
  </si>
  <si>
    <t>登載於失智照護服務系統平台，報表僅能產出各共照及據點服務績效；無法針對個案產受益之補助費用，且補助金額為補助執行單位</t>
  </si>
  <si>
    <t>住宿式服務機構使用者補助方案(衛生局)</t>
  </si>
  <si>
    <t>醫事機構巷弄站(含預防及延緩失能)</t>
  </si>
  <si>
    <t>*一般個案由醫院直接向國健署申請，人數及給付金額無法得知，縣經費給付0元。
*低收入戶、居住於優生保健措施醫療資源不足地區者，由醫院向本局申請補助，再由國民健康署給付醫療機構，縣經費給付0元。</t>
  </si>
  <si>
    <t>成人預防保健</t>
  </si>
  <si>
    <t>吳淑如</t>
  </si>
  <si>
    <t>一般民眾醫療補助計畫</t>
  </si>
  <si>
    <t>社區心理諮商服務諮商費用補助</t>
  </si>
  <si>
    <t>學童窩溝封填防齲由國民健康署透過健保給付醫療機構，人數金額無法得知。</t>
  </si>
  <si>
    <t>楊雅婷</t>
  </si>
  <si>
    <t>代謝症候群由健保支應</t>
  </si>
  <si>
    <t>衛生局未辦理
經費核銷,代謝症候群由健保給付醫療機構，本局無法得知金額。</t>
  </si>
  <si>
    <t xml:space="preserve">醫療資訊系統伺服器、虛擬化系統管理平台
(含戶政系統平台建置)、醫療資訊系統資料移轉服務等
</t>
  </si>
  <si>
    <t>049-2222473*
438</t>
  </si>
  <si>
    <t>小黃到府接送孕婦施打疫苗</t>
  </si>
  <si>
    <t>施打疫苗獎勵金</t>
  </si>
  <si>
    <t>家用快篩試劑免費領取(縣市加碼)</t>
  </si>
  <si>
    <t>公教人員健檢補助－(4)南投縣政府衛生局</t>
  </si>
  <si>
    <t>公教人員因公受傷慰問金－(4)南投縣政府衛生局</t>
  </si>
  <si>
    <t>退休人員年終慰問金－(4)南投縣政府衛生局</t>
  </si>
  <si>
    <t>退休人員特別照護金－(4)南投縣政府衛生局</t>
  </si>
  <si>
    <t>退休員工及遺族三節慰問金－(4)南投縣政府衛生局</t>
  </si>
  <si>
    <t xml:space="preserve"> </t>
    <phoneticPr fontId="35" type="noConversion"/>
  </si>
  <si>
    <t>公立幼兒園:補助8,500元
私立幼兒園:補助10,000元</t>
  </si>
  <si>
    <t>原住民助學金</t>
  </si>
  <si>
    <t>原住民國內私立高中職及大專院校助學金</t>
  </si>
  <si>
    <t>辦理原住民學生課後扶植計畫</t>
  </si>
  <si>
    <t>林念恩</t>
  </si>
  <si>
    <t>049-2243637    godlove9032@nantou.gov.tw</t>
  </si>
  <si>
    <t>公教人員健檢補助－(3)南投縣政府消防局</t>
  </si>
  <si>
    <t>公教人員因公受傷慰問金－(3)南投縣政府消防局</t>
  </si>
  <si>
    <t>退休人員年終慰問金－(3)南投縣政府消防局</t>
  </si>
  <si>
    <t>退休人員特別照護金－(3)南投縣政府消防局</t>
  </si>
  <si>
    <t>退休員工及遺族三節慰問金－(3)南投縣政府消防局</t>
  </si>
  <si>
    <t>111年起由內政部辦理300億擴大租金補貼，本府配合前期初審作業程序，後續核定及撥款本府未經手</t>
    <phoneticPr fontId="35" type="noConversion"/>
  </si>
  <si>
    <t>108年起始有核銷金額，均為經濟部補助款
111年本縣無此補助計畫
112年由經濟部自行辦理</t>
    <phoneticPr fontId="35" type="noConversion"/>
  </si>
  <si>
    <t>重陽敬老－水里鄉公所(禮金部分)</t>
  </si>
  <si>
    <t>洪文策</t>
  </si>
  <si>
    <t>hestia637408@ms1.shli.gov.tw</t>
  </si>
  <si>
    <t>生育、育兒津貼(現金)－水里鄉公所</t>
    <phoneticPr fontId="35" type="noConversion"/>
  </si>
  <si>
    <t>重陽敬老－魚池鄉公所(禮金部分)</t>
  </si>
  <si>
    <t>生育、育兒津貼(現金)－魚池鄉公所</t>
  </si>
  <si>
    <t>洪薪媚</t>
  </si>
  <si>
    <t>049-2895371#37</t>
  </si>
  <si>
    <t>mei@yuchih.gov.tw</t>
  </si>
  <si>
    <t>公教人員健檢補助－(6)南投縣政府稅務局</t>
  </si>
  <si>
    <t>公教人員因公受傷慰問金－(6)南投縣政府稅務局</t>
  </si>
  <si>
    <t>統籌款-公務人員各項補助及慰問金-公務人員執行職務意外傷亡慰問金</t>
  </si>
  <si>
    <t>退休人員年終慰問金－(6)南投縣政府稅務局</t>
  </si>
  <si>
    <t>統籌款-公務人員退休給付-退休給付</t>
  </si>
  <si>
    <t>退休人員特別照護金－(6)南投縣政府稅務局</t>
  </si>
  <si>
    <t>退休員工及遺族三節慰問金－(6)南投縣政府稅務局</t>
  </si>
  <si>
    <t>公務預算-一般行政-行政管理</t>
  </si>
  <si>
    <t xml:space="preserve">049-2233753#2229
shwu@mail.ntepb.gov.tw
049-2238753
ntemotor@gmail.com
</t>
  </si>
  <si>
    <t>公教人員健檢補助－(5)南投縣政府環保局</t>
  </si>
  <si>
    <t>公教人員因公受傷慰問金－(5)南投縣政府環保局</t>
  </si>
  <si>
    <t>退休人員年終慰問金－(5)南投縣政府環保局</t>
  </si>
  <si>
    <t>退休人員特別照護金－(5)南投縣政府環保局</t>
  </si>
  <si>
    <t>退休員工及遺族三節慰問金－(5)南投縣政府環保局</t>
  </si>
  <si>
    <t>公教人員健檢補助－(2)南投縣政府警察局</t>
  </si>
  <si>
    <t>公教人員因公受傷慰問金－(2)南投縣政府警察局</t>
  </si>
  <si>
    <t>薛聿貝</t>
  </si>
  <si>
    <t>049-2222111-2146</t>
  </si>
  <si>
    <t>退休人員年終慰問金－(2)南投縣政府警察局</t>
  </si>
  <si>
    <t>退休人員特別照護金－(2)南投縣政府警察局</t>
  </si>
  <si>
    <t>退休員工及遺族三節慰問金－(2)南投縣政府警察局</t>
  </si>
  <si>
    <t>公教人員健檢補助－(7)南投縣政府文化局</t>
  </si>
  <si>
    <t>公教人員因公受傷慰問金－(7)南投縣政府文化局</t>
  </si>
  <si>
    <t>退休人員年終慰問金－(7)南投縣政府文化局</t>
  </si>
  <si>
    <t>退休人員特別照護金－(7)南投縣政府文化局</t>
  </si>
  <si>
    <t>退休員工及遺族三節慰問金－(7)南投縣政府文化局</t>
  </si>
  <si>
    <t>悠遊國旅專案補助</t>
  </si>
  <si>
    <t>交通部觀光局獎助個別旅客住宿優惠實施要點</t>
  </si>
  <si>
    <t xml:space="preserve">112年度敬老禮金調整金額      </t>
  </si>
  <si>
    <t>生育、育兒津貼(現金)－中寮鄉公所</t>
  </si>
  <si>
    <t>常備役(在營軍人)及替代役役男家屬－急難救助
1.役男核定因作戰、因公死亡或致身心障礙之日起，在領卹期間仍然無法維持生活者，得申請扶助
2.因公.因病或意外死亡慰問金</t>
  </si>
  <si>
    <t>(1)特殊境遇家庭緊急生活扶助</t>
  </si>
  <si>
    <t>家暴被害人緊急生活扶助及子女生活費用</t>
  </si>
  <si>
    <t>依案件不同，諮商時數不同，申請給付可能不同</t>
  </si>
  <si>
    <t>一、家庭暴力被害人個案管理服務
二、家暴被害人自立生活服務
三、就業輔導服務
四、心理諮商服務
五、目睹家庭暴力兒童及少年個案管理服務
六、團體及社區工作</t>
  </si>
  <si>
    <t>公務預算-社政業務-家庭暴力暨性侵害防治中心
中央補助款</t>
  </si>
  <si>
    <t>廖珮婷</t>
  </si>
  <si>
    <t>049-2209290*69  peipei0601@nantou.gov.tw</t>
  </si>
  <si>
    <t xml:space="preserve">家暴被害人年滿65歲以上老人或領有身心障礙證明者
106年安置費每人每月16750元，不足月時每日558元。個案生活無法自理之安置費用支給標準比照低收入戶老人養護費用，每人每月21000元，不足月時每日700元。
2.成人及其18歲以下隨行子女或隨行成年女性家屬
每人每月21,345元(最低生活費14,230元×1.5倍)
不足月按日核發（每人每日）
701元（18歲以上）
789元（12-18歲隨行子女）
723元 （12歲以下隨行子女）
3.兒少保護或遭性侵害保護個案
1. 12歲以下：一般兒童每人每月22,000元，不足月時每人每日723元；特殊兒童每人每月25,000元，不足月時每人每日822元。
2. 12-18歲：一般少年每人每月24,000元，不足月時每人每日789元；特殊少年每人每月26,000元，不足月時每人每日855元。
</t>
  </si>
  <si>
    <t>(049)
2245641  peggyjister29@nantou.gov.tw</t>
  </si>
  <si>
    <t xml:space="preserve">公益彩券基金-社會福利服務計畫-兒童及青少年福利服務-會費、捐助、補助、分攤、照護、救濟與交流活動費-捐助、補助與獎助-捐助國內團體
代收代付(中央補助款)
</t>
  </si>
  <si>
    <t>李婉宜</t>
  </si>
  <si>
    <t>049-2247853*18
wanyi990@nantou.gov.tw</t>
  </si>
  <si>
    <t>049-2247853#29
syuan1710@nantou.gov.tw</t>
  </si>
  <si>
    <t>謝孟儒</t>
  </si>
  <si>
    <t>Y</t>
    <phoneticPr fontId="35" type="noConversion"/>
  </si>
  <si>
    <t>少子女化對策計畫-擴大育兒照顧津貼</t>
  </si>
  <si>
    <t>身障者社區服務－(1)日間照顧</t>
  </si>
  <si>
    <t>身障者社區服務－(2)日間作業設施</t>
  </si>
  <si>
    <t>身障者社區服務－(3)精神障礙者協作模式服務據點</t>
  </si>
  <si>
    <t>有:列冊低收入戶、中低收入戶、領有中低收入老人生活
津貼、領有身心障礙生活補助費，或經各級政府補助身心障礙者日間照顧費用達百分之五十以上。</t>
  </si>
  <si>
    <t>有，但未整理成總處格式，為服務個案清單</t>
  </si>
  <si>
    <t>十年長照計畫－(2)照顧服務（日間照顧）</t>
  </si>
  <si>
    <t>社政業務-福利事業-獎補助費-其他補助及捐助
公益彩券分配 基金-會費、捐助、補助、分攤、照護、救濟與交流活動費捐助、補助與獎助-捐助個人
公益彩券分配 基金-會費、捐助、補助、分攤、照護、救濟與交流活動費捐助、補助與獎助-捐助國內團體</t>
  </si>
  <si>
    <t>公益彩券基針-社會福利服務計畫-老人福利服務-會費、捐助、補助、分攤、照護、救濟與交流活動費-捐助、補助與獎助-補(協)助政府機關(構)</t>
  </si>
  <si>
    <t>公益彩券基金-社會福利服務計畫-老人福利服務-會費、捐助、補助、分攤、照護、救濟與交流活動費-捐助、補助與獎助-捐助個人
107年公務預算也有</t>
  </si>
  <si>
    <t>十年長照計畫－(5)老人營養餐飲服務</t>
  </si>
  <si>
    <t>社政業務-福利事業-業務費
公益彩券盈餘分配基金-社會福利服務計畫-老人福利服務-會費、捐助、補助、分攤、照護、救濟與交流活動費-捐助、補助與獎助</t>
  </si>
  <si>
    <t>公益彩券基金-社會福利服務計畫-身心障礙者福利服務-服務費用-一般服務費-外包費
社政業務-福利事業-委辦費
代收代辦（中央補助）</t>
  </si>
  <si>
    <t>十年長照計畫－(12)社區整合型服務中心、複合型服務中心與巷弄長照站</t>
  </si>
  <si>
    <t>十年長照計畫－(1)照顧服務（居家服務）</t>
  </si>
  <si>
    <t>潘睿芹</t>
  </si>
  <si>
    <t>049-2244221
a10011633@nantou.gov.tw</t>
  </si>
  <si>
    <t>十年長照計畫－(7)交通接送服務（DA01）及社區式服務交通接送（BD03）</t>
  </si>
  <si>
    <t>呂宜佳</t>
  </si>
  <si>
    <t>049-2243985
joy021880@nantou.gov.tw</t>
  </si>
  <si>
    <t>李守懿</t>
  </si>
  <si>
    <t>049-2244210
LM11207171@nantou.gov.tw</t>
  </si>
  <si>
    <t>(2)老人保護－獨居老人服務</t>
  </si>
  <si>
    <t xml:space="preserve">南投縣政府關懷獨居老人服務計畫
南投縣強化獨居老人關懷服務計畫
</t>
  </si>
  <si>
    <t>十年長照計畫－(3)照顧服務（家庭托顧）</t>
  </si>
  <si>
    <t>112年度長照2.0整合型計畫-長期照顧服務給付及支付(家庭托顧)</t>
  </si>
  <si>
    <t>049-2244221#226
master424@nantou.gov.tw</t>
  </si>
  <si>
    <t>十年長照計畫－(4)輔具購買、租借及居家無障礙環境改善服務</t>
  </si>
  <si>
    <t>身心障礙者多元社區居住與生活服務計畫</t>
  </si>
  <si>
    <t>公益彩券基金-社會福利服務計畫-身心障礙者福利服務-會費、捐助、補助、分攤、照護、救濟與交流活動費-捐助、補助與獎助-捐助國內團體
公務預算社政業務-福利事業-獎補助費-其他補助及捐助</t>
  </si>
  <si>
    <t xml:space="preserve">陳品樺
</t>
  </si>
  <si>
    <t>049-2244221
aa953459@nantou.gov.tw</t>
  </si>
  <si>
    <t>十年長照計畫－(9)小規模多機能服務</t>
  </si>
  <si>
    <t>112年度公務預算-社政業務-福利事業-獎補助費-其他補助及捐助+113年度公務預算-社政業務-福利事業-獎補助費-其他補助及捐助</t>
  </si>
  <si>
    <t>049-2222106*1841*224
anita042421@nantou.gov.tw</t>
  </si>
  <si>
    <t>身心障礙者雙老家庭支持整合服務計畫</t>
  </si>
  <si>
    <t>林英慧</t>
  </si>
  <si>
    <t>049-2244221*215
pandi0520@nantou.gov.tw</t>
  </si>
  <si>
    <t>1.106年4月起開始辦理
2.因配合中央政策異動，自113年起本服務計畫停止委外單位辦理，並將服務整併至身心障礙者服務中心提供個管服務。</t>
  </si>
  <si>
    <t>1、公務預算-社政業務-福利事業-業務費-委辦費
2.公務預算-一般建築及設備-其他設備-獎補助費-對國內團體之捐助
3.公益彩劵盈餘分配基金－社會福利服務計畫－身心障礙者福利服務－服務費用－一般服務費－外包費</t>
  </si>
  <si>
    <t>婦嬰營養補助－(1)低收入戶(南投縣低收入戶婦嬰營養補助)</t>
  </si>
  <si>
    <t>049-2244145
jenscli@nantou.gov.tw</t>
  </si>
  <si>
    <t>設立社會救助機構或委託收容安置（含精神病患）</t>
  </si>
  <si>
    <t>實際支付於遊民及路倒病人，不含訪視旅費、資產購置等費用
本縣無年節活動實物給付費用</t>
  </si>
  <si>
    <t xml:space="preserve">採購防疫物資
</t>
  </si>
  <si>
    <t>049-2244145</t>
  </si>
  <si>
    <t>急難救助</t>
  </si>
  <si>
    <t>049-2238983</t>
  </si>
  <si>
    <t>民政處自治行政科</t>
  </si>
  <si>
    <t>049-2246048 n1100729@nantou.gov.tw</t>
  </si>
  <si>
    <t>安遷：2萬/每人(至多5口)
淹水：1萬(50CM以上，未列10CM)
2萬(100CM以上)
財物受損影響生計者(戶)</t>
    <phoneticPr fontId="35" type="noConversion"/>
  </si>
  <si>
    <t>重陽敬老－仁愛鄉公所(禮金部分)</t>
  </si>
  <si>
    <t xml:space="preserve"> 發放對象及標準：
(一) 設籍本郷年滿60至64歲原住民長者,每人致贈敬老禮金新臺幣伍佰元。
(二)  設籍本鄉年滿65至99歲長者，每人致贈敬老禮金新臺幣伍佰元。
</t>
  </si>
  <si>
    <t>生育、育兒津貼(現金)－仁愛鄉公所</t>
  </si>
  <si>
    <t>併入12-1項</t>
  </si>
  <si>
    <t>重陽敬老活動－仁愛鄉公所(禮品部分)</t>
  </si>
  <si>
    <t>仁愛鄉公所社會課</t>
  </si>
  <si>
    <t>生育津貼(實物)－仁愛鄉公所</t>
  </si>
  <si>
    <t>重陽敬老活動－竹山鎮公所(禮品部分)</t>
  </si>
  <si>
    <t>葉玉娟</t>
  </si>
  <si>
    <t>joey5278@zhushan.gov.tw</t>
  </si>
  <si>
    <t>生育津貼(實物)－竹山鎮公所</t>
  </si>
  <si>
    <t>張靜怡</t>
  </si>
  <si>
    <t>js7020@zhushan.gov.tw</t>
  </si>
  <si>
    <t>重陽敬老－竹山鎮公所(禮金部分)</t>
  </si>
  <si>
    <t xml:space="preserve">1.年滿65歲至99歲，致贈禮金每人新臺幣1000元整
2.百歲含以上發放款1萬元
</t>
  </si>
  <si>
    <t>049-2642175
#704</t>
  </si>
  <si>
    <t>生育、育兒津貼(現金)－竹山鎮公所</t>
    <phoneticPr fontId="35" type="noConversion"/>
  </si>
  <si>
    <t>重陽敬老活動－南投市公所(禮品部分)</t>
  </si>
  <si>
    <t>劉育慈</t>
  </si>
  <si>
    <t>049-2222 110#144
na2304@mail.ntc.gov.tw</t>
  </si>
  <si>
    <t>生育津貼(實物)－南投市公所</t>
  </si>
  <si>
    <t>重陽敬老－南投市公所(禮金部分)</t>
  </si>
  <si>
    <t>除縣府重陽禮金外(序4-1)，111年本市自行加碼給付內容為
65-89歲1500元，90-99歲2000元，100歲以上加禮品一份</t>
  </si>
  <si>
    <t>049-2222 110# 144</t>
  </si>
  <si>
    <t>na2304@mail.ntc.gov.tw</t>
  </si>
  <si>
    <t>生育、育兒津貼(現金)－南投市公所</t>
  </si>
  <si>
    <t>111年
一、單胞胎補助10,000元
二、雙胞胎補助20,000元
112年1-6月
一、單胞胎補助10,000元
二、雙胞胎補助20,000元
112年7-12月
一、單胞胎補助30,000元
二、雙胞胎補助60,000元</t>
  </si>
  <si>
    <t>重陽敬老－埔里鎮公所(禮金部分)</t>
  </si>
  <si>
    <t>生育、育兒津貼(現金)－埔里鎮公所</t>
  </si>
  <si>
    <t>重陽敬老－草屯鎮公所(禮金部分)</t>
  </si>
  <si>
    <t>生育、育兒津貼(現金)－草屯鎮公所</t>
  </si>
  <si>
    <t>重陽敬老活動－草屯鎮公所(禮品部分)</t>
  </si>
  <si>
    <t>生育津貼(實物)－草屯鎮公所</t>
  </si>
  <si>
    <t>重陽敬老－國姓鄉公所(禮金部分)</t>
  </si>
  <si>
    <t>生育、育兒津貼(現金)－國姓鄉公所</t>
  </si>
  <si>
    <t>重陽敬老活動－鹿谷鄉公所(禮品部分)</t>
  </si>
  <si>
    <t>生育、育兒津貼(現金)－鹿谷鄉公所</t>
  </si>
  <si>
    <t>重陽敬老－鹿谷鄉公所(禮金部分)</t>
  </si>
  <si>
    <t xml:space="preserve">1.年滿65歲至以上，致贈禮金由每人新臺幣1,000元整。 
2.百歲以上人瑞，致贈禮金每人新臺幣10,000元整  
</t>
  </si>
  <si>
    <t>重陽敬老－集集鎮公所(禮金部分)</t>
  </si>
  <si>
    <t>生育、育兒津貼(現金)－集集鎮公所</t>
  </si>
  <si>
    <t>110年併入12-1項
111年開始有值</t>
  </si>
  <si>
    <t>社區老人供餐-名間鄉公所</t>
  </si>
  <si>
    <t>社區老人及供餐志工每餐20元之補助</t>
  </si>
  <si>
    <t>社區發展-社區發展-獎補助費-對國內團體之捐助</t>
  </si>
  <si>
    <t>觀光文化課</t>
  </si>
  <si>
    <t>蔡忠佑</t>
  </si>
  <si>
    <t>049-2732116#151
pu17@mnjn.gov.tw</t>
  </si>
  <si>
    <t>無，以實際供餐人員紙本名單為主</t>
  </si>
  <si>
    <t xml:space="preserve">名間鄉公所-本鄉廍下村村民團體意外保險
</t>
  </si>
  <si>
    <t>設籍於本鄉廍下村滿一個月以上或出生15天以上(其父或其母設籍本鄉廍下村滿一個月以上)之村民：
(一)年滿15歲以上投保「意外傷害身故保險」，每人50萬元
(二)不分年齡投保「意外傷害失能保險」，依失能程度與保險金給付表規定給付，每人最高50萬元
(三)不分年齡投保「意外傷害醫療保險」，每人實支實付型3萬元及日額型病房費1000元(最高90日)</t>
  </si>
  <si>
    <t>重陽敬老－名間鄉公所(禮金部分)</t>
  </si>
  <si>
    <t>111年度:
80-99歲:500元
百歲:5,000元
原住民60-64歲:500元
112年度:
65-79歲:500元
80-99歲:1,000元
百歲:10,000元
原住民60-64歲:500元</t>
  </si>
  <si>
    <t>謝彩</t>
  </si>
  <si>
    <t>生育、育兒津貼(現金)－名間鄉公所</t>
  </si>
  <si>
    <t>其他未列項目（請自行新增），例：疫情相關補助</t>
    <phoneticPr fontId="35" type="noConversion"/>
  </si>
  <si>
    <t>社會福利-社會福利-獎補助費-獎勵及慰問</t>
  </si>
  <si>
    <t xml:space="preserve">049-2732116#136
</t>
  </si>
  <si>
    <t>名間鄉公所-廍下村居民喪葬撫慰金及結婚補助金
(經費來源為台灣電力股份有限公司輸變電協助金)</t>
    <phoneticPr fontId="35" type="noConversion"/>
  </si>
  <si>
    <t xml:space="preserve">第三條 補助對象：
一、 除戶時已設籍本鄉滿六個月以上者或往生者除戶時雖未設籍本鄉，確曾在本鄉設籍居住十年以上而返鄉歸宗者，且遺體實施火化入本鄉納骨塔(堂、牆)葬者。 
二、 遺體雖經火化，仍實施土葬於本鄉公墓者。
三、 出生地在本鄉且父母之一方設籍本鄉達六個月以上之嬰兒死亡且持有證明者，不受前項設籍六個月以上限制。
四、 但具有下列情形之一者，不予補助：
(一) 遺體之善後由政府公費處理者。
(二) 遺體已經土葬再起掘(火化)納骨塔進堂(塔)葬者。
(三) 遺體雖經火化葬於私人土地者。
(四) 遺體雖經火化安置本鄉以外者。
第四條 補助標準：
(一)遺體實施火化入本鄉納骨塔(堂、牆)葬者，最高補助新臺幣捌仟元整（實付收據為證）。
(二)遺體經火化，仍實施土葬於本鄉公墓者，最高補助伍仟元整（實付收據為證）。
</t>
  </si>
  <si>
    <t>信義鄉基本民行巡迴公車</t>
  </si>
  <si>
    <t>濁水溪線及陳有蘭溪線部落居民及學生免費搭乘</t>
  </si>
  <si>
    <t>實際居住於本鄉且領有身心障礙證明之民眾或失能老人</t>
  </si>
  <si>
    <t>身障基金－(2)創業貸款利息補貼</t>
  </si>
  <si>
    <t>身障基金－(3)補助或委託辦理身心障礙者職業訓練</t>
  </si>
  <si>
    <t>勞動部就業安定基金(補助70%)
南投縣身心障礙者就業基金(自籌30%)-身心障礙者就業計畫-服務費用-外包費</t>
  </si>
  <si>
    <t>身障基金－(5)其他(請自行新增)
促進視覺功能障礙者就業計畫</t>
  </si>
  <si>
    <t>勞動部就業安定基金(補助70%)
南投縣身心障礙者就業基金(自籌30%)-身心障礙者就業計畫-會費、捐助、補助、分攤、照護、救濟與交流活動費-捐助、補助與獎助-捐助私校及團體</t>
  </si>
  <si>
    <t>身障基金－(8)身心障礙者職務再設計</t>
  </si>
  <si>
    <t>身障基金－(9)身心障礙者庇護工場</t>
  </si>
  <si>
    <t>身障基金－(10)身心障礙者職業輔導評量</t>
  </si>
  <si>
    <t>身障基金－(20)身心障礙者支持性就業服務計畫</t>
  </si>
  <si>
    <t>身障基金－(21)身心障礙者職業重建服務窗口計畫</t>
  </si>
  <si>
    <t>南投縣政府長期照顧十年計劃-長期照顧機構式服務補助計畫</t>
  </si>
  <si>
    <t>廖士騰</t>
  </si>
  <si>
    <t>049-2222106#1841~1843
teng2710@nantou.gov.tw</t>
  </si>
  <si>
    <t>身心障礙者交通服務－乘車優惠、敬老愛心卡卡補助</t>
  </si>
  <si>
    <t>無
本項補助採老人及身心障礙者並計，未針對二者做個別統計，相關明細已填列於「老人乘車優待(含敬老愛心卡補助)」項下。</t>
  </si>
  <si>
    <t>十年長照計畫－(10)家庭照顧者支持服務據點</t>
  </si>
  <si>
    <t xml:space="preserve">049-2244221
yaling0901@nantou.gov.tw
</t>
  </si>
  <si>
    <t>身障者就醫交通補助－(1)大小康復巴士</t>
  </si>
  <si>
    <t>公益彩券基金-社會福利服務計畫-身心障礙者福利服務</t>
  </si>
  <si>
    <t>劉玲君(林宜代理)</t>
  </si>
  <si>
    <t>049-2244221
wing1011@nantou.gov.tw</t>
  </si>
  <si>
    <t>以機構為申請單位，無法計算受益人數</t>
    <phoneticPr fontId="35" type="noConversion"/>
  </si>
  <si>
    <t>中央補助為代收代辦
以機構為申請單位，無法計算受益人數</t>
    <phoneticPr fontId="35" type="noConversion"/>
  </si>
  <si>
    <t>107年15個單位申請、108年24個單位申請，無統計受益明細，中央補助為代收代辦
以機構為申請單位，無法計算受益人數</t>
    <phoneticPr fontId="35" type="noConversion"/>
  </si>
  <si>
    <t>身障輔具中心－(1)第一輔助中心(埔里鎮)</t>
  </si>
  <si>
    <t>公益彩劵盈餘分配基金－社會福利服務計畫－身心障礙者福利服務－服務費用－一般服務費－外包費
公務預算(社政業務－福利事業－業務費－委辦費)</t>
  </si>
  <si>
    <t>身障輔具中心－(2)第二輔助中心(南投市)</t>
  </si>
  <si>
    <t>代收代辦
公益彩劵盈餘分配基金－社會福利服務計畫－身心障礙者福利服務－服務費用－一般服務費－外包費
公務預算(社政業務－福利事業－業務費－委辦費)</t>
  </si>
  <si>
    <t>(1)補助低收入戶等弱勢家庭及高風險住宅裝設住宅用火災警報器</t>
  </si>
  <si>
    <t xml:space="preserve">(2)住宅用火災警報器-其他
</t>
  </si>
  <si>
    <t>110年為符合身障條件者
111年不區分身分別</t>
  </si>
  <si>
    <t>防疫計程車</t>
    <phoneticPr fontId="35" type="noConversion"/>
  </si>
  <si>
    <t>重陽敬老－南投縣政府(禮金部分)(含縣市自辦)</t>
  </si>
  <si>
    <t>南投縣社區照顧關懷據點辦理「快樂廚房集中用餐」補助計畫</t>
  </si>
  <si>
    <t>無，本案以各據點為基本補助單位。</t>
    <phoneticPr fontId="35" type="noConversion"/>
  </si>
  <si>
    <t>1130420 南投縣沒有公立醫院</t>
    <phoneticPr fontId="35" type="noConversion"/>
  </si>
  <si>
    <t>111、112年未辦理</t>
    <phoneticPr fontId="35" type="noConversion"/>
  </si>
  <si>
    <t>113.4.22 112年尚未辦理驗收及付款。之後再電詢確認金額</t>
    <phoneticPr fontId="35" type="noConversion"/>
  </si>
  <si>
    <t>111年、112年未辦理</t>
    <phoneticPr fontId="35" type="noConversion"/>
  </si>
  <si>
    <t>113.04.22 學校申請經費無申報參賽人數，故無法估計人數。
1100505因109年度因疫情關係，國內多項賽是取消，故補助經費大幅減少。
109.05.28電洽承辦人馬先生，因108年較多大型賽事，參賽天數可能較長，故補助單價會較高。</t>
    <phoneticPr fontId="35" type="noConversion"/>
  </si>
  <si>
    <t>(1)身心障礙者房屋租金補助</t>
    <phoneticPr fontId="35" type="noConversion"/>
  </si>
  <si>
    <t>113.4.22 給付金額不到10萬，金額小，不問；作業要點確實為每人每月500元。</t>
    <phoneticPr fontId="35" type="noConversion"/>
  </si>
  <si>
    <t>113.4.18 因111年政見發表會原因人次暴增，以致112年與111年差異過大。
111年因辦理多場政見發表，故受益人次大幅增長
109年及110年因應新冠肺炎疫情，為避免群聚，多場大型活動受限參與人數，故受益人次減少
108.05.14電洽主計處窗口洪先生轉詢業務單位(原承辦人產假)，107年原填人次有誤，已更正。</t>
    <phoneticPr fontId="35" type="noConversion"/>
  </si>
  <si>
    <t>非社會給付
113.4.22 112年起由經濟自行辦理。</t>
    <phoneticPr fontId="35" type="noConversion"/>
  </si>
  <si>
    <t>113.4.22 補助案已結束。</t>
    <phoneticPr fontId="35" type="noConversion"/>
  </si>
  <si>
    <t>112年無人送件申請</t>
    <phoneticPr fontId="35" type="noConversion"/>
  </si>
  <si>
    <t>113.4.22 111年金額暴增，112年與110年平均給付差不多，112年回歸以前年度給付金額。
1120515 因應轄區內身障者參訓需求，變更計畫時數及班數，部分特殊障別專班如「視障按摩證照班」依勞動部規定需編列較多訓練時數，相關訓練經費會隨之增加。</t>
    <phoneticPr fontId="35" type="noConversion"/>
  </si>
  <si>
    <t>信義鄉公所-偏遠與原住民族地區家用桶裝瓦斯差價補助</t>
  </si>
  <si>
    <t>111、112年未辦理
1120516 無採購贈送民眾之防疫物資。</t>
    <phoneticPr fontId="35" type="noConversion"/>
  </si>
  <si>
    <t>年度金額明顯落差係疫苗為分批採購，週期不固定</t>
    <phoneticPr fontId="35" type="noConversion"/>
  </si>
  <si>
    <t>109年自籌,110年由中央補助
113.4.22 112年未辦理</t>
    <phoneticPr fontId="35" type="noConversion"/>
  </si>
  <si>
    <t>109年自籌,110年由中央補助
經費來自嚴重特殊傳染性肺炎防治及紓困振興特別預算已編於S598
113.4.22 112年未辦理</t>
    <phoneticPr fontId="35" type="noConversion"/>
  </si>
  <si>
    <t xml:space="preserve">113.4.22 112無執行數。
1120516 每案所申請補助天數及金額不一。
110年受疫情影響搭乘人數增加
1100521電詢中央補助經費係來自交通部(第一期)及第二期來自衛福部防疫動員經費:
</t>
    <phoneticPr fontId="35" type="noConversion"/>
  </si>
  <si>
    <t>調查年111年新增
11105已再次確認無辦理該項給付
111年、112年未辦理</t>
    <phoneticPr fontId="35" type="noConversion"/>
  </si>
  <si>
    <t>111、112年未辦理
11105成人預防保健由國民健康署透過健保給付醫療機構，金額無法得知。</t>
    <phoneticPr fontId="35" type="noConversion"/>
  </si>
  <si>
    <t>111年、112年未辦理</t>
  </si>
  <si>
    <t>111年、112年未辦理
1120516 快篩試劑原為指揮中心提供作為防疫使用，本縣為吸引民眾施打疫苗意願，調撥快篩試劑供作疫苗施打發放，本縣並無編列預算或使用中央預算採購快篩試劑。</t>
    <phoneticPr fontId="35" type="noConversion"/>
  </si>
  <si>
    <t>112年無人申請</t>
    <phoneticPr fontId="35" type="noConversion"/>
  </si>
  <si>
    <t xml:space="preserve">1130422 金額小，PASS 
</t>
    <phoneticPr fontId="35" type="noConversion"/>
  </si>
  <si>
    <t>1130422 金額小，PASS
1100506因109年特殊境遇家庭兒童托育津貼(設籍前)無人申請。
108.05.15電洽承辦人王小姐，107年無人申請</t>
    <phoneticPr fontId="35" type="noConversion"/>
  </si>
  <si>
    <t>111年、112年無人申請</t>
    <phoneticPr fontId="35" type="noConversion"/>
  </si>
  <si>
    <t>1130422 金額小，PASS
1120516 110年心衛中心未聘有心理師，故由草療協助執行；111年心衛中心聘有心理師，部分鄉鎮由草療協助執行，部分由心衛中心聘用心理師執行，故人數增加但未增加經費。
11105補助人數減少</t>
    <phoneticPr fontId="35" type="noConversion"/>
  </si>
  <si>
    <t>1130422 金額小PASS
11105補助人次減少</t>
    <phoneticPr fontId="35" type="noConversion"/>
  </si>
  <si>
    <t>1130422 代辦，無金額</t>
    <phoneticPr fontId="35" type="noConversion"/>
  </si>
  <si>
    <t>1120422 國建署已取消此補助方案。
11105補助人次減少
資料大幅變化係因低收入戶可免費就讀公立幼兒園、準公共幼兒園
108.05.10電洽承辦人陳小姐，107年8月起因中低收入就讀公幼或準公托均免學費，僅私幼會補助，但中低收入戶很少會就讀私幼，故人次金額大幅下降</t>
    <phoneticPr fontId="35" type="noConversion"/>
  </si>
  <si>
    <t>1130422 112年起補助計畫修正為現金給付，無論是否就讀都給錢。
1120516 從序號107-2-4拆分。</t>
    <phoneticPr fontId="49" type="noConversion"/>
  </si>
  <si>
    <t>1130422 補助增加。
1120526 自111年8月起，每生每月繳交費用再減繳新臺幣500元，為讓家長實質有感每月幼兒就學費用降低，與幼兒園原收費間之差額，由政府協助家長支付費用支付予幼兒園。
111年因補助金額提高及申請人次增加
110.05因補助金額提高
109.05.29電洽承辦人劉小姐，108年因準公共幼兒園數量大幅增加，故補助金額人次也大幅增加，確定所填資料無誤。</t>
    <phoneticPr fontId="49" type="noConversion"/>
  </si>
  <si>
    <t>南投縣政府醫療補助審核作業規定</t>
    <phoneticPr fontId="35" type="noConversion"/>
  </si>
  <si>
    <t>1130422 實際給付金額視個案狀況</t>
    <phoneticPr fontId="35" type="noConversion"/>
  </si>
  <si>
    <t>1130422 金額小PASS
實際支付於遊民及路倒病人，不含訪視旅費、資產購置等費用
每年活動給付內容不同</t>
    <phoneticPr fontId="35" type="noConversion"/>
  </si>
  <si>
    <t xml:space="preserve">1130422 111、112年未辦理
1120425致電陳小姐，111年已無縣府執行數，全由中央辦理。
</t>
    <phoneticPr fontId="35" type="noConversion"/>
  </si>
  <si>
    <t xml:space="preserve">1100602已補填回
1130422 金額小PASS
</t>
    <phoneticPr fontId="35" type="noConversion"/>
  </si>
  <si>
    <t>1130422 等幅下降，合理。
調查年111年新增
1120526 110年為身障身分；111年預算夠，不分身分。
(因序號233已包含第227項補助低收入戶等弱勢家庭及高風險住宅裝設住宅用火災警報器)，本項為不包含第227項資料)，序號233下次改為總計項，本項則改為233-2</t>
    <phoneticPr fontId="35" type="noConversion"/>
  </si>
  <si>
    <t xml:space="preserve">111、112年無人申請
</t>
    <phoneticPr fontId="35" type="noConversion"/>
  </si>
  <si>
    <t>111、112年無人申請</t>
    <phoneticPr fontId="35" type="noConversion"/>
  </si>
  <si>
    <t>1130422 已停止辦理
109.06.11電洽主計處承辦人轉詢業務單位，內政部並無強制此計畫的執行時間，南投縣較晚開始審核辦理，故民眾資格審核為109年起，確認108年無執行。
108年未執行撥付、109年首次執行撥付、110年停止辦理</t>
    <phoneticPr fontId="35" type="noConversion"/>
  </si>
  <si>
    <t>1100505因本案公路客運虧損補貼因無法區分延(繞)駛路段搭乘人數，故無法計算受益人次。
2.109年度開始受限於肺炎疫情影響，各類大眾運輸運量均大幅下降。</t>
    <phoneticPr fontId="35" type="noConversion"/>
  </si>
  <si>
    <t>1130422 114年刪除，經費來至公所。
11105已問來自鄉公所預算，因鄉鎮已編於S706，此處不計入</t>
    <phoneticPr fontId="35" type="noConversion"/>
  </si>
  <si>
    <t>1130422 已問來自鄉公所預算，因鄉鎮已編於S706，此處不計入</t>
    <phoneticPr fontId="35" type="noConversion"/>
  </si>
  <si>
    <t>1130422 來自鄉公所預算，因鄉鎮已編於S706，此處不計入</t>
    <phoneticPr fontId="35" type="noConversion"/>
  </si>
  <si>
    <t>1130422 金額加碼
鄉鎮已編於S706，此處不計入；pass</t>
    <phoneticPr fontId="35" type="noConversion"/>
  </si>
  <si>
    <t>1130422 金額加碼
鄉鎮已編於S706，此處不計入</t>
    <phoneticPr fontId="35" type="noConversion"/>
  </si>
  <si>
    <t>重陽敬老－中寮鄉公所(禮金部分)</t>
    <phoneticPr fontId="35" type="noConversion"/>
  </si>
  <si>
    <t>1130422 給付金額提高。
鄉鎮自辦項目，另編入S706鄉鎮福利</t>
    <phoneticPr fontId="35" type="noConversion"/>
  </si>
  <si>
    <t>1130422 給付金額提高。
鄉鎮自辦項目，另編入S706鄉鎮福利
已併入12-1項，由縣府統一撥發補助款</t>
    <phoneticPr fontId="35" type="noConversion"/>
  </si>
  <si>
    <t>性侵害被害人緊急生活扶助</t>
    <phoneticPr fontId="35" type="noConversion"/>
  </si>
  <si>
    <t>社政業務-家庭暴力暨性侵害防治中心-獎補助費-社會福利津貼及濟助</t>
    <phoneticPr fontId="35" type="noConversion"/>
  </si>
  <si>
    <t>新住民家庭緊急生活扶助費(未設籍)</t>
    <phoneticPr fontId="35" type="noConversion"/>
  </si>
  <si>
    <t>代收辦費-南投縣新住民發展基金專戶</t>
    <phoneticPr fontId="35" type="noConversion"/>
  </si>
  <si>
    <t xml:space="preserve">1130423個案不同補助不同。 
1100506修正為受益人數。
</t>
    <phoneticPr fontId="35" type="noConversion"/>
  </si>
  <si>
    <t>C030502</t>
  </si>
  <si>
    <t>信義鄉民眾住院就醫緊急關懷發放慰助金</t>
    <phoneticPr fontId="35" type="noConversion"/>
  </si>
  <si>
    <t>C050104</t>
  </si>
  <si>
    <t>1130423 經費來源為台電回饋金</t>
    <phoneticPr fontId="35" type="noConversion"/>
  </si>
  <si>
    <t>南投縣社會救濟會報</t>
    <phoneticPr fontId="35" type="noConversion"/>
  </si>
  <si>
    <t>1130423 等級不同給付標準不同。
109年因申請個案增多，故人次金額同步提高。
108.05.28電洽承辦人廖先生，108年因事故較多，故人次金額同步提高，另提醒109年補助標準有提高，屆時平均給付金額可能會上升。</t>
    <phoneticPr fontId="35" type="noConversion"/>
  </si>
  <si>
    <t>使低收入戶、中低收入戶(含身心障礙者)、遊民及兒少安置機構院民於三節(春節、端午節、中秋節)能感受節慶氣氛，歡度佳節，每人每節慰問金1,000元及應節禮品</t>
    <phoneticPr fontId="35" type="noConversion"/>
  </si>
  <si>
    <t>低收入戶、中低收入戶(含身心障礙者)、遊民及兒少安置機構院民之三節慰問金</t>
    <phoneticPr fontId="35" type="noConversion"/>
  </si>
  <si>
    <t>1120423 有不同級距。
1120516 有分甲乙丙3級距，補助人數與金額不見得呈正相關，還是有可能人數增加，但金額減少的負相關。
108.05.16電洽承辦人施小姐，中央補助部分為代收代辦。</t>
    <phoneticPr fontId="35" type="noConversion"/>
  </si>
  <si>
    <t>1130423 得獎名次不同，金額不同。
11105人數增加主要應該是教育部聯賽獲獎的部分，110年有增加獲獎獎項，雖聯賽部分110年較109年增加，但尚有其他賽事，每年賽事略有不同(現又因疫情影響，有些賽事也有停賽的情形)，各名次獎金額度不同，又分有團體賽及個人賽，即使獲獎人數增加不代表獎金會增加，獎金額度減少推測主要原因應是疫情影響，多項賽事停賽。
109年因補助人數及金額同步減少。</t>
    <phoneticPr fontId="35" type="noConversion"/>
  </si>
  <si>
    <t>1130423 112年海葵、小犬、卡努風災接連重創，給付金額提高。
109.06.01電洽承辦人郭小姐，108年原填人數，已修正為人次，另108年因災害較多，申請民眾增加，以致金額人次大幅提高。
107.05.03電詢承辦人，106年人次金額大幅增加係因0601豪雨致申請補助民眾增加</t>
    <phoneticPr fontId="35" type="noConversion"/>
  </si>
  <si>
    <t>申請金額因身分不同有別</t>
    <phoneticPr fontId="35" type="noConversion"/>
  </si>
  <si>
    <t>112年無人申請</t>
    <phoneticPr fontId="114" type="noConversion"/>
  </si>
  <si>
    <t>1130423 無此預算科目</t>
    <phoneticPr fontId="35" type="noConversion"/>
  </si>
  <si>
    <t>55-3</t>
    <phoneticPr fontId="35" type="noConversion"/>
  </si>
  <si>
    <t>55-4</t>
    <phoneticPr fontId="35" type="noConversion"/>
  </si>
  <si>
    <t>112年低收入戶及中低收入戶加發生活補助
112年1-6月</t>
    <phoneticPr fontId="35" type="noConversion"/>
  </si>
  <si>
    <t>112年低收入戶及中低收入戶加發生活補助
112年7-12月</t>
    <phoneticPr fontId="35" type="noConversion"/>
  </si>
  <si>
    <t>十年長照計畫－(6)長期照顧機構服務</t>
    <phoneticPr fontId="35" type="noConversion"/>
  </si>
  <si>
    <t>十年長照計畫－(14)中低收入失能老人機構公費安置費</t>
    <phoneticPr fontId="35" type="noConversion"/>
  </si>
  <si>
    <t>K010804</t>
    <phoneticPr fontId="35" type="noConversion"/>
  </si>
  <si>
    <t>調查年111年新增
113.4.24 112年起補助提高</t>
    <phoneticPr fontId="35" type="noConversion"/>
  </si>
  <si>
    <t>112年度無人申請</t>
  </si>
  <si>
    <t>113.05.13 email回復依上課時數補助，非為參與人次補助，故補助金額與參與人次無相關</t>
    <phoneticPr fontId="35" type="noConversion"/>
  </si>
  <si>
    <t xml:space="preserve">1130513 email回復，巷弄長照站參與人次與補助金額並非會成等比成長，因補助予單位金額為固定（依服務時段補助），並非為參與人次補助金額。
1120515 111年所提供各項服務更多元完善，投入金額增加，但受疫情影響，民眾參與率未跟上投入金額增加幅度。
11105110年增加鹿谷鄉服務據點為偏遠地區，故金額增加(含據點建置費用)；另，巷弄站因110年疫情停辦，服務人數有下降。
</t>
    <phoneticPr fontId="35" type="noConversion"/>
  </si>
  <si>
    <t>調查年112年新增
113.05.13 email回復，本縣社區居住服務方案於111年度辦理實地評鑑， 1單位評鑑成績為丁等，故112年度不予補助，服務人數減少6人。112年度雖有邀請新單位自112年4月起承接本方案，惟辦理許多宣導但服務對象開發不易，目前尚未收滿；另有3名其他單位之住民有社區獨立生活之意願，故於本年度總服務人數相較前一年度較為減少。</t>
    <phoneticPr fontId="35" type="noConversion"/>
  </si>
  <si>
    <t>11105補助人次減少
113.05.13 email回復，原有預算金額是撥付予委外單位社工訪視案件費，現此類案件皆為本府5區社福中心「自行訪視」，無另支出訪視費用，服務部分則仍有呈現訪視人數。</t>
    <phoneticPr fontId="35" type="noConversion"/>
  </si>
  <si>
    <t xml:space="preserve">113.05.13 email回復，居托中心112年宣導場次增加、使用人數增加，但大都搭配縣政府或其他單位辦理活動，因此人數增加但補助經費沒有明顯增加
11105服務對象除居托人員外，另有一般民眾，因疫情關係，居托人員、民眾及家長諮詢電話增加，受益人次增多。
1100526賴小姐修正108年人次
</t>
    <phoneticPr fontId="55" type="noConversion"/>
  </si>
  <si>
    <t>109.05.29電洽承辦人廖小姐，108年因辦理之園所增加，且鐘點費由260元提高至400元，故金額人次都大幅增加。
113.05.13 email回復，因112年8月仁愛鄉風災，故未辦理延長照顧服務。</t>
    <phoneticPr fontId="35" type="noConversion"/>
  </si>
  <si>
    <t xml:space="preserve">113.05.13 email回復，111年度實際受益以人次計算，因當時以人次為單位進行計算，所以填寫之數字以人次為單位下去計算。
112年度實際受益以人數計算，從112年起，本府針對此筆受益之人都以人數下去計算，以力求資料之正確性。
</t>
    <phoneticPr fontId="35" type="noConversion"/>
  </si>
  <si>
    <t>低收入戶及中低收入戶加發生活補助實施計畫</t>
  </si>
  <si>
    <t>T</t>
  </si>
  <si>
    <t>低收入戶生活補助(總計)</t>
  </si>
  <si>
    <t>10-1</t>
    <phoneticPr fontId="100" type="noConversion"/>
  </si>
  <si>
    <t>低收入戶生活補助－(1)低收入戶家庭生活扶助</t>
    <phoneticPr fontId="100" type="noConversion"/>
  </si>
  <si>
    <t>社會救濟-社會救助-獎補助費-社會福利津貼及濟助</t>
    <phoneticPr fontId="100" type="noConversion"/>
  </si>
  <si>
    <t>是
最低生活費1倍</t>
    <phoneticPr fontId="100" type="noConversion"/>
  </si>
  <si>
    <t>N</t>
    <phoneticPr fontId="100" type="noConversion"/>
  </si>
  <si>
    <t>李秀真</t>
    <phoneticPr fontId="100" type="noConversion"/>
  </si>
  <si>
    <t>049-2244145</t>
    <phoneticPr fontId="100" type="noConversion"/>
  </si>
  <si>
    <t>jenscli@nantou.gov.tw</t>
    <phoneticPr fontId="100" type="noConversion"/>
  </si>
  <si>
    <t>10-2</t>
    <phoneticPr fontId="100" type="noConversion"/>
  </si>
  <si>
    <t>低收入戶生活補助－(2)低收入戶就學生活扶助</t>
    <phoneticPr fontId="100" type="noConversion"/>
  </si>
  <si>
    <t>10-3</t>
    <phoneticPr fontId="100" type="noConversion"/>
  </si>
  <si>
    <t>低收入戶生活補助－(3)低收兒童生活扶助</t>
    <phoneticPr fontId="100" type="noConversion"/>
  </si>
  <si>
    <t>10-4</t>
    <phoneticPr fontId="100" type="noConversion"/>
  </si>
  <si>
    <t>低收入戶生活補助－(4)婦嬰營養補助</t>
    <phoneticPr fontId="100" type="noConversion"/>
  </si>
  <si>
    <t>113.05.13 經費來源為疫後特別預算。</t>
    <phoneticPr fontId="35" type="noConversion"/>
  </si>
  <si>
    <t xml:space="preserve">2歲以上未滿5歲幼兒育兒津貼(不包含5歲至國民小學幼兒就學補助)
</t>
    <phoneticPr fontId="100" type="noConversion"/>
  </si>
  <si>
    <t xml:space="preserve">1130514 email回復，112年度於本縣各大活動推動宣導，故受益人數較111年度增加，惟給付經費為中央核定金額無同步增加。
1120516 110年整合型心理健康工作計畫包含關懷訪視人員聘用經費，於111年關懷訪視人員已納入強化社會安全網計畫，故刪減經費。
</t>
    <phoneticPr fontId="35" type="noConversion"/>
  </si>
  <si>
    <t>113.05.14 本計畫依實際開課天數及上課時數核銷。111年受疫情影響，上半年仍有明顯減班情況，112年恢復一般開課情況，故受惠學生人數變動不多，但112年金額較111年明顯增加。</t>
    <phoneticPr fontId="35" type="noConversion"/>
  </si>
  <si>
    <t>113.05.14 已修正金額，金額小不問。</t>
    <phoneticPr fontId="35" type="noConversion"/>
  </si>
  <si>
    <t>採合計項編碼
113.05.13 email回復，資料無誤，業務為新興業務，採經費補助機構協作辦理。112年較111年增加宣導及及活動辦理次數，引領更多有需求的民眾參與，但本縣目前尚未達到衛服部「最低標準」，仍在大力擴展業務的階段，故人次增幅遠大於金額增幅。</t>
    <phoneticPr fontId="35" type="noConversion"/>
  </si>
  <si>
    <t>K030504</t>
    <phoneticPr fontId="35" type="noConversion"/>
  </si>
  <si>
    <t>新增2</t>
    <phoneticPr fontId="35" type="noConversion"/>
  </si>
  <si>
    <t>5歲至入國民小學幼兒就學補助(112年起)</t>
    <phoneticPr fontId="35" type="noConversion"/>
  </si>
  <si>
    <t xml:space="preserve">1120516 111年8月起第育兒津貼第一胎從3500元調至5000元、第二胎4000元調至6000元、第三胎從4500元調整至7000元。
11105：110年轉準公共幼兒園家數增加及公幼增班。就讀公幼、準公共及非營利幼兒園之幼兒，不得請領育兒津貼，故受益人次減少。另配合中央政策，原津貼不限胎次，一人補助2500元，110年8月起，第1胎補助金額為3500元、第2胎4000元，第3胎以上4500元，補助金額增加。
1100505因1.2-4歲育兒津貼自108年8月開辦，原僅有108年8-月-108年11月之統計數據，現更新108年8月-108年12月數據。
</t>
    <phoneticPr fontId="35" type="noConversion"/>
  </si>
  <si>
    <t>1120516 111年度每人每月最低生活費用為14,230元，110年度每人每月最低生活費用為13,288元。
113.05.13 email回復，112年度依申請人各款別實際情形核發，發放金額及月數不同，故有平均給付金額較111年增加的情形。</t>
    <phoneticPr fontId="35" type="noConversion"/>
  </si>
  <si>
    <t xml:space="preserve">依事實發生當年度低收入戶每人每月最低生活費用標準一倍核發，每人每次以補助三個月為原則，同一個案同一事由以補助一次為限。
</t>
    <phoneticPr fontId="35" type="noConversion"/>
  </si>
  <si>
    <t xml:space="preserve">113.05.15與序號9老人乘車優待搭配
</t>
    <phoneticPr fontId="35" type="noConversion"/>
  </si>
  <si>
    <t xml:space="preserve">1130422 每案依程度給付金額不一。
1120515 每案依程度給付金額不一，金額與人次呈正相關，但不見得會等幅增減。
</t>
    <phoneticPr fontId="35" type="noConversion"/>
  </si>
  <si>
    <t xml:space="preserve">113.05.15補助個案不同給付不同
</t>
    <phoneticPr fontId="35" type="noConversion"/>
  </si>
  <si>
    <t>113.05.13 email回復，111年疫情，112年新增9據點辦理服務，服務量能提升。</t>
    <phoneticPr fontId="35" type="noConversion"/>
  </si>
  <si>
    <t xml:space="preserve">1130422 個案不同補助不同。
1120515 111年度服務個案人數較多，但大多為"就業"中個案，110年服務個案大多為"就學"中個案。房租費和生活費補助會依個案需求提供，就學中個案大多會提供足額(房租費和生活費每月各3000元)，就業中個案則會以個案需求評估，房租費和生活費大多不會提供到足額，故111年度給付金額加總才無大幅提升。
</t>
    <phoneticPr fontId="35" type="noConversion"/>
  </si>
  <si>
    <t xml:space="preserve">1130424 以人數算平均就合理。
</t>
    <phoneticPr fontId="35" type="noConversion"/>
  </si>
  <si>
    <t>1130422 111年受疫情影響，人次沒跟著增長，112年受基期影響。
1120515 111年所提供各項服務更多元完善，投入金額增加，但受疫情影響，民眾參與率未跟上投入金額增加幅度。</t>
    <phoneticPr fontId="35" type="noConversion"/>
  </si>
  <si>
    <t>C050109</t>
    <phoneticPr fontId="35" type="noConversion"/>
  </si>
  <si>
    <t>社區老人供餐</t>
    <phoneticPr fontId="35" type="noConversion"/>
  </si>
  <si>
    <t>K010905</t>
    <phoneticPr fontId="35" type="noConversion"/>
  </si>
  <si>
    <t>K010212</t>
    <phoneticPr fontId="35" type="noConversion"/>
  </si>
  <si>
    <t>P0203</t>
    <phoneticPr fontId="114" type="noConversion"/>
  </si>
  <si>
    <t>11105因配合中央托育補助新制，每月補助額度提高，故仍可能發生全年人次減少，但給付金額增加情形。
113.05.13 email回復，人數增加是因為112年一般家庭案件數比111年多，而一般家庭補助額度低於中低收入及弱勢家庭，所以實際給付金額低於111年度。
111/1~111/7 公共：教育部3500元，衛福部500元；準公共：教育部3500元，衛福部3500元
111/7~111/12 公共：教育部5000元，衛福部500元；準公共：教育部5000元，衛福部3500元
112/1~112/12 公共：教育部5000元，衛福部500元；準公共：教育部5000元，衛福部3500元</t>
    <phoneticPr fontId="35" type="noConversion"/>
  </si>
  <si>
    <t>049-2244221#136
angel590716@nantou.gov.tw</t>
    <phoneticPr fontId="35" type="noConversion"/>
  </si>
  <si>
    <t>113.05.14 email回復，111年因南投縣自行採購疫苗，每劑單價近400元，112年由南投縣衛生局向衛生福利部疾病管制署採購，每劑單價約240元，故總經費減少。裡面包含行政費，故會超過平均買疫苗的單價。
113.05.16 致電詢問由143修正為499</t>
    <phoneticPr fontId="35" type="noConversion"/>
  </si>
  <si>
    <t>1130516電詢金額增加部分為專業人員服務費因年資調整而增加
1100506因1.金額增加部分為專業人員服務費因年資調整而增加
2.個案量增加及所提供服務項目亦隨著個案性質而增加；另原先團體形式及場次隨中央政策要求而調整，故受益人次增加</t>
    <phoneticPr fontId="35" type="noConversion"/>
  </si>
  <si>
    <t>K010113</t>
  </si>
  <si>
    <t>K050956</t>
  </si>
  <si>
    <t>C030124</t>
    <phoneticPr fontId="35" type="noConversion"/>
  </si>
  <si>
    <t>1100505修改資料，1.安置人數增加2.回修108、109年資料
109.05.28電洽承辦人張小姐，原填108年人次有誤，已修正，另詢問平均金額下降之原因，張小姐表示不太清楚，但確定所填資料正確無誤。
108.05.10電洽承辦人張小姐，因長照經費變多，故107年金額人次大幅增加
113.05.21 已致電詢問，17-6併入到17-14，故此編碼改為X。</t>
    <phoneticPr fontId="35" type="noConversion"/>
  </si>
  <si>
    <t xml:space="preserve">社政業務-福利事業-業務費
公益彩券基金-社會福利服務計畫-老人福利服務-會費、捐助、補助、分攤、照護、救濟與交流活動費-捐助、補助與獎助-捐助個人
</t>
    <phoneticPr fontId="35" type="noConversion"/>
  </si>
  <si>
    <t>社政業務-福利事業-業務費
公益彩券基金-社會福利服務計畫-老人福利服務-會費、捐助、補助、分攤、照護、救濟與交流活動費-捐助、補助與獎助-捐助個人</t>
    <phoneticPr fontId="35" type="noConversion"/>
  </si>
  <si>
    <t>109年、110年未辦理
1100531問張小姐已包含在序號16-6「十年長照計畫－4.長期照顧機構服務」
113.05.21已致電詢問，序號17-6已併入到17-14，以此序號為主；與18-1金額不重複；用人數來看金額合理。</t>
    <phoneticPr fontId="35" type="noConversion"/>
  </si>
  <si>
    <t>辦理以家庭為中心之一站式整合性服務(家庭暴力)</t>
    <phoneticPr fontId="35" type="noConversion"/>
  </si>
  <si>
    <t>049-2244221
ntu24131@nantou.gov.tw</t>
    <phoneticPr fontId="35" type="noConversion"/>
  </si>
  <si>
    <t>補助各校辦理身心障礙學生、身心障礙人士子女、原住民學生等就學費用減免</t>
    <phoneticPr fontId="35" type="noConversion"/>
  </si>
  <si>
    <t>包含「補助各校辦理重度身心障礙學生教育補助費」，因補助對象有四類無法拆分，故維持原編碼
113.05.29 email回復「身心障礙教育代金」已併入此項</t>
    <phoneticPr fontId="35" type="noConversion"/>
  </si>
  <si>
    <t>K010807</t>
    <phoneticPr fontId="35" type="noConversion"/>
  </si>
  <si>
    <t xml:space="preserve">1130424 112年補助總金額49,879千元,製卡費用415千元，共計50,924千元。發卡量總計86,122張,其中老人75,893張,身障10,229張,故112年老人給付金額44,874=50,924*(75,893/86,122)，身障給付：6,045=50,924*(10,229/86,122)。
113.06.04 致電詢問，金額無誤，因疫情延緩及搭乘工具用途開放，故金額較111年增加。
</t>
    <phoneticPr fontId="35" type="noConversion"/>
  </si>
  <si>
    <t>113.06.12 電詢王先生，資料誤填，已更新，另修正111年資料。</t>
    <phoneticPr fontId="35" type="noConversion"/>
  </si>
  <si>
    <t>16退休及卹償金-殮葬補助及其他補助費用</t>
    <phoneticPr fontId="114" type="noConversion"/>
  </si>
  <si>
    <t>113.07.11已致電詢問承辦，161職員退休及離職金包含「撫慰金」及「退休金」，得人工將「撫慰金」拉出。所填資料只有撫慰金。</t>
    <phoneticPr fontId="114" type="noConversion"/>
  </si>
  <si>
    <t>與S101重複
113.07.11已致電詢問承辦，163卹償金包含「撫恤金」及「殮葬補助及其他補助費用」，得人工將「撫恤金」拉出。所填資料只有撫恤金。</t>
    <phoneticPr fontId="114" type="noConversion"/>
  </si>
  <si>
    <t>113.07.11已致電詢問承辦，163卹償金包含「撫恤金」及「殮葬補助及其他補助費用」，得人工將「殮葬補助及其他補助費用」拉出。所填資料只有殮葬補助及其他補助費用。</t>
    <phoneticPr fontId="114" type="noConversion"/>
  </si>
  <si>
    <t>南投縣老人及身心障礙者乘車補助作業要點</t>
    <phoneticPr fontId="35" type="noConversion"/>
  </si>
  <si>
    <t>汽車客運業營運虧損補貼</t>
    <phoneticPr fontId="35" type="noConversion"/>
  </si>
  <si>
    <t>市區汽車客運運價票差補貼</t>
    <phoneticPr fontId="35" type="noConversion"/>
  </si>
  <si>
    <t>增補1</t>
    <phoneticPr fontId="35" type="noConversion"/>
  </si>
  <si>
    <t>113.07.17 今年才開始有運價補貼，以前年度都沒有，只補助市區汽車客運，沒有補助公路客運跟國道客運。優待票的差額補貼，全都是業者自行吸收。</t>
    <phoneticPr fontId="35" type="noConversion"/>
  </si>
  <si>
    <t>增補2</t>
    <phoneticPr fontId="35" type="noConversion"/>
  </si>
  <si>
    <t>老人及身心障礙者搭乘捷運半價補助</t>
  </si>
  <si>
    <t>南投縣老人及身心障礙者搭乘捷運補助</t>
  </si>
  <si>
    <t>113.07.30 已致電詢問承辦人111及112年與序號9及10金額不重複；但110年前捷運補助金額已包含在序號9及10。</t>
    <phoneticPr fontId="35" type="noConversion"/>
  </si>
  <si>
    <t>K010902</t>
    <phoneticPr fontId="35" type="noConversion"/>
  </si>
  <si>
    <t>B11511</t>
    <phoneticPr fontId="35" type="noConversion"/>
  </si>
  <si>
    <t>B10812</t>
  </si>
  <si>
    <t>L</t>
  </si>
  <si>
    <t>CL</t>
  </si>
  <si>
    <t>113年
（實際執行數）</t>
    <phoneticPr fontId="35" type="noConversion"/>
  </si>
  <si>
    <t>備註</t>
    <phoneticPr fontId="35" type="noConversion"/>
  </si>
  <si>
    <t>113年給付經費來源</t>
    <phoneticPr fontId="35" type="noConversion"/>
  </si>
  <si>
    <t>給付金額
113/112</t>
    <phoneticPr fontId="48" type="noConversion"/>
  </si>
  <si>
    <t>受益人數次
113/112</t>
    <phoneticPr fontId="48" type="noConversion"/>
  </si>
  <si>
    <t>113年</t>
    <phoneticPr fontId="35" type="noConversion"/>
  </si>
  <si>
    <t>112年
(原編執行數)</t>
    <phoneticPr fontId="35" type="noConversion"/>
  </si>
  <si>
    <t>112年原編給付經費來源</t>
    <phoneticPr fontId="35" type="noConversion"/>
  </si>
  <si>
    <t>112年
(修正-原編)</t>
    <phoneticPr fontId="35" type="noConversion"/>
  </si>
  <si>
    <t>112年/111年
(成長率)</t>
    <phoneticPr fontId="35" type="noConversion"/>
  </si>
  <si>
    <t>有：請填最高金額（元）
無：請填Ｘ</t>
    <phoneticPr fontId="35" type="noConversion"/>
  </si>
  <si>
    <t>113年
（實際執行數）</t>
    <phoneticPr fontId="36" type="noConversion"/>
  </si>
  <si>
    <t>若有縣市新增項目，請先編序號</t>
  </si>
  <si>
    <r>
      <t>四、給付金額以「千元」為單位，並請填列當年民眾受益之實際執行數，不論經費是否屬於當年度預算</t>
    </r>
    <r>
      <rPr>
        <b/>
        <sz val="12"/>
        <color indexed="8"/>
        <rFont val="微軟正黑體"/>
        <family val="2"/>
        <charset val="136"/>
      </rPr>
      <t>（112年原列金額如非實際執行數，請一併修正）</t>
    </r>
    <r>
      <rPr>
        <sz val="12"/>
        <color indexed="8"/>
        <rFont val="微軟正黑體"/>
        <family val="2"/>
        <charset val="136"/>
      </rPr>
      <t>。</t>
    </r>
    <phoneticPr fontId="51" type="noConversion"/>
  </si>
  <si>
    <t>調查表聯絡人：林佑澄（02）2380-3443</t>
    <phoneticPr fontId="51" type="noConversion"/>
  </si>
  <si>
    <t>113年</t>
  </si>
  <si>
    <t>112年</t>
  </si>
  <si>
    <t>112年醫療設備供民眾自由檢測，故無登錄紀錄。</t>
    <phoneticPr fontId="35" type="noConversion"/>
  </si>
  <si>
    <t>請與序號9老人乘車優待搭配</t>
    <phoneticPr fontId="35" type="noConversion"/>
  </si>
  <si>
    <t>口罩，開會研習免費發給各府外參訓者使用</t>
    <phoneticPr fontId="35" type="noConversion"/>
  </si>
  <si>
    <t>急難救助紓困專案</t>
    <phoneticPr fontId="35" type="noConversion"/>
  </si>
  <si>
    <t>*</t>
  </si>
  <si>
    <t>高中及國中小學50歲以下學校教師免費接種流感疫苗經費</t>
    <phoneticPr fontId="35" type="noConversion"/>
  </si>
  <si>
    <t>新增</t>
  </si>
  <si>
    <t>信義鄉復康巴士</t>
  </si>
  <si>
    <t>7</t>
    <phoneticPr fontId="114" type="noConversion"/>
  </si>
  <si>
    <t>7-9</t>
  </si>
  <si>
    <t>7-10</t>
  </si>
  <si>
    <t>7-11</t>
  </si>
  <si>
    <t>7-12</t>
  </si>
  <si>
    <t>7-13</t>
  </si>
  <si>
    <t>公教人員健康檢查補助(彙整鄉鎮市及原住民自治區自行辦理項目)-國姓鄉</t>
    <phoneticPr fontId="114" type="noConversion"/>
  </si>
  <si>
    <t>9-1</t>
    <phoneticPr fontId="114" type="noConversion"/>
  </si>
  <si>
    <t>11-3</t>
  </si>
  <si>
    <t>11-4</t>
  </si>
  <si>
    <t>11-5</t>
  </si>
  <si>
    <t>11-6</t>
  </si>
  <si>
    <t>11-7</t>
  </si>
  <si>
    <t>11-8</t>
  </si>
  <si>
    <t>調查年114年新增</t>
    <phoneticPr fontId="35" type="noConversion"/>
  </si>
  <si>
    <t>調查年114年新增</t>
  </si>
  <si>
    <t>公共運輸定期票</t>
    <phoneticPr fontId="35" type="noConversion"/>
  </si>
  <si>
    <t xml:space="preserve">    </t>
    <phoneticPr fontId="100" type="noConversion"/>
  </si>
  <si>
    <t>民政處戶籍及新住民科</t>
    <phoneticPr fontId="100" type="noConversion"/>
  </si>
  <si>
    <t>syl1204@nantou.gov.tw</t>
    <phoneticPr fontId="100" type="noConversion"/>
  </si>
  <si>
    <t>社會課</t>
    <phoneticPr fontId="100" type="noConversion"/>
  </si>
  <si>
    <t>劉育慈</t>
    <phoneticPr fontId="100" type="noConversion"/>
  </si>
  <si>
    <t>11</t>
    <phoneticPr fontId="35" type="noConversion"/>
  </si>
  <si>
    <t>12</t>
    <phoneticPr fontId="35" type="noConversion"/>
  </si>
  <si>
    <t>18-14</t>
  </si>
  <si>
    <t>18-15</t>
  </si>
  <si>
    <t>18-16</t>
  </si>
  <si>
    <t>20</t>
    <phoneticPr fontId="35" type="noConversion"/>
  </si>
  <si>
    <t>20-1</t>
    <phoneticPr fontId="35" type="noConversion"/>
  </si>
  <si>
    <t>22</t>
    <phoneticPr fontId="35" type="noConversion"/>
  </si>
  <si>
    <t>23</t>
  </si>
  <si>
    <t>28</t>
  </si>
  <si>
    <t>29</t>
  </si>
  <si>
    <t>30</t>
  </si>
  <si>
    <t>31</t>
  </si>
  <si>
    <t>32</t>
  </si>
  <si>
    <t>33</t>
  </si>
  <si>
    <t>34</t>
  </si>
  <si>
    <t>37</t>
  </si>
  <si>
    <t>43-1</t>
    <phoneticPr fontId="35" type="noConversion"/>
  </si>
  <si>
    <t>43-2</t>
    <phoneticPr fontId="35" type="noConversion"/>
  </si>
  <si>
    <t>43-3</t>
    <phoneticPr fontId="35" type="noConversion"/>
  </si>
  <si>
    <t>44</t>
    <phoneticPr fontId="35" type="noConversion"/>
  </si>
  <si>
    <t>45</t>
    <phoneticPr fontId="35" type="noConversion"/>
  </si>
  <si>
    <t>50</t>
    <phoneticPr fontId="35" type="noConversion"/>
  </si>
  <si>
    <t>50-1</t>
    <phoneticPr fontId="35" type="noConversion"/>
  </si>
  <si>
    <t>50-2</t>
    <phoneticPr fontId="35" type="noConversion"/>
  </si>
  <si>
    <t>50-3</t>
    <phoneticPr fontId="35" type="noConversion"/>
  </si>
  <si>
    <t>51</t>
    <phoneticPr fontId="35" type="noConversion"/>
  </si>
  <si>
    <t>52</t>
    <phoneticPr fontId="35" type="noConversion"/>
  </si>
  <si>
    <t>53</t>
    <phoneticPr fontId="35" type="noConversion"/>
  </si>
  <si>
    <t>54-2</t>
    <phoneticPr fontId="35" type="noConversion"/>
  </si>
  <si>
    <t>55-1</t>
    <phoneticPr fontId="35" type="noConversion"/>
  </si>
  <si>
    <t>55-2</t>
    <phoneticPr fontId="35" type="noConversion"/>
  </si>
  <si>
    <t>56-1</t>
    <phoneticPr fontId="35" type="noConversion"/>
  </si>
  <si>
    <t>56-2</t>
    <phoneticPr fontId="35" type="noConversion"/>
  </si>
  <si>
    <t>57</t>
    <phoneticPr fontId="35" type="noConversion"/>
  </si>
  <si>
    <t>58</t>
    <phoneticPr fontId="35" type="noConversion"/>
  </si>
  <si>
    <t>59</t>
    <phoneticPr fontId="35" type="noConversion"/>
  </si>
  <si>
    <t>60</t>
    <phoneticPr fontId="35" type="noConversion"/>
  </si>
  <si>
    <t>61</t>
    <phoneticPr fontId="35" type="noConversion"/>
  </si>
  <si>
    <t>62</t>
    <phoneticPr fontId="35" type="noConversion"/>
  </si>
  <si>
    <t>62-1</t>
    <phoneticPr fontId="35" type="noConversion"/>
  </si>
  <si>
    <t>62-2</t>
    <phoneticPr fontId="35" type="noConversion"/>
  </si>
  <si>
    <t>62-3</t>
    <phoneticPr fontId="35" type="noConversion"/>
  </si>
  <si>
    <t>62-4</t>
    <phoneticPr fontId="35" type="noConversion"/>
  </si>
  <si>
    <t>62-5</t>
    <phoneticPr fontId="35" type="noConversion"/>
  </si>
  <si>
    <t>62-6</t>
    <phoneticPr fontId="35" type="noConversion"/>
  </si>
  <si>
    <t>62-7</t>
    <phoneticPr fontId="35" type="noConversion"/>
  </si>
  <si>
    <t>62-8</t>
    <phoneticPr fontId="35" type="noConversion"/>
  </si>
  <si>
    <t>62-9</t>
    <phoneticPr fontId="35" type="noConversion"/>
  </si>
  <si>
    <t>62-10</t>
    <phoneticPr fontId="35" type="noConversion"/>
  </si>
  <si>
    <t>62-11</t>
    <phoneticPr fontId="35" type="noConversion"/>
  </si>
  <si>
    <t>62-12</t>
    <phoneticPr fontId="35" type="noConversion"/>
  </si>
  <si>
    <t>62-13</t>
    <phoneticPr fontId="35" type="noConversion"/>
  </si>
  <si>
    <t>62-14</t>
    <phoneticPr fontId="35" type="noConversion"/>
  </si>
  <si>
    <t>62-16</t>
    <phoneticPr fontId="35" type="noConversion"/>
  </si>
  <si>
    <t>62-17</t>
    <phoneticPr fontId="35" type="noConversion"/>
  </si>
  <si>
    <t>62-18</t>
    <phoneticPr fontId="35" type="noConversion"/>
  </si>
  <si>
    <t>62-19</t>
    <phoneticPr fontId="35" type="noConversion"/>
  </si>
  <si>
    <t>62-20</t>
    <phoneticPr fontId="35" type="noConversion"/>
  </si>
  <si>
    <t>62-21</t>
    <phoneticPr fontId="35" type="noConversion"/>
  </si>
  <si>
    <t>63</t>
    <phoneticPr fontId="35" type="noConversion"/>
  </si>
  <si>
    <t>63-1</t>
    <phoneticPr fontId="35" type="noConversion"/>
  </si>
  <si>
    <t>63-2</t>
    <phoneticPr fontId="35" type="noConversion"/>
  </si>
  <si>
    <t>64</t>
    <phoneticPr fontId="35" type="noConversion"/>
  </si>
  <si>
    <t>65</t>
    <phoneticPr fontId="35" type="noConversion"/>
  </si>
  <si>
    <t>66</t>
    <phoneticPr fontId="35" type="noConversion"/>
  </si>
  <si>
    <t>67</t>
    <phoneticPr fontId="35" type="noConversion"/>
  </si>
  <si>
    <t>68</t>
    <phoneticPr fontId="35" type="noConversion"/>
  </si>
  <si>
    <t>69</t>
    <phoneticPr fontId="35" type="noConversion"/>
  </si>
  <si>
    <t>70</t>
    <phoneticPr fontId="35" type="noConversion"/>
  </si>
  <si>
    <t>71</t>
    <phoneticPr fontId="35" type="noConversion"/>
  </si>
  <si>
    <t>76</t>
    <phoneticPr fontId="35" type="noConversion"/>
  </si>
  <si>
    <t>77</t>
    <phoneticPr fontId="35" type="noConversion"/>
  </si>
  <si>
    <t>78</t>
    <phoneticPr fontId="35" type="noConversion"/>
  </si>
  <si>
    <t>79</t>
    <phoneticPr fontId="35" type="noConversion"/>
  </si>
  <si>
    <t>80</t>
    <phoneticPr fontId="35" type="noConversion"/>
  </si>
  <si>
    <t>81</t>
    <phoneticPr fontId="35" type="noConversion"/>
  </si>
  <si>
    <t>82</t>
    <phoneticPr fontId="35" type="noConversion"/>
  </si>
  <si>
    <t>83</t>
    <phoneticPr fontId="35" type="noConversion"/>
  </si>
  <si>
    <t>84</t>
    <phoneticPr fontId="35" type="noConversion"/>
  </si>
  <si>
    <t>85</t>
    <phoneticPr fontId="35" type="noConversion"/>
  </si>
  <si>
    <t>86</t>
    <phoneticPr fontId="35" type="noConversion"/>
  </si>
  <si>
    <t>87</t>
    <phoneticPr fontId="35" type="noConversion"/>
  </si>
  <si>
    <t>88</t>
    <phoneticPr fontId="35" type="noConversion"/>
  </si>
  <si>
    <t>89</t>
    <phoneticPr fontId="35" type="noConversion"/>
  </si>
  <si>
    <t>90</t>
    <phoneticPr fontId="35" type="noConversion"/>
  </si>
  <si>
    <t>91</t>
    <phoneticPr fontId="35" type="noConversion"/>
  </si>
  <si>
    <t>94</t>
    <phoneticPr fontId="35" type="noConversion"/>
  </si>
  <si>
    <t>95</t>
    <phoneticPr fontId="35" type="noConversion"/>
  </si>
  <si>
    <t>96-1</t>
    <phoneticPr fontId="35" type="noConversion"/>
  </si>
  <si>
    <t>96-2</t>
    <phoneticPr fontId="35" type="noConversion"/>
  </si>
  <si>
    <t>96-3</t>
    <phoneticPr fontId="35" type="noConversion"/>
  </si>
  <si>
    <t>96-4</t>
    <phoneticPr fontId="35" type="noConversion"/>
  </si>
  <si>
    <t>96-5</t>
    <phoneticPr fontId="35" type="noConversion"/>
  </si>
  <si>
    <t>96-6</t>
    <phoneticPr fontId="35" type="noConversion"/>
  </si>
  <si>
    <t>96-7</t>
    <phoneticPr fontId="35" type="noConversion"/>
  </si>
  <si>
    <t>96-8</t>
    <phoneticPr fontId="35" type="noConversion"/>
  </si>
  <si>
    <t>98</t>
    <phoneticPr fontId="35" type="noConversion"/>
  </si>
  <si>
    <t>99</t>
    <phoneticPr fontId="35" type="noConversion"/>
  </si>
  <si>
    <t>100</t>
    <phoneticPr fontId="35" type="noConversion"/>
  </si>
  <si>
    <t>100-1</t>
    <phoneticPr fontId="35" type="noConversion"/>
  </si>
  <si>
    <t>100-2</t>
    <phoneticPr fontId="35" type="noConversion"/>
  </si>
  <si>
    <t>100-3</t>
    <phoneticPr fontId="35" type="noConversion"/>
  </si>
  <si>
    <t>101</t>
    <phoneticPr fontId="35" type="noConversion"/>
  </si>
  <si>
    <t>102</t>
    <phoneticPr fontId="35" type="noConversion"/>
  </si>
  <si>
    <t>103</t>
    <phoneticPr fontId="35" type="noConversion"/>
  </si>
  <si>
    <t>107</t>
    <phoneticPr fontId="35" type="noConversion"/>
  </si>
  <si>
    <t>108-1</t>
  </si>
  <si>
    <t>108-2</t>
  </si>
  <si>
    <t>108-3</t>
  </si>
  <si>
    <t>108-4</t>
  </si>
  <si>
    <t>108-5</t>
  </si>
  <si>
    <t>108-6</t>
  </si>
  <si>
    <t>108-7</t>
  </si>
  <si>
    <t>108-8</t>
  </si>
  <si>
    <t>108-9</t>
  </si>
  <si>
    <t>108-10</t>
  </si>
  <si>
    <t>108-11</t>
  </si>
  <si>
    <t>108-12</t>
  </si>
  <si>
    <t>108-13</t>
  </si>
  <si>
    <t>108-14</t>
  </si>
  <si>
    <t>109-1</t>
  </si>
  <si>
    <t>109-2</t>
  </si>
  <si>
    <t>109-3</t>
  </si>
  <si>
    <t>114</t>
    <phoneticPr fontId="35" type="noConversion"/>
  </si>
  <si>
    <t>115</t>
    <phoneticPr fontId="35" type="noConversion"/>
  </si>
  <si>
    <t>115-1</t>
    <phoneticPr fontId="35" type="noConversion"/>
  </si>
  <si>
    <t>115-1-1</t>
  </si>
  <si>
    <t>115-1-2</t>
  </si>
  <si>
    <t>115-2</t>
  </si>
  <si>
    <t>115-2-1</t>
  </si>
  <si>
    <t>115-2-1-1</t>
  </si>
  <si>
    <t>115-2-1-2</t>
  </si>
  <si>
    <t>115-2-2</t>
  </si>
  <si>
    <t>115-2-3</t>
  </si>
  <si>
    <t>115-2-4</t>
  </si>
  <si>
    <t>115-3</t>
  </si>
  <si>
    <t>115-3-1</t>
  </si>
  <si>
    <t>115-3-2</t>
  </si>
  <si>
    <t>115-3-3</t>
  </si>
  <si>
    <t>115-3-4</t>
  </si>
  <si>
    <t>116</t>
    <phoneticPr fontId="35" type="noConversion"/>
  </si>
  <si>
    <t>117-1</t>
  </si>
  <si>
    <t>117-2</t>
  </si>
  <si>
    <t>117-3</t>
  </si>
  <si>
    <t>117-4</t>
  </si>
  <si>
    <t>122-1</t>
  </si>
  <si>
    <t>122-2</t>
  </si>
  <si>
    <t>122-3</t>
  </si>
  <si>
    <t>122-4</t>
  </si>
  <si>
    <t>122-5</t>
  </si>
  <si>
    <t>122-6</t>
  </si>
  <si>
    <t>122-6-1</t>
  </si>
  <si>
    <t>122-6-2</t>
  </si>
  <si>
    <t>124-1</t>
  </si>
  <si>
    <t>124-2</t>
  </si>
  <si>
    <t>124-3</t>
  </si>
  <si>
    <t>124-4</t>
  </si>
  <si>
    <t>124-5</t>
  </si>
  <si>
    <t>124-6</t>
  </si>
  <si>
    <t>125-1</t>
  </si>
  <si>
    <t>125-2</t>
  </si>
  <si>
    <t>125-3</t>
  </si>
  <si>
    <t>125-4</t>
  </si>
  <si>
    <t>125-5</t>
  </si>
  <si>
    <t>125-6</t>
  </si>
  <si>
    <t>127</t>
    <phoneticPr fontId="35" type="noConversion"/>
  </si>
  <si>
    <t>128</t>
    <phoneticPr fontId="35" type="noConversion"/>
  </si>
  <si>
    <t>135-1</t>
  </si>
  <si>
    <t>135-2</t>
  </si>
  <si>
    <t>135-3</t>
  </si>
  <si>
    <t>135-4</t>
  </si>
  <si>
    <t>135-5</t>
  </si>
  <si>
    <t>137</t>
    <phoneticPr fontId="35" type="noConversion"/>
  </si>
  <si>
    <t>138</t>
    <phoneticPr fontId="35" type="noConversion"/>
  </si>
  <si>
    <t>138-1</t>
  </si>
  <si>
    <t>138-1-1</t>
  </si>
  <si>
    <t>138-1-2</t>
  </si>
  <si>
    <t>138-2</t>
  </si>
  <si>
    <t>138-2-1</t>
  </si>
  <si>
    <t>138-2-2</t>
  </si>
  <si>
    <t>138-2-3</t>
  </si>
  <si>
    <t>138-2-4</t>
  </si>
  <si>
    <t>139-1</t>
  </si>
  <si>
    <t>139-2</t>
  </si>
  <si>
    <t>139-3</t>
  </si>
  <si>
    <t>135</t>
    <phoneticPr fontId="35" type="noConversion"/>
  </si>
  <si>
    <t>122</t>
    <phoneticPr fontId="35" type="noConversion"/>
  </si>
  <si>
    <t>109</t>
    <phoneticPr fontId="35" type="noConversion"/>
  </si>
  <si>
    <t>108</t>
    <phoneticPr fontId="35" type="noConversion"/>
  </si>
  <si>
    <t>149</t>
    <phoneticPr fontId="35" type="noConversion"/>
  </si>
  <si>
    <t>158</t>
    <phoneticPr fontId="35" type="noConversion"/>
  </si>
  <si>
    <t>230-1</t>
  </si>
  <si>
    <t>230-2</t>
  </si>
  <si>
    <t>18-1</t>
    <phoneticPr fontId="100" type="noConversion"/>
  </si>
  <si>
    <t>18-2</t>
    <phoneticPr fontId="100" type="noConversion"/>
  </si>
  <si>
    <t>19</t>
    <phoneticPr fontId="100" type="noConversion"/>
  </si>
  <si>
    <t>34-1</t>
    <phoneticPr fontId="35" type="noConversion"/>
  </si>
  <si>
    <t>34-2</t>
    <phoneticPr fontId="35" type="noConversion"/>
  </si>
  <si>
    <t>56-1</t>
    <phoneticPr fontId="100" type="noConversion"/>
  </si>
  <si>
    <t>56-2</t>
    <phoneticPr fontId="100" type="noConversion"/>
  </si>
  <si>
    <t>免填</t>
    <phoneticPr fontId="35" type="noConversion"/>
  </si>
  <si>
    <t>12-1-1</t>
    <phoneticPr fontId="35" type="noConversion"/>
  </si>
  <si>
    <t>12-1-2</t>
    <phoneticPr fontId="35" type="noConversion"/>
  </si>
  <si>
    <t>生育、育兒津貼(現金)－南投縣政府－初設戶籍登記（國外出生之新生兒）</t>
    <phoneticPr fontId="35" type="noConversion"/>
  </si>
  <si>
    <t>南投縣生育獎勵金發放作業要點
（一）第一胎獎勵新臺幣一萬元。
（二）第二胎獎勵新臺幣一萬五千元。
（三）第三胎(含)以上獎勵新臺幣二萬元。
（四）第四胎獎勵新台幣五萬元  
（五）第五胎獎勵十萬元。</t>
    <phoneticPr fontId="35" type="noConversion"/>
  </si>
  <si>
    <t>生育、育兒津貼(現金)－南投縣政府－總計</t>
    <phoneticPr fontId="35" type="noConversion"/>
  </si>
  <si>
    <t>18-1</t>
    <phoneticPr fontId="35" type="noConversion"/>
  </si>
  <si>
    <t>18-2</t>
    <phoneticPr fontId="35" type="noConversion"/>
  </si>
  <si>
    <t>18-3</t>
  </si>
  <si>
    <t>18-4</t>
  </si>
  <si>
    <t>18-5</t>
  </si>
  <si>
    <t>18-6</t>
  </si>
  <si>
    <t>18-7</t>
  </si>
  <si>
    <t>18-8</t>
  </si>
  <si>
    <t>18-9</t>
    <phoneticPr fontId="35" type="noConversion"/>
  </si>
  <si>
    <t>18-10</t>
    <phoneticPr fontId="35" type="noConversion"/>
  </si>
  <si>
    <t>18-11</t>
    <phoneticPr fontId="35" type="noConversion"/>
  </si>
  <si>
    <t>18-12</t>
    <phoneticPr fontId="35" type="noConversion"/>
  </si>
  <si>
    <t>62-15</t>
    <phoneticPr fontId="35" type="noConversion"/>
  </si>
  <si>
    <t>163</t>
    <phoneticPr fontId="35" type="noConversion"/>
  </si>
  <si>
    <t>169-1</t>
  </si>
  <si>
    <t>169-2</t>
  </si>
  <si>
    <t>169-3</t>
  </si>
  <si>
    <t>169-4</t>
  </si>
  <si>
    <t>169-5</t>
  </si>
  <si>
    <t>169-6</t>
  </si>
  <si>
    <t>169-7</t>
  </si>
  <si>
    <t>169-8</t>
  </si>
  <si>
    <t>173</t>
    <phoneticPr fontId="35" type="noConversion"/>
  </si>
  <si>
    <t>174</t>
    <phoneticPr fontId="35" type="noConversion"/>
  </si>
  <si>
    <t>176-1</t>
  </si>
  <si>
    <t>176-2</t>
  </si>
  <si>
    <t>197-1</t>
  </si>
  <si>
    <t>197-2</t>
  </si>
  <si>
    <t>197-3</t>
  </si>
  <si>
    <t>197-4</t>
  </si>
  <si>
    <t>197-5</t>
  </si>
  <si>
    <t>197-6</t>
  </si>
  <si>
    <t>198-1</t>
  </si>
  <si>
    <t>198-2</t>
  </si>
  <si>
    <t>200</t>
    <phoneticPr fontId="35" type="noConversion"/>
  </si>
  <si>
    <t>201</t>
    <phoneticPr fontId="35" type="noConversion"/>
  </si>
  <si>
    <t>202</t>
    <phoneticPr fontId="35" type="noConversion"/>
  </si>
  <si>
    <t>223-1</t>
  </si>
  <si>
    <t>223-2</t>
  </si>
  <si>
    <t>224-1</t>
  </si>
  <si>
    <t>224-2</t>
  </si>
  <si>
    <t>224-3</t>
  </si>
  <si>
    <t>224-4</t>
  </si>
  <si>
    <t>226-1</t>
  </si>
  <si>
    <t>226-2</t>
  </si>
  <si>
    <t>238-1</t>
  </si>
  <si>
    <t>238-2</t>
  </si>
  <si>
    <t>267-1</t>
  </si>
  <si>
    <t>267-2</t>
  </si>
  <si>
    <t>268</t>
    <phoneticPr fontId="35" type="noConversion"/>
  </si>
  <si>
    <t>269-1</t>
  </si>
  <si>
    <t>269-2</t>
  </si>
  <si>
    <t>驗算要「-」才正確</t>
    <phoneticPr fontId="35" type="noConversion"/>
  </si>
  <si>
    <t>112驗算</t>
    <phoneticPr fontId="35" type="noConversion"/>
  </si>
  <si>
    <t>113驗算</t>
    <phoneticPr fontId="35" type="noConversion"/>
  </si>
  <si>
    <t>112人均給付金額(千元)</t>
    <phoneticPr fontId="35" type="noConversion"/>
  </si>
  <si>
    <t>113人均給付金額(千元)</t>
    <phoneticPr fontId="35" type="noConversion"/>
  </si>
  <si>
    <t>單位
（(114年起，原民局改府內原民處，社勞處改所屬社勞局，需互換)</t>
    <phoneticPr fontId="35" type="noConversion"/>
  </si>
  <si>
    <t>公所</t>
    <phoneticPr fontId="35" type="noConversion"/>
  </si>
  <si>
    <t>調查年114年新增
請查填112、113年資料</t>
    <phoneticPr fontId="114" type="noConversion"/>
  </si>
  <si>
    <t>社勞局</t>
  </si>
  <si>
    <t>社勞局、民政處</t>
  </si>
  <si>
    <t>社勞局、教育處</t>
  </si>
  <si>
    <t>社勞局、公所</t>
  </si>
  <si>
    <t>社勞局社會福利科</t>
  </si>
  <si>
    <t>社勞局社會救助科</t>
  </si>
  <si>
    <t>社勞局社工及兒少科</t>
  </si>
  <si>
    <t>社勞局婦女福利及保護科</t>
  </si>
  <si>
    <t>社勞局勞工行政科</t>
  </si>
  <si>
    <t>衛生局網頁老人營養餐飲服務訊息係協助社勞局公告</t>
  </si>
  <si>
    <t>住宿式服務機構使用者補助方案(社勞局)</t>
  </si>
  <si>
    <t>社勞局、衛生局</t>
  </si>
  <si>
    <t>社勞局、民政處、衛生局</t>
  </si>
  <si>
    <t>社勞局勞資關係科</t>
  </si>
  <si>
    <t>社勞局、農業處</t>
  </si>
  <si>
    <t>社勞局、建設處</t>
  </si>
  <si>
    <t>衛生局、社勞局、工務處</t>
  </si>
  <si>
    <t>衛生局、社勞局</t>
  </si>
  <si>
    <t>衛生局、社勞局、民政處</t>
  </si>
  <si>
    <t>身心障礙者多元社區居住與生活服務</t>
    <phoneticPr fontId="35" type="noConversion"/>
  </si>
  <si>
    <t>教育處</t>
    <phoneticPr fontId="35" type="noConversion"/>
  </si>
  <si>
    <t>原住民族行政處輔導科</t>
    <phoneticPr fontId="35" type="noConversion"/>
  </si>
  <si>
    <t>原民處</t>
  </si>
  <si>
    <t>原民處</t>
    <phoneticPr fontId="35" type="noConversion"/>
  </si>
  <si>
    <t>社勞局、原民處</t>
  </si>
  <si>
    <t>社勞局、原民處</t>
    <phoneticPr fontId="35" type="noConversion"/>
  </si>
  <si>
    <t>教育處、原民處</t>
  </si>
  <si>
    <t>衛生局、原民處</t>
  </si>
  <si>
    <t>原民處</t>
    <phoneticPr fontId="35" type="noConversion"/>
  </si>
  <si>
    <t>原民處兼任人事</t>
    <phoneticPr fontId="35" type="noConversion"/>
  </si>
  <si>
    <t>教育處</t>
    <phoneticPr fontId="35" type="noConversion"/>
  </si>
  <si>
    <t>生育、育兒津貼(現金)－南投縣政府－出生登記（國內出生之新生兒）</t>
    <phoneticPr fontId="35" type="noConversion"/>
  </si>
  <si>
    <t>社勞局</t>
    <phoneticPr fontId="35" type="noConversion"/>
  </si>
  <si>
    <t>公所</t>
    <phoneticPr fontId="35" type="noConversion"/>
  </si>
  <si>
    <t>執行單位</t>
    <phoneticPr fontId="35" type="noConversion"/>
  </si>
  <si>
    <t>公教人員健康檢查補助(彙整鄉鎮市及原住民自治區自行辦理項目)-總計</t>
    <phoneticPr fontId="114" type="noConversion"/>
  </si>
  <si>
    <t>交通管理所</t>
  </si>
  <si>
    <t>民政處</t>
    <phoneticPr fontId="35" type="noConversion"/>
  </si>
  <si>
    <t>民政處</t>
    <phoneticPr fontId="35" type="noConversion"/>
  </si>
  <si>
    <t>社勞局</t>
    <phoneticPr fontId="35" type="noConversion"/>
  </si>
  <si>
    <t>衛生局</t>
    <phoneticPr fontId="35" type="noConversion"/>
  </si>
  <si>
    <t>觀光處</t>
    <phoneticPr fontId="35" type="noConversion"/>
  </si>
  <si>
    <t>公所</t>
    <phoneticPr fontId="35" type="noConversion"/>
  </si>
  <si>
    <t>教育</t>
    <phoneticPr fontId="35" type="noConversion"/>
  </si>
  <si>
    <t>公所</t>
    <phoneticPr fontId="35" type="noConversion"/>
  </si>
  <si>
    <t>衛生局</t>
    <phoneticPr fontId="35" type="noConversion"/>
  </si>
  <si>
    <t>觀光處</t>
    <phoneticPr fontId="35" type="noConversion"/>
  </si>
  <si>
    <t>建設處</t>
    <phoneticPr fontId="35" type="noConversion"/>
  </si>
  <si>
    <t>社勞局老人福利科</t>
    <phoneticPr fontId="35" type="noConversion"/>
  </si>
  <si>
    <t>社勞局老人福利科</t>
    <phoneticPr fontId="35" type="noConversion"/>
  </si>
  <si>
    <t>符合中低收、低收者</t>
  </si>
  <si>
    <t>社勞局老人福利科</t>
  </si>
  <si>
    <t>符合低收入者</t>
  </si>
  <si>
    <t>王銓蔚</t>
    <phoneticPr fontId="35" type="noConversion"/>
  </si>
  <si>
    <r>
      <rPr>
        <sz val="10"/>
        <color rgb="FFFF0000"/>
        <rFont val="Microsoft JhengHei"/>
        <family val="2"/>
        <charset val="136"/>
      </rPr>
      <t>公務預算-社政業務-福利事業-業務費-委辦費</t>
    </r>
    <r>
      <rPr>
        <sz val="10"/>
        <color theme="1"/>
        <rFont val="Microsoft JhengHei"/>
        <family val="2"/>
        <charset val="136"/>
      </rPr>
      <t xml:space="preserve">
公益彩券盈餘分配基金-社會福利服務計畫-老人福利服務-服務費用-一般服務費-外包費
</t>
    </r>
  </si>
  <si>
    <r>
      <rPr>
        <sz val="10"/>
        <color theme="1"/>
        <rFont val="Microsoft JhengHei"/>
        <family val="2"/>
        <charset val="136"/>
      </rPr>
      <t>社勞局</t>
    </r>
    <r>
      <rPr>
        <sz val="10"/>
        <color rgb="FFFF0000"/>
        <rFont val="Microsoft JhengHei"/>
        <family val="2"/>
        <charset val="136"/>
      </rPr>
      <t>老人福利科</t>
    </r>
  </si>
  <si>
    <t>鐘倍玉</t>
  </si>
  <si>
    <r>
      <rPr>
        <sz val="10"/>
        <color theme="1"/>
        <rFont val="Microsoft JhengHei"/>
        <family val="2"/>
        <charset val="136"/>
      </rPr>
      <t>049-2244221#</t>
    </r>
    <r>
      <rPr>
        <sz val="10"/>
        <color rgb="FFFF0000"/>
        <rFont val="Microsoft JhengHei"/>
        <family val="2"/>
        <charset val="136"/>
      </rPr>
      <t>115
peiyu0628@nantou.gov.tw</t>
    </r>
  </si>
  <si>
    <t>有五間單位尚未完成核銷</t>
  </si>
  <si>
    <t>社勞局身心障礙福利科</t>
    <phoneticPr fontId="35" type="noConversion"/>
  </si>
  <si>
    <t>社勞局身心障礙福利科</t>
    <phoneticPr fontId="35" type="noConversion"/>
  </si>
  <si>
    <t>社勞局老人福利科</t>
    <phoneticPr fontId="35" type="noConversion"/>
  </si>
  <si>
    <t>施宏樽</t>
  </si>
  <si>
    <t>吳怡萱</t>
  </si>
  <si>
    <t>049-2222106#1840-1841</t>
  </si>
  <si>
    <t>林子宇</t>
    <phoneticPr fontId="35" type="noConversion"/>
  </si>
  <si>
    <t>林子宇</t>
    <phoneticPr fontId="35" type="noConversion"/>
  </si>
  <si>
    <t>符合中低收、低收入者</t>
  </si>
  <si>
    <t>049-2244210  wesley23@nantou.gov.tw</t>
  </si>
  <si>
    <t>社政業務-福利事業-獎補助費─其他補助及捐助(中央補助款)
公益彩券分配 基金-會費、捐助、補助、分攤、照護、救濟與交流活動費捐助、補助與獎助-捐助個人</t>
    <phoneticPr fontId="35" type="noConversion"/>
  </si>
  <si>
    <t>廖皇媚、洪袖珍</t>
  </si>
  <si>
    <t>049-2244221#114、113
a10040814@nantou.gov.tw</t>
  </si>
  <si>
    <t xml:space="preserve">長期照顧服務申請及給付辦法-輔具服務及居家無障礙環境改善服務
</t>
  </si>
  <si>
    <r>
      <rPr>
        <sz val="10"/>
        <color rgb="FFFF0000"/>
        <rFont val="Microsoft JhengHei"/>
        <family val="2"/>
        <charset val="136"/>
      </rPr>
      <t>1.公務預算－社政業務－長期照顧服務－獎補助費－其他補助及捐助</t>
    </r>
    <r>
      <rPr>
        <sz val="10"/>
        <color theme="1"/>
        <rFont val="Microsoft JhengHei"/>
        <family val="2"/>
        <charset val="136"/>
      </rPr>
      <t xml:space="preserve">
2.公益彩券盈餘分配基金--社會福利服務計畫--老人福利服務─會費、捐助、補助、分攤、照護、救濟與交流活動費─捐助、補助與獎助-捐助個人-配合長期照顧2.0計畫自籌款辦理</t>
    </r>
  </si>
  <si>
    <t>施宏樽</t>
    <phoneticPr fontId="35" type="noConversion"/>
  </si>
  <si>
    <t>社政業務-福利事業-獎補助費-捐助國內團體
公益彩券分配基金-會費、捐助、補助、分攤、照護、救濟與交流活動費捐助、補助與獎助-捐助國內團體</t>
  </si>
  <si>
    <t>鄭雅菱、鐘倍玉</t>
  </si>
  <si>
    <t>1.113年因人力關係縮編為4家服務單位(原5家)，故服務量能下降人次較112年低。
2.113年因中央補助款增加及人力進階調薪關係，給付金額較112年高。
3.本案服務提供需具長照服務資格，非特別針對身障案件。</t>
  </si>
  <si>
    <t>049-2244221#136
angel590716@nantou.gov.tw</t>
    <phoneticPr fontId="35" type="noConversion"/>
  </si>
  <si>
    <t>社勞局老人福利科</t>
    <phoneticPr fontId="35" type="noConversion"/>
  </si>
  <si>
    <t>張秀美</t>
    <phoneticPr fontId="35" type="noConversion"/>
  </si>
  <si>
    <t>社勞局老人福利科</t>
    <phoneticPr fontId="35" type="noConversion"/>
  </si>
  <si>
    <t>吳怡萱</t>
    <phoneticPr fontId="35" type="noConversion"/>
  </si>
  <si>
    <t>林子宇</t>
    <phoneticPr fontId="35" type="noConversion"/>
  </si>
  <si>
    <t>吳孟珊
蕭琲臻</t>
  </si>
  <si>
    <t>049-2244221
nt666698@nantou.gov.tw
bei2tang@nantou.gov.tw</t>
  </si>
  <si>
    <t>因疫情解封，每場活動參與人數增加，但每場補助金額至多20,000元。</t>
  </si>
  <si>
    <t xml:space="preserve">1、公務預算-社政業務-身心障礙福利服務-獎補助費-其他補助及捐助
2、公益彩券基金-社會福利服務計畫-身心障礙者福利服務-會費、捐助、補助、分攤、照護、救濟與交流活動費-捐助、補助與獎助-捐助個人
</t>
  </si>
  <si>
    <t>社勞局身心障礙福利科</t>
  </si>
  <si>
    <t>蕭嵐宇</t>
  </si>
  <si>
    <t>049-2222106轉1843
c57612@nantou.gov.tw</t>
  </si>
  <si>
    <t>全額補助原補助金額為21000元，113年調整補助額度為22100元</t>
  </si>
  <si>
    <t>柯盈如</t>
    <phoneticPr fontId="35" type="noConversion"/>
  </si>
  <si>
    <t>113年受益人次增加，實際執行經費數亦增加。</t>
  </si>
  <si>
    <t>翁億蘭</t>
  </si>
  <si>
    <t>049-22444221
bee1100505@nantou.gov.tw</t>
  </si>
  <si>
    <t>112年原補助金額為2,466,696元，113年調整補助額為3,276,027元。112年受益人數為40人，113年受益人數增加為52人。</t>
  </si>
  <si>
    <t>因佈建據點增加2據點，故調增給付金額</t>
  </si>
  <si>
    <t>113年人數增加</t>
  </si>
  <si>
    <r>
      <t xml:space="preserve">公益彩券基金-社會福利服務計畫-身心障礙者福利服務-會費、捐助、補助、分攤、照護、救濟與交流活動費-捐助、補助與獎助-捐助內團體
</t>
    </r>
    <r>
      <rPr>
        <sz val="10"/>
        <color rgb="FFFF0000"/>
        <rFont val="微軟正黑體"/>
        <family val="2"/>
        <charset val="136"/>
      </rPr>
      <t>社政業務-福利事業-委辦費</t>
    </r>
    <phoneticPr fontId="35" type="noConversion"/>
  </si>
  <si>
    <t>衛生福利部補助推展社會福利服務經費專戶
113年度公益彩券盈餘分配基金－社會福利服務計畫－身心障礙者福利服務－會費、捐助、補助、分攤、照護、救濟與交流活動費－捐助、補助與獎助－捐助國內團體</t>
  </si>
  <si>
    <t xml:space="preserve">049-2244221
t1060829@nantou.gov.tw
</t>
  </si>
  <si>
    <t>林芳琪</t>
  </si>
  <si>
    <t>049-2244221
chi1226@nantou.gov.tw</t>
  </si>
  <si>
    <t>113年服務人次增加。</t>
  </si>
  <si>
    <t>簡岑騏</t>
  </si>
  <si>
    <t>049-2244221
luxchung0214@nantou.gov.tw</t>
  </si>
  <si>
    <t>113年服務人數及活動人次有增加。</t>
  </si>
  <si>
    <t>113提供服務個助人次及個案開案數增加。</t>
  </si>
  <si>
    <t>N</t>
    <phoneticPr fontId="35" type="noConversion"/>
  </si>
  <si>
    <t>113年名稱修改為序號49身心障礙者多元社區居住與生活服務</t>
    <phoneticPr fontId="35" type="noConversion"/>
  </si>
  <si>
    <t>社勞局身障福利科</t>
    <phoneticPr fontId="35" type="noConversion"/>
  </si>
  <si>
    <r>
      <t xml:space="preserve">調查年114年新增
</t>
    </r>
    <r>
      <rPr>
        <sz val="10"/>
        <color rgb="FFFF0000"/>
        <rFont val="微軟正黑體"/>
        <family val="2"/>
        <charset val="136"/>
      </rPr>
      <t>1.給付金額增加主要係因中央補助大幅增加。
2.受益人次/人數主要係看個案當年度意願影想，因113年個案意願增加幅度小於中央補助增加之幅度，故導致人均給付金額變化超過20個百分點。</t>
    </r>
    <phoneticPr fontId="35" type="noConversion"/>
  </si>
  <si>
    <t>身心障礙者多元社區居住與生活服務計畫</t>
    <phoneticPr fontId="35" type="noConversion"/>
  </si>
  <si>
    <t>049-2244221
pandi0520@nantou.gov.tw</t>
  </si>
  <si>
    <t>核定補助經費為經常門2,394,000元，資本門3,600,000元，報結實支為經常門費用為2,032,491元，資本門費用為3,600,000元，故113年實際執行給付金額為5,632,491元。</t>
  </si>
  <si>
    <r>
      <rPr>
        <sz val="10"/>
        <rFont val="微軟正黑體"/>
        <family val="2"/>
        <charset val="136"/>
      </rPr>
      <t>申請衛生福利部社會及家庭署推展社會福利補助「身心障礙者教養機構服務費」-地方政府自籌款</t>
    </r>
    <r>
      <rPr>
        <sz val="10"/>
        <color rgb="FFFF0000"/>
        <rFont val="微軟正黑體"/>
        <family val="2"/>
        <charset val="136"/>
      </rPr>
      <t xml:space="preserve">
申請113-117年身心障礙照顧服務資源布建計畫-擴充身心障礙福利機構服務及經營計畫-身心障礙福利機構服務及營運管理費(113MH3018)</t>
    </r>
    <phoneticPr fontId="35" type="noConversion"/>
  </si>
  <si>
    <r>
      <rPr>
        <sz val="10"/>
        <rFont val="微軟正黑體"/>
        <family val="2"/>
        <charset val="136"/>
      </rPr>
      <t>申請衛生福利部社會及家庭署推展社會福利補助「身心障礙者教養機構服務費」-地方政府自籌款</t>
    </r>
    <r>
      <rPr>
        <sz val="10"/>
        <color rgb="FFFF0000"/>
        <rFont val="微軟正黑體"/>
        <family val="2"/>
        <charset val="136"/>
      </rPr>
      <t xml:space="preserve">
申請113-117年身心障礙照顧服務資源布建計畫-擴充身心障礙福利機構服務及經營計畫-身心障礙福利機構服務及營運管理費(113MH3018)-地方政府自籌款</t>
    </r>
    <phoneticPr fontId="35" type="noConversion"/>
  </si>
  <si>
    <t>陳彥允</t>
  </si>
  <si>
    <r>
      <t xml:space="preserve">本項業務一般民眾、身障及長照個案皆可提供服務。
</t>
    </r>
    <r>
      <rPr>
        <sz val="10"/>
        <color rgb="FFFF0000"/>
        <rFont val="微軟正黑體"/>
        <family val="2"/>
        <charset val="136"/>
      </rPr>
      <t>自113年起契約價金給付方式改以總包價法撥付</t>
    </r>
    <phoneticPr fontId="35" type="noConversion"/>
  </si>
  <si>
    <t>因申請人數減少導至給付金額相對減少</t>
  </si>
  <si>
    <t>因每年申請人貸款本金金額減少，導至補助金額利息遞減</t>
  </si>
  <si>
    <t>原112年填列給付金額1217千元係包含專職人員(服務窗口)之人事費(勞健保等費用)，故修正。
113年因疫情後解風活動數增加，故受益人次大幅增加</t>
    <phoneticPr fontId="35" type="noConversion"/>
  </si>
  <si>
    <t>112年、113年未辦理</t>
    <phoneticPr fontId="35" type="noConversion"/>
  </si>
  <si>
    <t>112年、113年未辦理</t>
    <phoneticPr fontId="35" type="noConversion"/>
  </si>
  <si>
    <t>113年較112年多辦理1班訓練班，參訓人數增加12人，辦訓經費隨之增加。</t>
    <phoneticPr fontId="35" type="noConversion"/>
  </si>
  <si>
    <t>視障據點補助計畫113年申請家數較112年減少6家、視障按摩宣導場次113年較112年增加3場次</t>
    <phoneticPr fontId="35" type="noConversion"/>
  </si>
  <si>
    <t>113年補助家數較112年增加1家，庇護性就業者增加，另113年因1家庇護單位違反規定遭停止補助(僅撥付第1期經費)</t>
    <phoneticPr fontId="35" type="noConversion"/>
  </si>
  <si>
    <t>112年、113年未辦理</t>
    <phoneticPr fontId="35" type="noConversion"/>
  </si>
  <si>
    <r>
      <t>補助地方政府辦理身心障礙者支持性就業服務計畫</t>
    </r>
    <r>
      <rPr>
        <u/>
        <sz val="10"/>
        <color rgb="FFFF0000"/>
        <rFont val="微軟正黑體"/>
        <family val="2"/>
        <charset val="136"/>
      </rPr>
      <t>補助標準規定</t>
    </r>
    <phoneticPr fontId="35" type="noConversion"/>
  </si>
  <si>
    <r>
      <t>辦理身心障礙者職業重建服務窗口計畫</t>
    </r>
    <r>
      <rPr>
        <u/>
        <sz val="10"/>
        <color rgb="FFFF0000"/>
        <rFont val="微軟正黑體"/>
        <family val="2"/>
        <charset val="136"/>
      </rPr>
      <t>補助標準規定</t>
    </r>
    <phoneticPr fontId="35" type="noConversion"/>
  </si>
  <si>
    <t>勞動部就業安定基金(補助70%)
南投縣身心障礙者就業基金(自籌30%)</t>
    <phoneticPr fontId="35" type="noConversion"/>
  </si>
  <si>
    <t>113年申請人數減少        113年申請「個別職涯諮商」個案增加</t>
    <phoneticPr fontId="35" type="noConversion"/>
  </si>
  <si>
    <t>社勞局身心障礙福利科</t>
    <phoneticPr fontId="35" type="noConversion"/>
  </si>
  <si>
    <t>柯朝穎</t>
    <phoneticPr fontId="35" type="noConversion"/>
  </si>
  <si>
    <t>049-2247970 
14814203@nantou.gov.tw</t>
    <phoneticPr fontId="35" type="noConversion"/>
  </si>
  <si>
    <r>
      <t xml:space="preserve">全部自籌款
</t>
    </r>
    <r>
      <rPr>
        <sz val="10"/>
        <color rgb="FFFF0000"/>
        <rFont val="微軟正黑體"/>
        <family val="2"/>
        <charset val="136"/>
      </rPr>
      <t>依實際申請案件辦理</t>
    </r>
    <phoneticPr fontId="35" type="noConversion"/>
  </si>
  <si>
    <t>受益者身分不同給付金額亦有所不同，故給付金額與受益人次變化可能相反</t>
    <phoneticPr fontId="35" type="noConversion"/>
  </si>
  <si>
    <t>社勞局成人保護科</t>
  </si>
  <si>
    <t>張雅婷</t>
  </si>
  <si>
    <t xml:space="preserve">049-2209290#32
ting1008@nantou.gov.tw
</t>
  </si>
  <si>
    <t xml:space="preserve">112年因原委託單位決定不續約，故下半年起將原長期個案移出且不再收新案，導致112年服務人數減少。
113年因為中央庇護所規定，委託方案服務內容變更，服務對象僅針對成人保護個案，社工人力配置上縮減，故經費減少且服務人次相對增加。
</t>
  </si>
  <si>
    <t>蕭雨郎</t>
    <phoneticPr fontId="35" type="noConversion"/>
  </si>
  <si>
    <t>049-2247970分機29
syuan1710@nantou.gov.tw</t>
    <phoneticPr fontId="35" type="noConversion"/>
  </si>
  <si>
    <t>視提交案件補助</t>
    <phoneticPr fontId="35" type="noConversion"/>
  </si>
  <si>
    <t>陳姵汝</t>
    <phoneticPr fontId="35" type="noConversion"/>
  </si>
  <si>
    <t>049-2247853*39
peiru0622@nantou.gov.tw</t>
    <phoneticPr fontId="35" type="noConversion"/>
  </si>
  <si>
    <t>依規辦理性剝削行為人輔導教育，每年受行政裁罰人數不一，每人受裁罰時數也不一，導致有這些變化。</t>
  </si>
  <si>
    <t>113年案量大幅降低，且因每案會視受益者需求給予不同金額補助，故金額及人數皆較112年相差較大</t>
    <phoneticPr fontId="35" type="noConversion"/>
  </si>
  <si>
    <t>因給付金額包含人事費，且113年人員調薪，故有受益人次雖下降但給付金額仍上升之情形</t>
    <phoneticPr fontId="35" type="noConversion"/>
  </si>
  <si>
    <t>本方案已回歸直接派給本局各社福中心訪視，無再編制經費。</t>
    <phoneticPr fontId="35" type="noConversion"/>
  </si>
  <si>
    <t>成人保護科</t>
  </si>
  <si>
    <t>戴鈺純</t>
  </si>
  <si>
    <t>049-2209290#54
Ivy-0076@nantou.gov.tw</t>
  </si>
  <si>
    <t>為心理復健費用補助費用，每項補助皆以人數統計每人每次所申請心理諮商場次與金額不同，故無法以人數推算金額。</t>
    <phoneticPr fontId="35" type="noConversion"/>
  </si>
  <si>
    <t>王俊傑</t>
  </si>
  <si>
    <t>049-2209290#33
pigj0831@nantou.gov.tw</t>
  </si>
  <si>
    <t>醫療費用每人每次使用金額不固定，最高2,050元最低570元；因此無法以固定金額搭配固定人數計算。</t>
    <phoneticPr fontId="35" type="noConversion"/>
  </si>
  <si>
    <t>有</t>
    <phoneticPr fontId="35" type="noConversion"/>
  </si>
  <si>
    <t>陳加修</t>
  </si>
  <si>
    <t>049-2209290*35
addfix0528@nantou.gov.tw</t>
  </si>
  <si>
    <t>增加補助社工專業服務費用</t>
  </si>
  <si>
    <t>本年度大型宣導活動較少，故服務人次降低</t>
  </si>
  <si>
    <t>049-2209290#33 pigj0831@nantou.gov.tw</t>
  </si>
  <si>
    <t>社勞局婦女福利及托育科</t>
    <phoneticPr fontId="35" type="noConversion"/>
  </si>
  <si>
    <t>依申請人實際申請狀況核付，113年度平均每人核付金額較112年度高。</t>
    <phoneticPr fontId="35" type="noConversion"/>
  </si>
  <si>
    <t>社勞局婦女福利及托育科</t>
    <phoneticPr fontId="35" type="noConversion"/>
  </si>
  <si>
    <t xml:space="preserve">112年及113年未辦理              </t>
    <phoneticPr fontId="35" type="noConversion"/>
  </si>
  <si>
    <t xml:space="preserve">無，無符合資格者申請  </t>
    <phoneticPr fontId="35" type="noConversion"/>
  </si>
  <si>
    <t xml:space="preserve">無，無符合資格者申請    </t>
    <phoneticPr fontId="35" type="noConversion"/>
  </si>
  <si>
    <t>未辦理</t>
    <phoneticPr fontId="35" type="noConversion"/>
  </si>
  <si>
    <t>社勞局婦女福利及托育科</t>
  </si>
  <si>
    <t>無，未辦理</t>
  </si>
  <si>
    <t xml:space="preserve">112年及113年未辦理              </t>
  </si>
  <si>
    <t>謝伊咸</t>
    <phoneticPr fontId="35" type="noConversion"/>
  </si>
  <si>
    <t>參與業務宣導人次減少</t>
    <phoneticPr fontId="35" type="noConversion"/>
  </si>
  <si>
    <t>白鎮瑋</t>
  </si>
  <si>
    <t>049-2205161
willpai@nantou.gov.tw</t>
  </si>
  <si>
    <t>曾宥瑄</t>
  </si>
  <si>
    <t>112、113年無此業務</t>
    <phoneticPr fontId="35" type="noConversion"/>
  </si>
  <si>
    <t>南投縣食(實)物銀行援助計畫</t>
  </si>
  <si>
    <t xml:space="preserve">公益彩券盈餘分配基金-社會救助計畫-民眾急難救助-服務費用-一般服務費-外包費(112年及113年)
公務預算-社會救濟-社會救助-業務費-委辦費(113年中央補助)
</t>
  </si>
  <si>
    <t>邱盈儒</t>
  </si>
  <si>
    <t>049-2244468
j8241009@nantou.gov.tw</t>
  </si>
  <si>
    <t>無
本案委外辦理。</t>
  </si>
  <si>
    <t>1.衛福部於113年補助本縣兩處食物銀行服務站冷(凍)藏設備相關費用補助(含電費、維修費及物資採購費)，本項僅採計實際使用之物資採購費，因增加物資採購費，使得服務對象增加。
2.因服務對象物資品項需求多元，為避免物資缺乏，造成無法提供需求物資之窘境，服務站均會先行採購。</t>
    <phoneticPr fontId="35" type="noConversion"/>
  </si>
  <si>
    <t>本縣兩處食物銀行服務站服務案家中亟需關懷之家戶。</t>
  </si>
  <si>
    <t>112年未辦理，113年由善心單位連結餐廳業者共同捐贈20組年菜予弱勢家戶。</t>
  </si>
  <si>
    <t>112、113年無此業務</t>
    <phoneticPr fontId="35" type="noConversion"/>
  </si>
  <si>
    <t>112、113年無此業務</t>
    <phoneticPr fontId="35" type="noConversion"/>
  </si>
  <si>
    <r>
      <t>107-</t>
    </r>
    <r>
      <rPr>
        <sz val="10"/>
        <color rgb="FFFF0000"/>
        <rFont val="微軟正黑體"/>
        <family val="2"/>
        <charset val="136"/>
      </rPr>
      <t>113</t>
    </r>
    <r>
      <rPr>
        <sz val="10"/>
        <rFont val="微軟正黑體"/>
        <family val="2"/>
        <charset val="136"/>
      </rPr>
      <t>年無辦理案件。
106年12個公寓大廈共40戶申請，每戶補助６千或８千元。
111年無申請案件，112年申請1件，但未通過審查。</t>
    </r>
    <phoneticPr fontId="35" type="noConversion"/>
  </si>
  <si>
    <t>依據南投縣遊民安置輔導辦法為收容及支持服務遊民（經常性露宿街頭、公共場所、居無定所者）復歸社區，使其獲得妥善之照顧</t>
  </si>
  <si>
    <t>南投縣政府委託辦理遊民短期安置生活重建</t>
  </si>
  <si>
    <r>
      <t>112</t>
    </r>
    <r>
      <rPr>
        <sz val="10"/>
        <color rgb="FFFF0000"/>
        <rFont val="微軟正黑體"/>
        <family val="2"/>
        <charset val="136"/>
      </rPr>
      <t>、113</t>
    </r>
    <r>
      <rPr>
        <sz val="10"/>
        <rFont val="微軟正黑體"/>
        <family val="2"/>
        <charset val="136"/>
      </rPr>
      <t>年無申請案件</t>
    </r>
    <phoneticPr fontId="35" type="noConversion"/>
  </si>
  <si>
    <r>
      <t>112</t>
    </r>
    <r>
      <rPr>
        <sz val="10"/>
        <color rgb="FFFF0000"/>
        <rFont val="微軟正黑體"/>
        <family val="2"/>
        <charset val="136"/>
      </rPr>
      <t>、113</t>
    </r>
    <r>
      <rPr>
        <sz val="10"/>
        <rFont val="微軟正黑體"/>
        <family val="2"/>
        <charset val="136"/>
      </rPr>
      <t>年未辦理，本縣無此業務。
配合本府青年返鄉政策，目前以興辦出售型青年住宅為主，無興辦社會住宅計畫。</t>
    </r>
    <phoneticPr fontId="35" type="noConversion"/>
  </si>
  <si>
    <r>
      <rPr>
        <sz val="10"/>
        <color rgb="FFFF0000"/>
        <rFont val="微軟正黑體"/>
        <family val="2"/>
        <charset val="136"/>
      </rPr>
      <t>112、113年無此業務</t>
    </r>
    <r>
      <rPr>
        <sz val="10"/>
        <rFont val="微軟正黑體"/>
        <family val="2"/>
        <charset val="136"/>
      </rPr>
      <t xml:space="preserve">
108年未執行撥付、109年首次執行撥付、110年停止辦理</t>
    </r>
    <phoneticPr fontId="35" type="noConversion"/>
  </si>
  <si>
    <t>112、113年無此業務</t>
    <phoneticPr fontId="35" type="noConversion"/>
  </si>
  <si>
    <r>
      <t>112</t>
    </r>
    <r>
      <rPr>
        <sz val="10"/>
        <color rgb="FFFF0000"/>
        <rFont val="微軟正黑體"/>
        <family val="2"/>
        <charset val="136"/>
      </rPr>
      <t>、113</t>
    </r>
    <r>
      <rPr>
        <sz val="10"/>
        <rFont val="微軟正黑體"/>
        <family val="2"/>
        <charset val="136"/>
      </rPr>
      <t>年未辦理，本縣包租代管業務由中央國家住宅及都市更新中心辦理。</t>
    </r>
    <phoneticPr fontId="35" type="noConversion"/>
  </si>
  <si>
    <r>
      <t>112</t>
    </r>
    <r>
      <rPr>
        <sz val="10"/>
        <color rgb="FFFF0000"/>
        <rFont val="微軟正黑體"/>
        <family val="2"/>
        <charset val="136"/>
      </rPr>
      <t>、113</t>
    </r>
    <r>
      <rPr>
        <sz val="10"/>
        <rFont val="微軟正黑體"/>
        <family val="2"/>
        <charset val="136"/>
      </rPr>
      <t>年未辦理</t>
    </r>
    <phoneticPr fontId="35" type="noConversion"/>
  </si>
  <si>
    <t>1.調查110年新增。
2.公路客運虧損補貼因無法區分延(繞)駛路段搭乘人數，故無法計算受益人次。
3.補助路線包含員林客運「【6718】竹山-玉峰-水里繞駛茅埔路線營運虧損補貼」、「【6719】竹山-溪頭繞駛和雅村路線營運虧損補貼」、「【6721】竹山-山坪頂（經瑞竹）延駛瑞龍瀑布路線營運虧損補貼」等3條公路客運，以及南投客運1路市區客運「中正村」及「暨南大學公車進校園」路線。</t>
  </si>
  <si>
    <t>郭鳳玉</t>
  </si>
  <si>
    <t>汽車客運業營運虧損補貼</t>
    <phoneticPr fontId="35" type="noConversion"/>
  </si>
  <si>
    <t>中正線營運缺口、暨南大學公車進校園</t>
  </si>
  <si>
    <t>交通管理業務-運輸管理業務-獎補助費-其他補助及捐助</t>
  </si>
  <si>
    <t>交通工程及管理所</t>
  </si>
  <si>
    <t>無，本案由客運業者核算補貼金額。</t>
  </si>
  <si>
    <t>南投縣市區汽車客運運價票差補貼</t>
  </si>
  <si>
    <t>1.本案由客運業者核算，故本所無受益人次資料。
2.113年尚未完成核算作業，故未能填列實際執行數。</t>
  </si>
  <si>
    <t>TPASS通勤月票包含「南投縣境內」及「中彰投苗跨城際」。</t>
  </si>
  <si>
    <t>049-2244759jawtso@nantou.gov.tw</t>
  </si>
  <si>
    <t>無，本案由臺中市政府核算。</t>
  </si>
  <si>
    <t>1.調查114年新增
2.本案填列之受益人數為「南投縣境內」部分：「中彰投苗跨城際」部分之經費分攤金額及人數，係由臺中市政府核算，本所無法提供受益人數、次。
3.本案自112/7/1起實施，112年執行期間為7/1至12/31，113年執行期間為全年度，致兩年間之給付金額差異較大。</t>
  </si>
  <si>
    <t>林洧仕</t>
  </si>
  <si>
    <t xml:space="preserve">049-2238983
jaguar735@nantou.gov.tw
</t>
  </si>
  <si>
    <t>jawtso@nantou.gov.tw</t>
  </si>
  <si>
    <t xml:space="preserve">1.112年以後已無專案執行
2.因應本縣轄內嚴重特殊傳染性肺炎居家隔離/檢疫者(經評估無症狀者)之就醫或其他運輸需求，自109年7月1日起配合本府衛生局及民政處規劃南投縣防疫計程車勞務案。本案無針對身心障礙者統計。   </t>
  </si>
  <si>
    <t xml:space="preserve">一、 未達最低生活費一點五倍，且未超過臺灣地區平均每人每月消費支出之一點五倍者每月核發新臺幣8,329元。
二、 達最低生活費一點五倍以上，未超過二點五倍，且未超過臺灣地區平均每人每月消費支出之一點五倍，每月核發新臺幣4,164元。
</t>
  </si>
  <si>
    <t>社政業務-老人福利服務-獎補助費-社會福利津貼及濟助</t>
  </si>
  <si>
    <r>
      <t>有，每人年所得不得逾</t>
    </r>
    <r>
      <rPr>
        <sz val="10"/>
        <color rgb="FFFF0000"/>
        <rFont val="微軟正黑體"/>
        <family val="2"/>
        <charset val="136"/>
      </rPr>
      <t>463,068</t>
    </r>
    <r>
      <rPr>
        <sz val="10"/>
        <rFont val="微軟正黑體"/>
        <family val="2"/>
        <charset val="136"/>
      </rPr>
      <t>元。</t>
    </r>
    <phoneticPr fontId="35" type="noConversion"/>
  </si>
  <si>
    <t>may.may@nantou.gov.tw</t>
  </si>
  <si>
    <t>（一）低收入戶之極重度、重度及中度身心障礙者每人每月核發新臺幣9,485元；輕度身心障礙者每人每月核發新臺幣5,437元。
（二）中低收入戶之極重度、重度及中度身心障礙者每人每月核發新臺幣5,437元；輕度身心障礙者每人每月核發新臺幣4,049元。
（三）非屬前二款之極重度、重度及中度身心障礙者每人每月核發新臺幣5,437元；輕度身心障礙者每人每月核發新臺幣幣4,049元。</t>
  </si>
  <si>
    <t>有，每人每年所得不得逾(低收)186,180元(中低279,276元(非中低收463,068元</t>
  </si>
  <si>
    <t>是
最低生活費1倍</t>
    <phoneticPr fontId="100" type="noConversion"/>
  </si>
  <si>
    <t>N</t>
    <phoneticPr fontId="100" type="noConversion"/>
  </si>
  <si>
    <t>N</t>
    <phoneticPr fontId="100" type="noConversion"/>
  </si>
  <si>
    <t>049-2244145</t>
    <phoneticPr fontId="100" type="noConversion"/>
  </si>
  <si>
    <t>jenscli@nantou.gov.tw</t>
    <phoneticPr fontId="100" type="noConversion"/>
  </si>
  <si>
    <t>李秀真</t>
    <phoneticPr fontId="100" type="noConversion"/>
  </si>
  <si>
    <t>049-2244145</t>
    <phoneticPr fontId="100" type="noConversion"/>
  </si>
  <si>
    <t>李秀真</t>
    <phoneticPr fontId="100" type="noConversion"/>
  </si>
  <si>
    <t>民政處戶籍及新住民科</t>
    <phoneticPr fontId="100" type="noConversion"/>
  </si>
  <si>
    <t>施又莉</t>
    <phoneticPr fontId="100" type="noConversion"/>
  </si>
  <si>
    <t>施又莉</t>
    <phoneticPr fontId="100" type="noConversion"/>
  </si>
  <si>
    <t>049-2222014</t>
    <phoneticPr fontId="100" type="noConversion"/>
  </si>
  <si>
    <t>049-2222015</t>
  </si>
  <si>
    <t>syl1205@nantou.gov.tw</t>
  </si>
  <si>
    <t>049-2222016</t>
  </si>
  <si>
    <t>syl1206@nantou.gov.tw</t>
  </si>
  <si>
    <t>本津貼發放對象為我國籍兒童請領當時應符合下列各款規定：
(1) 未滿二歲。
(2) 完成出生登記或初設戶籍登記。
(3) 未經政府公費安置收容。
(4) 未接受公共化或準公共托育服務。
前項第四款所稱公共化或準公共托育服務，指與政府簽訂合作契約之
居家托育人員、社區公共托育家園、托嬰中心。
本津貼每名兒童發放基準如下：
(1) 第一名子女：新臺幣五千元。
(2) 第二名子女：新臺幣六千元。
(3) 第三名以上子女：新臺幣七千元。
前項發放基準以月為核算單位，發放至兒童滿二歲當月止。
第一項第二款、第三款所稱第二名子女或第三名以上子女，指戶籍登
記為同一母或父，依出生年月日排序計算為第二名或第三名以上之子
女。但因雙親再婚重組家庭者，得視兒童之監護</t>
  </si>
  <si>
    <t xml:space="preserve">公務預算-社政業務-兒童及少年福利-獎補助費－其他補助及捐助
</t>
  </si>
  <si>
    <t xml:space="preserve">X(取消排富限制)
</t>
  </si>
  <si>
    <t>育有未滿2歲兒童育兒津貼
原：少子女化對策計畫-擴大育兒照顧津貼</t>
    <phoneticPr fontId="35" type="noConversion"/>
  </si>
  <si>
    <t>依事實發生每人每次以補助三個月為原則，若有申領其他性質者補差額辦理。故每年度每人實際領取之總金額非固定不變。</t>
    <phoneticPr fontId="35" type="noConversion"/>
  </si>
  <si>
    <t>社勞局婦女福利及托育科</t>
    <phoneticPr fontId="35" type="noConversion"/>
  </si>
  <si>
    <t>全部自籌款</t>
    <phoneticPr fontId="35" type="noConversion"/>
  </si>
  <si>
    <t xml:space="preserve">049-2209290#33
</t>
  </si>
  <si>
    <t>pigj0831@nantou.gov.tw</t>
  </si>
  <si>
    <t xml:space="preserve">049-2209290#54
</t>
  </si>
  <si>
    <t>Ivy-0076@nantou.gov.tw</t>
  </si>
  <si>
    <t>113年度未辦理</t>
  </si>
  <si>
    <t>職災慰問金原編列157萬元，因112年職災死亡勞工較往年多，原編列預算不足約30萬元，需於113年再提出申請，因此113年辦理追加預算33萬元，共計190萬元。</t>
  </si>
  <si>
    <t>jaguar735@nantou.gov.tw</t>
  </si>
  <si>
    <t>049-2222106#1841</t>
    <phoneticPr fontId="35" type="noConversion"/>
  </si>
  <si>
    <t>049-2244210  wesley23@nantou.gov.tw</t>
    <phoneticPr fontId="35" type="noConversion"/>
  </si>
  <si>
    <r>
      <t xml:space="preserve">112年度樂活南投行動式文康休閒巡迴服務車（含司機*2、車輛*2）及南投縣行動式老人文康休閒巡迴服務車服務業務2案。
</t>
    </r>
    <r>
      <rPr>
        <sz val="10"/>
        <color rgb="FFFF0000"/>
        <rFont val="微軟正黑體"/>
        <family val="2"/>
        <charset val="136"/>
      </rPr>
      <t>因樂活南投行動式文康休閒巡迴服務車112年7月才開始，故112年上半年僅有2台車，至112年下半年增加至4台車，以致113年受益人數明顯較112年多。</t>
    </r>
    <phoneticPr fontId="35" type="noConversion"/>
  </si>
  <si>
    <t>社勞局成人保護科</t>
    <phoneticPr fontId="35" type="noConversion"/>
  </si>
  <si>
    <t>受益人數提高，給付金額亦提高</t>
    <phoneticPr fontId="35" type="noConversion"/>
  </si>
  <si>
    <t>衛生局保健科</t>
    <phoneticPr fontId="35" type="noConversion"/>
  </si>
  <si>
    <t>113年申請人數大幅減少，故人數及給付金額皆較112年明顯降低。
112年376單位應為人數。</t>
    <phoneticPr fontId="35" type="noConversion"/>
  </si>
  <si>
    <t>X</t>
    <phoneticPr fontId="35" type="noConversion"/>
  </si>
  <si>
    <t>113年起政策改變，申請資格不含中低老，故人數大幅降低。</t>
    <phoneticPr fontId="35" type="noConversion"/>
  </si>
  <si>
    <t>是
符合低收、中低收資格。</t>
    <phoneticPr fontId="35" type="noConversion"/>
  </si>
  <si>
    <t>1.本項補助金額採老人及身心障礙者並計。
2.112年補助總金額49,879千元,製卡費用502千元，共計50,381千元。發卡量總計86,647張,其中老人76,616張,身障10,031張。
故112年老人給付金額44,548=50,381*(76,616/86,647)；身障給付：5,832=50,381*(10,031/86,647)。
3.113年度補助總金額68,106千元，製卡費用591千元，共計68,698千元。
發卡量總計95,098張，其中老人84,166張、身障10,932張。
故113年老人給付金額60,801=68,698*(84,166/95,098)；身障給付：7,897=68,698*(10,932/95,098)。</t>
    <phoneticPr fontId="122" type="noConversion"/>
  </si>
  <si>
    <t>社勞局身心障礙福利科</t>
    <phoneticPr fontId="122" type="noConversion"/>
  </si>
  <si>
    <t>1.補助搭乘各縣市捷運部分，預算於111年開始獨立編列。
2.112年度編列2000千元，超支部分由112年度乘車補助預算支出。
3.113年度編列2000千元，超支部分由113年度乘車補助預算支出。</t>
    <phoneticPr fontId="122" type="noConversion"/>
  </si>
  <si>
    <t>049-2244221#116
sft2005@nantou.gov.tw</t>
    <phoneticPr fontId="35" type="noConversion"/>
  </si>
  <si>
    <t>公教人員健檢補助－(1)南投縣政府</t>
    <phoneticPr fontId="114" type="noConversion"/>
  </si>
  <si>
    <t>林志博</t>
    <phoneticPr fontId="114" type="noConversion"/>
  </si>
  <si>
    <t>chihpo@nantou.gov.tw</t>
    <phoneticPr fontId="114" type="noConversion"/>
  </si>
  <si>
    <t>本府一級單位主管以上人員(包含參議、簡任秘書)身體健康檢查費用</t>
    <phoneticPr fontId="114" type="noConversion"/>
  </si>
  <si>
    <t>人事處</t>
    <phoneticPr fontId="35" type="noConversion"/>
  </si>
  <si>
    <t>警察局</t>
    <phoneticPr fontId="35" type="noConversion"/>
  </si>
  <si>
    <t>消防局</t>
    <phoneticPr fontId="35" type="noConversion"/>
  </si>
  <si>
    <t>吳芃璇</t>
    <phoneticPr fontId="35" type="noConversion"/>
  </si>
  <si>
    <t>049-2222473#503</t>
    <phoneticPr fontId="35" type="noConversion"/>
  </si>
  <si>
    <t>shellystan@ntshb.gov.tw</t>
    <phoneticPr fontId="35" type="noConversion"/>
  </si>
  <si>
    <t>衛生局</t>
    <phoneticPr fontId="35" type="noConversion"/>
  </si>
  <si>
    <t>洪兆宏</t>
    <phoneticPr fontId="35" type="noConversion"/>
  </si>
  <si>
    <t>sam6158@mail.ntepb.gov.tw</t>
    <phoneticPr fontId="35" type="noConversion"/>
  </si>
  <si>
    <t>環保局</t>
    <phoneticPr fontId="35" type="noConversion"/>
  </si>
  <si>
    <t>11306131@mail.nttb.gov.tw</t>
    <phoneticPr fontId="35" type="noConversion"/>
  </si>
  <si>
    <t>稅務局</t>
    <phoneticPr fontId="35" type="noConversion"/>
  </si>
  <si>
    <t>申請金額因身分不同有別</t>
    <phoneticPr fontId="35" type="noConversion"/>
  </si>
  <si>
    <t>文化局</t>
    <phoneticPr fontId="35" type="noConversion"/>
  </si>
  <si>
    <t>公教人員健檢補助－(8)南投縣政府原住民族行政局</t>
    <phoneticPr fontId="114" type="noConversion"/>
  </si>
  <si>
    <t>原民處兼任人事</t>
    <phoneticPr fontId="35" type="noConversion"/>
  </si>
  <si>
    <t>韓佩妤</t>
    <phoneticPr fontId="35" type="noConversion"/>
  </si>
  <si>
    <t>7-1</t>
    <phoneticPr fontId="114" type="noConversion"/>
  </si>
  <si>
    <t>公教人員健康檢查補助(彙整鄉鎮市及原住民自治區自行辦理項目)-南投市</t>
    <phoneticPr fontId="114" type="noConversion"/>
  </si>
  <si>
    <t>人事業務-人事業務-業務費</t>
    <phoneticPr fontId="35" type="noConversion"/>
  </si>
  <si>
    <t>43</t>
    <phoneticPr fontId="35" type="noConversion"/>
  </si>
  <si>
    <t>南投市公所人事室</t>
    <phoneticPr fontId="35" type="noConversion"/>
  </si>
  <si>
    <t>沈小鈴</t>
    <phoneticPr fontId="35" type="noConversion"/>
  </si>
  <si>
    <t>049-2222110*291</t>
    <phoneticPr fontId="35" type="noConversion"/>
  </si>
  <si>
    <t>s41411010@mail.ntc.gov.tw</t>
    <phoneticPr fontId="35" type="noConversion"/>
  </si>
  <si>
    <t>調查年114年新增
請查填112、113年資料</t>
    <phoneticPr fontId="114" type="noConversion"/>
  </si>
  <si>
    <t>7-2</t>
    <phoneticPr fontId="114" type="noConversion"/>
  </si>
  <si>
    <t>公教人員健康檢查補助(彙整鄉鎮市及原住民自治區自行辦理項目)-埔里鎮</t>
    <phoneticPr fontId="114" type="noConversion"/>
  </si>
  <si>
    <t>一般政務支出-行政支出-人事業務-人事業務-業務費</t>
    <phoneticPr fontId="35" type="noConversion"/>
  </si>
  <si>
    <t>人事室</t>
  </si>
  <si>
    <t>莫郁婷</t>
  </si>
  <si>
    <t>049-2984040分機261</t>
  </si>
  <si>
    <t>alice0928@mail.puli.gov.tw</t>
  </si>
  <si>
    <t>公教人員健康檢查補助(彙整鄉鎮市及原住民自治區自行辦理項目)-竹山鎮</t>
    <phoneticPr fontId="114" type="noConversion"/>
  </si>
  <si>
    <t>竹山鎮公所公務預算</t>
    <phoneticPr fontId="35" type="noConversion"/>
  </si>
  <si>
    <t>竹山鎮公所</t>
    <phoneticPr fontId="35" type="noConversion"/>
  </si>
  <si>
    <t>張佑毓</t>
  </si>
  <si>
    <t>049-2642175#212</t>
  </si>
  <si>
    <t>js9608@zhushan.gov.tw</t>
  </si>
  <si>
    <t>公教人員健康檢查補助(彙整鄉鎮市及原住民自治區自行辦理項目)-草屯鎮</t>
  </si>
  <si>
    <t>一般政務支出-行政支出-人事業務-人事業務</t>
  </si>
  <si>
    <t>主計室</t>
  </si>
  <si>
    <t>林燕玉</t>
  </si>
  <si>
    <t>049-2338161#262</t>
  </si>
  <si>
    <t>daphny@mail.tsaotun.gov.tw</t>
  </si>
  <si>
    <t>調查年114年新增
請查填112、113年資料</t>
  </si>
  <si>
    <t>公教人員健康檢查補助(彙整鄉鎮市及原住民自治區自行辦理項目)-集集鎮</t>
    <phoneticPr fontId="114" type="noConversion"/>
  </si>
  <si>
    <t>人事業務-人事管理-業務費</t>
    <phoneticPr fontId="35" type="noConversion"/>
  </si>
  <si>
    <t>13.5</t>
    <phoneticPr fontId="123" type="noConversion"/>
  </si>
  <si>
    <t>人事室</t>
    <phoneticPr fontId="35" type="noConversion"/>
  </si>
  <si>
    <t>陳苾玲</t>
    <phoneticPr fontId="123" type="noConversion"/>
  </si>
  <si>
    <t>049-2762034#175</t>
    <phoneticPr fontId="123" type="noConversion"/>
  </si>
  <si>
    <t>bilicheng0815@gmail.com</t>
    <phoneticPr fontId="123" type="noConversion"/>
  </si>
  <si>
    <t>黃均盈</t>
    <phoneticPr fontId="35" type="noConversion"/>
  </si>
  <si>
    <t>049-2732116分機233</t>
    <phoneticPr fontId="35" type="noConversion"/>
  </si>
  <si>
    <t>jiunyug@gmail.com</t>
    <phoneticPr fontId="35" type="noConversion"/>
  </si>
  <si>
    <t>調查年114年新增
請查填112、113年資料
113年提出員工健康檢查申請的同仁較多，顯見同仁觀念已接受提早預防疾病，保健身心健康。</t>
    <phoneticPr fontId="114" type="noConversion"/>
  </si>
  <si>
    <t>公教人員健康檢查補助(彙整鄉鎮市及原住民自治區自行辦理項目)-中寮鄉</t>
    <phoneticPr fontId="114" type="noConversion"/>
  </si>
  <si>
    <t>人事業務-人事業務-業務費-一般事務費-一般事務費</t>
    <phoneticPr fontId="35" type="noConversion"/>
  </si>
  <si>
    <t>賴子筠</t>
    <phoneticPr fontId="35" type="noConversion"/>
  </si>
  <si>
    <t>0492692301#252</t>
    <phoneticPr fontId="35" type="noConversion"/>
  </si>
  <si>
    <t>tzuyun.lai@ms1.joliu.gov.tw</t>
    <phoneticPr fontId="35" type="noConversion"/>
  </si>
  <si>
    <t>公教人員健康檢查補助(彙整鄉鎮市及原住民自治區自行辦理項目)-鹿谷鄉</t>
    <phoneticPr fontId="114" type="noConversion"/>
  </si>
  <si>
    <t>公教人員健康檢查補助(彙整鄉鎮市及原住民自治區自行辦理項目)-水里鄉</t>
    <phoneticPr fontId="114" type="noConversion"/>
  </si>
  <si>
    <t>人事業務-人事業務-一般事務費</t>
    <phoneticPr fontId="35" type="noConversion"/>
  </si>
  <si>
    <t>游麗惠</t>
    <phoneticPr fontId="35" type="noConversion"/>
  </si>
  <si>
    <t>2772141*200</t>
    <phoneticPr fontId="35" type="noConversion"/>
  </si>
  <si>
    <t>tenchyien@gmail.com</t>
    <phoneticPr fontId="35" type="noConversion"/>
  </si>
  <si>
    <t>公教人員健康檢查補助(彙整鄉鎮市及原住民自治區自行辦理項目)-魚池鄉</t>
    <phoneticPr fontId="114" type="noConversion"/>
  </si>
  <si>
    <t>人事業務─人事業務─業務費─一般事務費</t>
    <phoneticPr fontId="35" type="noConversion"/>
  </si>
  <si>
    <t>陳南勳</t>
    <phoneticPr fontId="35" type="noConversion"/>
  </si>
  <si>
    <t>049-2895371</t>
    <phoneticPr fontId="35" type="noConversion"/>
  </si>
  <si>
    <t>eo1216@yuchih.gov.tw</t>
    <phoneticPr fontId="35" type="noConversion"/>
  </si>
  <si>
    <t>人事業務-業務費</t>
    <phoneticPr fontId="35" type="noConversion"/>
  </si>
  <si>
    <t>人事室</t>
    <phoneticPr fontId="35" type="noConversion"/>
  </si>
  <si>
    <t>徐笙睿</t>
    <phoneticPr fontId="35" type="noConversion"/>
  </si>
  <si>
    <t>2721002#288
0918-130601</t>
    <phoneticPr fontId="35" type="noConversion"/>
  </si>
  <si>
    <t>xusho313@gmail.com</t>
    <phoneticPr fontId="35" type="noConversion"/>
  </si>
  <si>
    <t>調查年114年新增
請查填112、113年資料</t>
    <phoneticPr fontId="114" type="noConversion"/>
  </si>
  <si>
    <t>公教人員健康檢查補助(彙整鄉鎮市及原住民自治區自行辦理項目)-信義鄉</t>
    <phoneticPr fontId="114" type="noConversion"/>
  </si>
  <si>
    <t>全靜如</t>
  </si>
  <si>
    <t>049-2792828</t>
  </si>
  <si>
    <t>shinik06@shini.gov.tw</t>
  </si>
  <si>
    <t>公教人員健康檢查補助(彙整鄉鎮市及原住民自治區自行辦理項目)-仁愛鄉</t>
    <phoneticPr fontId="114" type="noConversion"/>
  </si>
  <si>
    <t>人事業務-人事業務-一般事務費</t>
    <phoneticPr fontId="35" type="noConversion"/>
  </si>
  <si>
    <t>南投縣仁愛鄉公所</t>
    <phoneticPr fontId="35" type="noConversion"/>
  </si>
  <si>
    <t>謝翠蘭</t>
    <phoneticPr fontId="35" type="noConversion"/>
  </si>
  <si>
    <t>049-2802534#803</t>
    <phoneticPr fontId="35" type="noConversion"/>
  </si>
  <si>
    <t>uvau3838@yahoo.com.tw</t>
    <phoneticPr fontId="35" type="noConversion"/>
  </si>
  <si>
    <t>調查年114年新增
請查填112、113年資料
主管健檢費用增加</t>
    <phoneticPr fontId="114" type="noConversion"/>
  </si>
  <si>
    <t>8-1</t>
    <phoneticPr fontId="114" type="noConversion"/>
  </si>
  <si>
    <t>鄭喬月</t>
  </si>
  <si>
    <t>dorice323@nantou.gov.tw</t>
    <phoneticPr fontId="35" type="noConversion"/>
  </si>
  <si>
    <t xml:space="preserve">
警察局公務預算</t>
  </si>
  <si>
    <t>警察局督察科</t>
  </si>
  <si>
    <t>張世民</t>
  </si>
  <si>
    <t>049-2222111-3078</t>
  </si>
  <si>
    <t>ks1269@ncpb.gov.tw</t>
  </si>
  <si>
    <t>統籌款(公務人員各項補助)</t>
    <phoneticPr fontId="35" type="noConversion"/>
  </si>
  <si>
    <t>吳芃璇</t>
    <phoneticPr fontId="35" type="noConversion"/>
  </si>
  <si>
    <t>shellystan@ntshb.gov.tw</t>
    <phoneticPr fontId="35" type="noConversion"/>
  </si>
  <si>
    <t>洪兆宏</t>
    <phoneticPr fontId="35" type="noConversion"/>
  </si>
  <si>
    <t>sam6158@mail.ntepb.gov.tw</t>
    <phoneticPr fontId="35" type="noConversion"/>
  </si>
  <si>
    <t>11306131@mail.nttb.gov.tw</t>
    <phoneticPr fontId="35" type="noConversion"/>
  </si>
  <si>
    <t>公教人員因公受傷慰問金－(8)南投縣政府原住民族行政局</t>
    <phoneticPr fontId="114" type="noConversion"/>
  </si>
  <si>
    <t>原民處兼任人事</t>
    <phoneticPr fontId="35" type="noConversion"/>
  </si>
  <si>
    <t>dorice323@nantou.gov.tw</t>
    <phoneticPr fontId="35" type="noConversion"/>
  </si>
  <si>
    <t>dorice323@nantou.gov.tw</t>
    <phoneticPr fontId="35" type="noConversion"/>
  </si>
  <si>
    <t>退休人員年終慰問金－(3)南投縣政府消防局</t>
    <phoneticPr fontId="35" type="noConversion"/>
  </si>
  <si>
    <t>吳芃璇</t>
    <phoneticPr fontId="35" type="noConversion"/>
  </si>
  <si>
    <t>shellystan@ntshb.gov.tw</t>
    <phoneticPr fontId="35" type="noConversion"/>
  </si>
  <si>
    <t>洪兆宏</t>
    <phoneticPr fontId="35" type="noConversion"/>
  </si>
  <si>
    <t>sam6158@mail.ntepb.gov.tw</t>
    <phoneticPr fontId="35" type="noConversion"/>
  </si>
  <si>
    <t>11306131@mail.nttb.gov.tw</t>
    <phoneticPr fontId="35" type="noConversion"/>
  </si>
  <si>
    <t>退休人員年終慰問金－(8)南投縣政府原住民族行政局</t>
    <phoneticPr fontId="114" type="noConversion"/>
  </si>
  <si>
    <t>韓佩妤</t>
    <phoneticPr fontId="35" type="noConversion"/>
  </si>
  <si>
    <t>10-1</t>
    <phoneticPr fontId="114" type="noConversion"/>
  </si>
  <si>
    <t>吳芃璇</t>
    <phoneticPr fontId="35" type="noConversion"/>
  </si>
  <si>
    <t>049-2222473#503</t>
    <phoneticPr fontId="35" type="noConversion"/>
  </si>
  <si>
    <t>shellystan@ntshb.gov.tw</t>
    <phoneticPr fontId="35" type="noConversion"/>
  </si>
  <si>
    <t>洪兆宏</t>
    <phoneticPr fontId="35" type="noConversion"/>
  </si>
  <si>
    <t>sam6158@mail.ntepb.gov.tw</t>
    <phoneticPr fontId="35" type="noConversion"/>
  </si>
  <si>
    <t>退休人員特別照護金－(8)南投縣政府原住民族行政局</t>
    <phoneticPr fontId="114" type="noConversion"/>
  </si>
  <si>
    <r>
      <rPr>
        <sz val="10"/>
        <color rgb="FFFF0000"/>
        <rFont val="微軟正黑體"/>
        <family val="2"/>
        <charset val="136"/>
      </rPr>
      <t>韓佩妤</t>
    </r>
    <r>
      <rPr>
        <sz val="10"/>
        <rFont val="微軟正黑體"/>
        <family val="2"/>
        <charset val="136"/>
      </rPr>
      <t xml:space="preserve">
蕭慶基</t>
    </r>
    <phoneticPr fontId="35" type="noConversion"/>
  </si>
  <si>
    <t>11-1</t>
    <phoneticPr fontId="114" type="noConversion"/>
  </si>
  <si>
    <t>退休員工及遺族三節慰問金－(1)南投縣政府</t>
    <phoneticPr fontId="114" type="noConversion"/>
  </si>
  <si>
    <t>dorice323@nantou.gov.tw</t>
    <phoneticPr fontId="35" type="noConversion"/>
  </si>
  <si>
    <t>11-2</t>
  </si>
  <si>
    <t>吳芃璇</t>
    <phoneticPr fontId="35" type="noConversion"/>
  </si>
  <si>
    <t>049-2222473#503</t>
    <phoneticPr fontId="35" type="noConversion"/>
  </si>
  <si>
    <t>shellystan@ntshb.gov.tw</t>
    <phoneticPr fontId="35" type="noConversion"/>
  </si>
  <si>
    <t>退休員工及遺族三節慰問金－(8)南投縣政府原住民族行政局</t>
    <phoneticPr fontId="114" type="noConversion"/>
  </si>
  <si>
    <r>
      <rPr>
        <sz val="10"/>
        <color rgb="FFFF0000"/>
        <rFont val="微軟正黑體"/>
        <family val="2"/>
        <charset val="136"/>
      </rPr>
      <t>韓佩妤</t>
    </r>
    <r>
      <rPr>
        <sz val="10"/>
        <rFont val="微軟正黑體"/>
        <family val="2"/>
        <charset val="136"/>
      </rPr>
      <t xml:space="preserve">
蕭慶基</t>
    </r>
    <phoneticPr fontId="35" type="noConversion"/>
  </si>
  <si>
    <t>113年未辦理</t>
    <phoneticPr fontId="114" type="noConversion"/>
  </si>
  <si>
    <t>113年未辦理</t>
    <phoneticPr fontId="114" type="noConversion"/>
  </si>
  <si>
    <t>林志博</t>
    <phoneticPr fontId="114" type="noConversion"/>
  </si>
  <si>
    <t>chihpo@nantou.gov.tw</t>
    <phoneticPr fontId="114" type="noConversion"/>
  </si>
  <si>
    <t>chihpo@nantou.gov.tw</t>
    <phoneticPr fontId="114" type="noConversion"/>
  </si>
  <si>
    <t>113年未辦理</t>
    <phoneticPr fontId="35" type="noConversion"/>
  </si>
  <si>
    <t>16退休及卹償金-撫恤金</t>
    <phoneticPr fontId="35" type="noConversion"/>
  </si>
  <si>
    <t>一般行政管理計畫─
行政管理及推展─
教職員退休及撫卹給付─退休及卹償金─
163卹償金</t>
    <phoneticPr fontId="114" type="noConversion"/>
  </si>
  <si>
    <t>一般行政管理計畫─
行政管理及推展─
教職員退休及撫卹給付─退休及卹償金─
163卹償金</t>
    <phoneticPr fontId="114" type="noConversion"/>
  </si>
  <si>
    <t>僅依各校呈報請款金額辦理簽撥款項。
爰支領一次撫卹金，致給付金額增加。</t>
    <phoneticPr fontId="114" type="noConversion"/>
  </si>
  <si>
    <t>16退休及卹償金-遺屬金(撫慰金)</t>
    <phoneticPr fontId="114" type="noConversion"/>
  </si>
  <si>
    <t>一般行政管理計畫─
行政管理及推展─
教職員退休及撫卹給付─退休及卹償金─
161職員退休及離職金</t>
    <phoneticPr fontId="114" type="noConversion"/>
  </si>
  <si>
    <t>僅依各校呈報請款金額辦理簽撥款項。</t>
    <phoneticPr fontId="35" type="noConversion"/>
  </si>
  <si>
    <t>16退休及卹償金-殮葬補助及其他補助費用</t>
    <phoneticPr fontId="114" type="noConversion"/>
  </si>
  <si>
    <t>僅依各校呈報請款金額辦理簽撥款項。
依死亡時之俸額計算。</t>
    <phoneticPr fontId="35" type="noConversion"/>
  </si>
  <si>
    <t>無此科目預算</t>
    <phoneticPr fontId="114" type="noConversion"/>
  </si>
  <si>
    <t>無</t>
    <phoneticPr fontId="35" type="noConversion"/>
  </si>
  <si>
    <t>無此科目預算</t>
    <phoneticPr fontId="114" type="noConversion"/>
  </si>
  <si>
    <t>教育處無辦理</t>
    <phoneticPr fontId="35" type="noConversion"/>
  </si>
  <si>
    <t>教育處無辦理</t>
    <phoneticPr fontId="35" type="noConversion"/>
  </si>
  <si>
    <t>無</t>
    <phoneticPr fontId="35" type="noConversion"/>
  </si>
  <si>
    <t>教育處無辦理</t>
    <phoneticPr fontId="35" type="noConversion"/>
  </si>
  <si>
    <t>107-113年無此單位預算，相關預算係每年辦理之97年度歲入預算科目「投資收回-非營業基金收回」保留
107-113年未辦理</t>
    <phoneticPr fontId="35" type="noConversion"/>
  </si>
  <si>
    <t>107-113年無此單位預算，相關預算係每年辦理之97年度歲入預算科目「投資收回-非營業基金收回」保留
107-113年未辦理</t>
    <phoneticPr fontId="35" type="noConversion"/>
  </si>
  <si>
    <t>4-2</t>
    <phoneticPr fontId="35" type="noConversion"/>
  </si>
  <si>
    <t xml:space="preserve">112 -113年:                         
1.設籍本鎮滿65歲至99歲長者致贈每年每人禮金新臺幣1000元整。                             
2.設籍本鎮滿100歲以上長者致贈每年每人禮金新臺幣10000元整。  </t>
    <phoneticPr fontId="35" type="noConversion"/>
  </si>
  <si>
    <t>60-64歲原住民每人500元及65歲-99歲每人1,000元、百歲人瑞每人10,000元</t>
    <phoneticPr fontId="35" type="noConversion"/>
  </si>
  <si>
    <t>林玄容</t>
    <phoneticPr fontId="35" type="noConversion"/>
  </si>
  <si>
    <t>qu7@mnjn.gov.tw</t>
  </si>
  <si>
    <r>
      <t xml:space="preserve">107年度：
65-89歲：500元
90-99歲：1,000元
百歲：10,000元
108年度、109、110、111、112年度：
65-89歲：2,00元
90-99歲：6,000元
百歲：10,000元
</t>
    </r>
    <r>
      <rPr>
        <b/>
        <sz val="10"/>
        <color rgb="FFFF0000"/>
        <rFont val="微軟正黑體"/>
        <family val="2"/>
        <charset val="136"/>
      </rPr>
      <t xml:space="preserve">113年度：
65-89歲：3,00元
90-99歲：6,000元
百歲：10,000元
</t>
    </r>
    <r>
      <rPr>
        <b/>
        <sz val="10"/>
        <rFont val="微軟正黑體"/>
        <family val="2"/>
        <charset val="136"/>
      </rPr>
      <t>前一年度已設籍於本年鎮年滿65歲以上之長者。</t>
    </r>
    <phoneticPr fontId="35" type="noConversion"/>
  </si>
  <si>
    <r>
      <t xml:space="preserve">不區分低收或一般身份
</t>
    </r>
    <r>
      <rPr>
        <b/>
        <sz val="10"/>
        <color rgb="FFFF0000"/>
        <rFont val="微軟正黑體"/>
        <family val="2"/>
        <charset val="136"/>
      </rPr>
      <t xml:space="preserve">113年度65-89歲敬老禮金調整至3,00元  </t>
    </r>
    <r>
      <rPr>
        <b/>
        <sz val="10"/>
        <rFont val="微軟正黑體"/>
        <family val="2"/>
        <charset val="136"/>
      </rPr>
      <t xml:space="preserve">   </t>
    </r>
    <phoneticPr fontId="35" type="noConversion"/>
  </si>
  <si>
    <t>N</t>
    <phoneticPr fontId="35" type="noConversion"/>
  </si>
  <si>
    <t>重陽敬老－中寮鄉公所(禮金部分)</t>
    <phoneticPr fontId="35" type="noConversion"/>
  </si>
  <si>
    <t xml:space="preserve">1.年滿65歲至99歲，致贈禮金每人新臺幣2,000元整
2.年滿60歲至64歲原住民，致贈禮金每人新臺幣1000元整                                                                   
3.百歲(含)以上發放新台幣12,000元整                                  </t>
    <phoneticPr fontId="35" type="noConversion"/>
  </si>
  <si>
    <t>王美賀</t>
    <phoneticPr fontId="35" type="noConversion"/>
  </si>
  <si>
    <t>049-2692301#226</t>
    <phoneticPr fontId="35" type="noConversion"/>
  </si>
  <si>
    <t>mhwang@ms1.joliu.gov.tw</t>
    <phoneticPr fontId="35" type="noConversion"/>
  </si>
  <si>
    <t>113年起，65歲以上改發放1,200元。</t>
    <phoneticPr fontId="35" type="noConversion"/>
  </si>
  <si>
    <t>梁瓊心</t>
    <phoneticPr fontId="35" type="noConversion"/>
  </si>
  <si>
    <t>梁瓊心</t>
    <phoneticPr fontId="35" type="noConversion"/>
  </si>
  <si>
    <t>gse022@guoshing.gov.tw</t>
    <phoneticPr fontId="35" type="noConversion"/>
  </si>
  <si>
    <t>1.年滿65歲至99歲，致贈禮金每人新臺幣1,000元整
2.百歲以上，致贈禮金每人新臺幣10,000元整
3.年滿60歲至64歲原住民長者，每人致贈敬老禮金新臺幣500元。</t>
    <phoneticPr fontId="35" type="noConversion"/>
  </si>
  <si>
    <t>重陽敬老－信義鄉公所(禮金部分)(含縣市自辦)</t>
    <phoneticPr fontId="35" type="noConversion"/>
  </si>
  <si>
    <t>113年發放對象及標準：
(一) 設籍本郷
1.年滿65歲至89歲長者,每人致贈敬老禮金新臺幣1仟元。
2.90-99歲長者，,每人致贈敬老禮金新臺幣5仟元。
3.年滿55歲-64歲原住民長者，,每人致贈敬老禮金新臺幣500元。
4.年滿百歲以上長者，每人致贈敬老禮金新臺幣一萬元。</t>
    <phoneticPr fontId="35" type="noConversion"/>
  </si>
  <si>
    <t>身心障礙學生獎助學金</t>
    <phoneticPr fontId="35" type="noConversion"/>
  </si>
  <si>
    <t>教育處學特科</t>
    <phoneticPr fontId="35" type="noConversion"/>
  </si>
  <si>
    <t>詹宸旻</t>
    <phoneticPr fontId="35" type="noConversion"/>
  </si>
  <si>
    <t xml:space="preserve">2222106轉1351
</t>
    <phoneticPr fontId="35" type="noConversion"/>
  </si>
  <si>
    <t>chen505591@eipmail.nantou.gov.tw</t>
    <phoneticPr fontId="35" type="noConversion"/>
  </si>
  <si>
    <t>12-2</t>
    <phoneticPr fontId="35" type="noConversion"/>
  </si>
  <si>
    <t>049-2222110分機144</t>
    <phoneticPr fontId="100" type="noConversion"/>
  </si>
  <si>
    <t>na2304@mail.ntc.gov.tw</t>
    <phoneticPr fontId="100" type="noConversion"/>
  </si>
  <si>
    <t xml:space="preserve">112年埔里鎮生育獎勵金發放作業要點                                                             一、單胞胎補助1萬元                                二、雙胞胎補助2萬元惟收養之子女不予補助。                
113年埔里鎮生育獎勵金發放作業要點：單胞胎補助2萬元  </t>
    <phoneticPr fontId="35" type="noConversion"/>
  </si>
  <si>
    <t>張雅惠</t>
    <phoneticPr fontId="35" type="noConversion"/>
  </si>
  <si>
    <t>cyh8869@gmail.com</t>
    <phoneticPr fontId="35" type="noConversion"/>
  </si>
  <si>
    <r>
      <t>110年
一、單胞胎補助20,000元
二、雙胞胎補助40,000元
申請資格：新生兒父或母其中一方於新生兒出生前回推連續設籍本鎮達半年以上且新生兒出生登記設籍於本鎮
111年、112年、</t>
    </r>
    <r>
      <rPr>
        <sz val="10"/>
        <color rgb="FFFF0000"/>
        <rFont val="微軟正黑體"/>
        <family val="2"/>
        <charset val="136"/>
      </rPr>
      <t>113年</t>
    </r>
    <r>
      <rPr>
        <sz val="10"/>
        <rFont val="微軟正黑體"/>
        <family val="2"/>
        <charset val="136"/>
      </rPr>
      <t xml:space="preserve">
111年出生以後出生之新生兒，三階段申請婦女生育補助：                                                 一、申請第一階段：                               
  1.申請資格：新生兒父或母其中一方於新生兒出生前回推連續設籍本鎮達一年以上且新生兒出生登記設籍於本鎮                                                     2.補助金額：新生兒第1胎、第2胎補助20,000元，第3胎40,000元，第4胎50,000元                                                   二、申請第二階段：                                
  1.申請資格：</t>
    </r>
    <r>
      <rPr>
        <sz val="10"/>
        <color rgb="FFFF0000"/>
        <rFont val="微軟正黑體"/>
        <family val="2"/>
        <charset val="136"/>
      </rPr>
      <t>符合第一階段請領資格，</t>
    </r>
    <r>
      <rPr>
        <sz val="10"/>
        <rFont val="微軟正黑體"/>
        <family val="2"/>
        <charset val="136"/>
      </rPr>
      <t>新生兒連續設籍本鎮達二年以上。            
2.補助金額：新生兒每胎補助1萬。                            三、申請第三階段：                           
1.申請資格：</t>
    </r>
    <r>
      <rPr>
        <sz val="10"/>
        <color rgb="FFFF0000"/>
        <rFont val="微軟正黑體"/>
        <family val="2"/>
        <charset val="136"/>
      </rPr>
      <t>符合第二階段請領資格</t>
    </r>
    <r>
      <rPr>
        <sz val="10"/>
        <rFont val="微軟正黑體"/>
        <family val="2"/>
        <charset val="136"/>
      </rPr>
      <t xml:space="preserve">，新生兒連續設籍本鎮達三年以上。                                                                      2.補助金額：新生兒每胎補助1萬。                            </t>
    </r>
    <phoneticPr fontId="35" type="noConversion"/>
  </si>
  <si>
    <t>12-5</t>
    <phoneticPr fontId="35" type="noConversion"/>
  </si>
  <si>
    <t>生育、育兒津貼(現金)－竹山鎮公所</t>
    <phoneticPr fontId="35" type="noConversion"/>
  </si>
  <si>
    <t>112年未由公所本預算辦理，由縣府統一撥發補助款
併入12-1項
113年依據竹山鎮生育補助辦法，新生兒生育補助每胎1萬元。</t>
    <phoneticPr fontId="35" type="noConversion"/>
  </si>
  <si>
    <t>12-6</t>
    <phoneticPr fontId="35" type="noConversion"/>
  </si>
  <si>
    <t>依據南投縣集集鎮婦女生育補助實施要點112年起出生每胎補助20,000元。
育兒津貼:未由公所本預算辦理，由縣府統一撥發補助款。</t>
    <phoneticPr fontId="35" type="noConversion"/>
  </si>
  <si>
    <t>未由公所本預算辦理，由縣府統一撥發補助款
併入12-1項</t>
    <phoneticPr fontId="35" type="noConversion"/>
  </si>
  <si>
    <t>民政課</t>
    <phoneticPr fontId="35" type="noConversion"/>
  </si>
  <si>
    <t>劉適瑤</t>
    <phoneticPr fontId="35" type="noConversion"/>
  </si>
  <si>
    <t>劉適瑤</t>
    <phoneticPr fontId="35" type="noConversion"/>
  </si>
  <si>
    <t xml:space="preserve">049-2732116#147
</t>
    <phoneticPr fontId="35" type="noConversion"/>
  </si>
  <si>
    <t>qu20@mnjn.gov.tw</t>
    <phoneticPr fontId="35" type="noConversion"/>
  </si>
  <si>
    <t>12-9</t>
    <phoneticPr fontId="35" type="noConversion"/>
  </si>
  <si>
    <t>112年訂定南投縣中寮鄉生育獎勵金補助自治條例
112.6.8以前出生者，每胎補助新台幣6,000元;112.6.8(含)以後出生者
每胎補助新臺幣20,000元</t>
    <phoneticPr fontId="35" type="noConversion"/>
  </si>
  <si>
    <t>梁健樂</t>
    <phoneticPr fontId="35" type="noConversion"/>
  </si>
  <si>
    <t>mx8319746@ms1.joliu.gov.tw</t>
    <phoneticPr fontId="35" type="noConversion"/>
  </si>
  <si>
    <t>以前出生者，每胎補助新台幣6仟元；112.6.8(含)以後出生者每胎補助新臺幣2萬元，故雖113年受益人次減少，給付金額仍有增加。</t>
    <phoneticPr fontId="35" type="noConversion"/>
  </si>
  <si>
    <t>112年：
一、 依據「南投縣魚池鄉生育補助金發放條例」辦理。(112年12月12日魚鄉民字第1120017864號令廢止)
二、 於本鄉完成出生登記且設籍於本鄉之新生兒，每胎發給獎助金新臺幣一萬元整。
三、 申請人須於新生兒出生之日起三個月內提出申請。
113年：
一、 依據「南投縣魚池鄉生育補助金發放自治條例」辦理。(112年10月2日魚鄉民字第1120014580號令制定)
二、 民國一百一十三年一月一日(含)以後出生新生兒，符合規定者，每名新生兒發放新臺幣二萬元整。</t>
    <phoneticPr fontId="35" type="noConversion"/>
  </si>
  <si>
    <t>一、不區分低收或一般身分。
二、113年起，符合申請規定者，每名新生兒發放2萬元整。
三、113年給付金額，申請案其中1名新生兒於112年12月出生，依舊法規定發放1萬元整。</t>
    <phoneticPr fontId="35" type="noConversion"/>
  </si>
  <si>
    <t>每一新生兒獎勵1萬元
申請資格：新生兒父或母須設籍本鄉滿一年,新生兒須設籍本鄉,並於三個月內申辦</t>
    <phoneticPr fontId="35" type="noConversion"/>
  </si>
  <si>
    <t>蘇縉均</t>
    <phoneticPr fontId="35" type="noConversion"/>
  </si>
  <si>
    <t>049-2772141分機227</t>
    <phoneticPr fontId="35" type="noConversion"/>
  </si>
  <si>
    <t xml:space="preserve">依據「南投縣信義鄉生育津貼補助辦法」-補助金額：依申請人所生之子女順序計算，第一胎及第二胎補助新臺幣二萬元、第三胎補助新臺幣三萬元、第四胎補助新台幣四萬元、第五胎 含以上 補助新台幣五萬元。                                 </t>
  </si>
  <si>
    <t>社會救濟-社會救濟-獎補助費-其他補助及捐助</t>
  </si>
  <si>
    <t>賴麗琴</t>
  </si>
  <si>
    <t>049-2792349</t>
  </si>
  <si>
    <t>shinik07@shini.gov.tw</t>
  </si>
  <si>
    <t>本項津貼於113年度補助金額較112年度加碼。</t>
    <phoneticPr fontId="35" type="noConversion"/>
  </si>
  <si>
    <t>12-14</t>
    <phoneticPr fontId="35" type="noConversion"/>
  </si>
  <si>
    <t xml:space="preserve">2歲以上未滿5歲幼兒育兒津貼(不包含5歲至國民小學幼兒就學補助)
</t>
    <phoneticPr fontId="100" type="noConversion"/>
  </si>
  <si>
    <t>教育部補助地方政府發放二歲以上未滿五歲幼兒育兒津貼及五歲至入國民小學前幼兒就學補助作業要點</t>
    <phoneticPr fontId="35" type="noConversion"/>
  </si>
  <si>
    <t>地方教育發展基金-學前教育計畫-中央補助幼兒教育行政及督導-捐助個人</t>
    <phoneticPr fontId="35" type="noConversion"/>
  </si>
  <si>
    <t>16</t>
    <phoneticPr fontId="35" type="noConversion"/>
  </si>
  <si>
    <t>5歲至入國民小學幼兒就學補助(112年起)</t>
    <phoneticPr fontId="35" type="noConversion"/>
  </si>
  <si>
    <t>112年1月起，取消育兒津貼排富及5歲至入國民小學前幼兒須就學始予補助的規定，未就學幼兒的申領作業與目前就學補助相同。
第一名子女每月5000元、第二名子女每月6000元、第三名（含）以上子女每位每月7000元。</t>
    <phoneticPr fontId="35" type="noConversion"/>
  </si>
  <si>
    <t>清寒優秀國中學生獎學金(不含身心障礙學生)</t>
  </si>
  <si>
    <t>魯名凱</t>
  </si>
  <si>
    <t>049-2222106#1375</t>
  </si>
  <si>
    <t>t07967@mail.edu.tw</t>
  </si>
  <si>
    <t>魯名凱</t>
    <phoneticPr fontId="35" type="noConversion"/>
  </si>
  <si>
    <t>049-2222106#1375</t>
    <phoneticPr fontId="35" type="noConversion"/>
  </si>
  <si>
    <t>t07967@mail.edu.tw</t>
    <phoneticPr fontId="35" type="noConversion"/>
  </si>
  <si>
    <t>112、113年未辦理</t>
    <phoneticPr fontId="35" type="noConversion"/>
  </si>
  <si>
    <t>33-2</t>
  </si>
  <si>
    <t>原民處無辦理
教育處無辦理</t>
    <phoneticPr fontId="35" type="noConversion"/>
  </si>
  <si>
    <t>原民處無辦理
教育處無辦理</t>
    <phoneticPr fontId="35" type="noConversion"/>
  </si>
  <si>
    <t>原民處無辦理
教育處無辦理</t>
    <phoneticPr fontId="35" type="noConversion"/>
  </si>
  <si>
    <t>依據本縣體育獎學助金設置辦法給付</t>
  </si>
  <si>
    <t>南投縣地方教育發展基金-南投縣政府教育處-體育及衛生教育計畫-體育教學及活動-會費捐助補助分攤照護救濟與交流活動費-補貼(償)獎勵慰問照護與救濟-獎勵費用</t>
  </si>
  <si>
    <t>教育處
運發科</t>
  </si>
  <si>
    <t>陳泰淵</t>
  </si>
  <si>
    <t>049-2201392</t>
  </si>
  <si>
    <t>t00872@gmail.com</t>
  </si>
  <si>
    <t>出國學習獎助學金</t>
  </si>
  <si>
    <t>依據本縣補助公私立大專院校及高級中等以下學校學生出國學習獎助學金作業要點</t>
  </si>
  <si>
    <t>南投縣補助公私立大專院校之本縣籍學生個人出國學習獎助學金實施計畫及南投縣補助本縣公立高級中等以下學校團體出國交流實施計畫</t>
  </si>
  <si>
    <t>黃銘偉</t>
  </si>
  <si>
    <t>049-2222106*1385</t>
  </si>
  <si>
    <t>a0921042875@gmail.com</t>
  </si>
  <si>
    <t>教育處無辦理</t>
    <phoneticPr fontId="35" type="noConversion"/>
  </si>
  <si>
    <t>原住民急難救助金</t>
    <phoneticPr fontId="35" type="noConversion"/>
  </si>
  <si>
    <t>鄭喬月</t>
    <phoneticPr fontId="35" type="noConversion"/>
  </si>
  <si>
    <t>113年未辦理</t>
    <phoneticPr fontId="35" type="noConversion"/>
  </si>
  <si>
    <t>依照警察人員因公傷殘死亡殉職慰問金發給辦法</t>
  </si>
  <si>
    <t xml:space="preserve">警察局公務預算
</t>
  </si>
  <si>
    <t>同表3第8-2項</t>
    <phoneticPr fontId="35" type="noConversion"/>
  </si>
  <si>
    <t>統籌款(公務人員因公致殘廢死亡慰問金)</t>
    <phoneticPr fontId="35" type="noConversion"/>
  </si>
  <si>
    <t>同表3第8-3項</t>
    <phoneticPr fontId="35" type="noConversion"/>
  </si>
  <si>
    <t>信義鄉民眾住院就醫緊急關懷發放慰助金</t>
  </si>
  <si>
    <t>x</t>
    <phoneticPr fontId="35" type="noConversion"/>
  </si>
  <si>
    <t>N</t>
    <phoneticPr fontId="35" type="noConversion"/>
  </si>
  <si>
    <t>72</t>
    <phoneticPr fontId="35" type="noConversion"/>
  </si>
  <si>
    <t>名間鄉公所-廍下村居民喪葬撫慰金及結婚補助金
(經費來源為台灣電力股份有限公司輸變電協助金)</t>
    <phoneticPr fontId="35" type="noConversion"/>
  </si>
  <si>
    <t>(一)喪葬撫慰金：歿者之死亡日設籍於本村行政區域，且由該死亡日往前推算設籍連續不間斷滿二年，其親屬得依自治條例申請，每案3萬元
(二)結婚補助金：結婚當事人結婚登記日之前一日往前推算設籍於本村行政區域連續不間斷滿二年，且當事人為初次結婚，得依自治條例申請，每案3萬元</t>
    <phoneticPr fontId="35" type="noConversion"/>
  </si>
  <si>
    <t>陳智勇</t>
    <phoneticPr fontId="35" type="noConversion"/>
  </si>
  <si>
    <t>cu78@mnjn.gov.tw</t>
    <phoneticPr fontId="35" type="noConversion"/>
  </si>
  <si>
    <t>經費來源為台灣電力股份有限公司輸變電協助金。
因該項計畫無特定對身心障礙者另行列支，故無列計相關數據。</t>
    <phoneticPr fontId="35" type="noConversion"/>
  </si>
  <si>
    <t>113年南投縣信義鄉獎學金及大專院校入學新生獎勵金</t>
  </si>
  <si>
    <t>戶籍鄉轄之國中、高中職、大專院校學生之成績平均為80分(112學年度)、大學新生。</t>
  </si>
  <si>
    <t>本所113年度總預算-教育支出-國民教育-國民教育-獎補助費項下支應。</t>
  </si>
  <si>
    <t>顏岳諾</t>
  </si>
  <si>
    <t xml:space="preserve">049-2791515#130  </t>
  </si>
  <si>
    <t xml:space="preserve">  yuenuoy@gmail.com</t>
  </si>
  <si>
    <t>信義鄉鄉民意外身故慰問金</t>
  </si>
  <si>
    <t>依據南投縣信義鄉鄉民意外身故慰問金實施要點：                                1、發放對象 本 鄉鄉 民遭逢意外事故致死者，發給意外身故慰問金。
2、發放要件：
(1)設籍於本鄉 之 鄉民 。
(2)服務本公所〈未設籍本 鄉 〉之公所職員。
3、發放金額：符合上述資格 者之遺屬 ，發放本慰問金新台幣 10 萬元整。</t>
  </si>
  <si>
    <t>112年度以前交由保險公司辦理，自113年度起由本所自行核定後發放，故112年度無資料。</t>
  </si>
  <si>
    <t>信義鄉-路倒病人、遊民、無名屍等無力殮者喪葬補助費</t>
  </si>
  <si>
    <t>依據社會救助法第4章急難救助第24條「死亡而無遺屬與遺產者，應由當地鄉(鎮市區)公所辦理葬埋」</t>
  </si>
  <si>
    <t>112、113年度無人申請。</t>
  </si>
  <si>
    <t>信義鄉非原住民低收入戶住宅修繕輔助</t>
  </si>
  <si>
    <t xml:space="preserve">凡設籍本鄉非原住民低收入戶，而其住宅或居家生活施設亟待更新或添新者。本所按每戶改善內容核實核定，每戶最高以補助新臺幣十萬元限。
</t>
  </si>
  <si>
    <t>112年度無人申請。</t>
  </si>
  <si>
    <t>信義鄉原住民急難救助</t>
  </si>
  <si>
    <t>依據「原住民族委員會輔助原住民急難救助實施要點」辦理</t>
  </si>
  <si>
    <t>停辦學校學生就學補助費</t>
  </si>
  <si>
    <t>交通費：8000元/每月（定額）。
交通保險費：2000元/每學年（上限，依實際狀況核銷）。
書籍簿本費：1500元/每學期</t>
  </si>
  <si>
    <t>南投縣地方教育發展基金－國民教育計畫－國民小學教育－國民小學教育行政及督導－補（協）助政府機關（構）</t>
  </si>
  <si>
    <t>教育處國民教育科</t>
  </si>
  <si>
    <t>莊宗翰</t>
  </si>
  <si>
    <t>2222106轉1321</t>
  </si>
  <si>
    <t>nato62134@gmail.com</t>
  </si>
  <si>
    <t>因113學年度起提高補助額度，使得年度間受惠人數接近，但給付金額大幅度提高。</t>
  </si>
  <si>
    <t>南投縣參加全國語文競賽精進獎助學金設置辦法</t>
  </si>
  <si>
    <t>凡代表南投縣參加全國語文競賽獲個人或隊伍競賽各組項特優者可獲5000元精進獎助學金。</t>
  </si>
  <si>
    <t>地方教育發展基金－社會教育計畫─社會教育行政及督導－會費捐助補助分攤照護救濟與交流活動費─補貼獎勵慰問照護與救濟─獎勵費用</t>
  </si>
  <si>
    <t>教育處
社教科</t>
  </si>
  <si>
    <t>郭欣怡</t>
  </si>
  <si>
    <t>049-2222106轉1333</t>
  </si>
  <si>
    <t>moky0526@gmail.com</t>
  </si>
  <si>
    <t>凡代表南投縣參加全國語文競賽獲個人或隊伍競賽各組項特優者之指導教師 可獲2500元精進獎助學金。</t>
  </si>
  <si>
    <t>111年8月開始直接撥入家長帳戶，與表1序115-2「(2)幼兒就讀托兒所、幼稚園就學費用補助(含學雜費、月費等」有相互關係</t>
    <phoneticPr fontId="100" type="noConversion"/>
  </si>
  <si>
    <t>與表1序115-2「(2)幼兒就讀托兒所、幼稚園就學費用補助(含學雜費、月費等」有相互關係</t>
    <phoneticPr fontId="35" type="noConversion"/>
  </si>
  <si>
    <t>etplayer@ms1.shli.gov.tw</t>
    <phoneticPr fontId="35" type="noConversion"/>
  </si>
  <si>
    <t>彭美文</t>
    <phoneticPr fontId="35" type="noConversion"/>
  </si>
  <si>
    <t>未辦理</t>
    <phoneticPr fontId="35" type="noConversion"/>
  </si>
  <si>
    <t>113年未辦理</t>
    <phoneticPr fontId="35" type="noConversion"/>
  </si>
  <si>
    <t>重陽敬老活動－集集鎮公所(禮品部分)</t>
    <phoneticPr fontId="35" type="noConversion"/>
  </si>
  <si>
    <t>重陽敬老活動－名間鄉公所(禮品部分)</t>
    <phoneticPr fontId="35" type="noConversion"/>
  </si>
  <si>
    <t xml:space="preserve">x
</t>
    <phoneticPr fontId="35" type="noConversion"/>
  </si>
  <si>
    <t>民政課</t>
    <phoneticPr fontId="35" type="noConversion"/>
  </si>
  <si>
    <t>林玄容</t>
    <phoneticPr fontId="35" type="noConversion"/>
  </si>
  <si>
    <t>113年未辦理</t>
    <phoneticPr fontId="35" type="noConversion"/>
  </si>
  <si>
    <t>重陽敬老活動－魚池鄉公所(禮品部分)</t>
    <phoneticPr fontId="35" type="noConversion"/>
  </si>
  <si>
    <t>未辦理</t>
    <phoneticPr fontId="35" type="noConversion"/>
  </si>
  <si>
    <t>葉淑芬</t>
    <phoneticPr fontId="35" type="noConversion"/>
  </si>
  <si>
    <t>2895371#41
sufen@yuchih.gov.tw</t>
    <phoneticPr fontId="35" type="noConversion"/>
  </si>
  <si>
    <t>重陽敬老活動－國姓鄉公所(禮品部分)</t>
    <phoneticPr fontId="35" type="noConversion"/>
  </si>
  <si>
    <t xml:space="preserve">049-2721002#150                gse022@guoshing.gov.tw          </t>
    <phoneticPr fontId="35" type="noConversion"/>
  </si>
  <si>
    <t>113年未辦理</t>
    <phoneticPr fontId="35" type="noConversion"/>
  </si>
  <si>
    <t>百歲人瑞獎牌</t>
    <phoneticPr fontId="35" type="noConversion"/>
  </si>
  <si>
    <t>113年度重陽節敬老禮金</t>
    <phoneticPr fontId="35" type="noConversion"/>
  </si>
  <si>
    <t>水里鄉公所-社會課</t>
    <phoneticPr fontId="35" type="noConversion"/>
  </si>
  <si>
    <t>洪文策</t>
    <phoneticPr fontId="35" type="noConversion"/>
  </si>
  <si>
    <t>049-2772141#226，hestia637409@ms1.shli.gov.tw</t>
    <phoneticPr fontId="35" type="noConversion"/>
  </si>
  <si>
    <t>有</t>
    <phoneticPr fontId="35" type="noConversion"/>
  </si>
  <si>
    <t>重陽敬老活動－信義鄉公所(禮品部分)</t>
    <phoneticPr fontId="35" type="noConversion"/>
  </si>
  <si>
    <t>113年未辦理</t>
    <phoneticPr fontId="35" type="noConversion"/>
  </si>
  <si>
    <t>peng7239@gmail.com</t>
    <phoneticPr fontId="35" type="noConversion"/>
  </si>
  <si>
    <t>113年未辦理</t>
  </si>
  <si>
    <t>曾巧雲</t>
    <phoneticPr fontId="35" type="noConversion"/>
  </si>
  <si>
    <t>049-2222473#673
yun0717@ntshb.gov.tw</t>
    <phoneticPr fontId="35" type="noConversion"/>
  </si>
  <si>
    <t>無，資料有個資法問題</t>
    <phoneticPr fontId="35" type="noConversion"/>
  </si>
  <si>
    <t>南投縣政府辦理六十五歲以上老人健康檢查保健服務實施計畫
114年辦理「南投縣政府辦理癌症篩檢民眾追蹤管理補助計畫」</t>
    <phoneticPr fontId="35" type="noConversion"/>
  </si>
  <si>
    <r>
      <t xml:space="preserve">原計畫於113年結案
</t>
    </r>
    <r>
      <rPr>
        <b/>
        <sz val="10"/>
        <color rgb="FFFF0000"/>
        <rFont val="微軟正黑體"/>
        <family val="2"/>
        <charset val="136"/>
      </rPr>
      <t>114年辦理「南投縣政府辦理癌症篩檢民眾追蹤管理補助計畫」補助費用由縣庫支應</t>
    </r>
    <phoneticPr fontId="35" type="noConversion"/>
  </si>
  <si>
    <t>賴羿樺</t>
    <phoneticPr fontId="35" type="noConversion"/>
  </si>
  <si>
    <t>049-2248090
hy995533@gmail.com</t>
    <phoneticPr fontId="35" type="noConversion"/>
  </si>
  <si>
    <t>有，資料來自於衛生福利部長照2.0服務費用支付審核系統產製</t>
    <phoneticPr fontId="35" type="noConversion"/>
  </si>
  <si>
    <t xml:space="preserve">1.113年經費比率：中央97%、地方3%。
2.支審系統無法單純勾稽身心障礙者之服務給付金額，僅可由照顧管理資訊系統勾稽出身障者使用長照服務之人數、人次。目前對身心障礙者給付金額及占比為依各分項加總估計。
</t>
    <phoneticPr fontId="35" type="noConversion"/>
  </si>
  <si>
    <t>長照2.0整合型計畫暨專業服務及喘息服務</t>
    <phoneticPr fontId="35" type="noConversion"/>
  </si>
  <si>
    <t xml:space="preserve">衛生業務-衛生企劃-業務費-委辦費、代辦經費A0517-長照給付支付服務計畫經費項下覈實撥付
</t>
    <phoneticPr fontId="35" type="noConversion"/>
  </si>
  <si>
    <t>有，資料來自於衛生福利部長照2.0服務費用支付審核系統產製</t>
    <phoneticPr fontId="35" type="noConversion"/>
  </si>
  <si>
    <t xml:space="preserve">1.113年經費比率：中央97%、地方3%。
2.支審系統無法單純勾稽身心障礙者之服務給付金額，僅可由照顧管理資訊系統勾稽出身障者使用長照服務之人數、人次。目前對身心障礙者給付金額及占比為依各分項加總估計。
3.C碼專業服務使用下降之原因:
(1)112年3月1日起每次專業服務需間隔6日以上。
(2)專業服務人員應完成衛生福利部公告指定訓練課程。
(3)自113年3月1日起長照2.0服務費用支付審核系統稽核。
</t>
    <phoneticPr fontId="35" type="noConversion"/>
  </si>
  <si>
    <t>18-8-1</t>
    <phoneticPr fontId="35" type="noConversion"/>
  </si>
  <si>
    <t>18-8-2</t>
    <phoneticPr fontId="35" type="noConversion"/>
  </si>
  <si>
    <t>長照2.0整合型計畫暨專業服務及喘息服務</t>
    <phoneticPr fontId="35" type="noConversion"/>
  </si>
  <si>
    <t xml:space="preserve">衛生業務-衛生企劃-業務費-委辦費、代辦經費A0517-長照給付支付服務計畫經費項下覈實撥付
</t>
    <phoneticPr fontId="35" type="noConversion"/>
  </si>
  <si>
    <t>18-13</t>
    <phoneticPr fontId="35" type="noConversion"/>
  </si>
  <si>
    <t>衛生業務-衛生企劃-業務費-委辦費</t>
    <phoneticPr fontId="35" type="noConversion"/>
  </si>
  <si>
    <t>張恬恬</t>
    <phoneticPr fontId="35" type="noConversion"/>
  </si>
  <si>
    <t>0492220511#110
ttchang@ntshb.gov.tw</t>
    <phoneticPr fontId="35" type="noConversion"/>
  </si>
  <si>
    <t>十年長照計畫－(15)出院準備服務</t>
    <phoneticPr fontId="35" type="noConversion"/>
  </si>
  <si>
    <t>112-114 年度「出院準備銜接長照服務計畫」長照需要評估工具補助：補助受獎助單位電腦平板評估工具費費用</t>
    <phoneticPr fontId="35" type="noConversion"/>
  </si>
  <si>
    <t>049-2222473#293，ad3195@ntshb.gov.tw</t>
    <phoneticPr fontId="35" type="noConversion"/>
  </si>
  <si>
    <t>本縣於112-114 年度經由出院準備銜接長照服務計執行期間本案係鼓勵醫院提升出院準備服務量能所做之補助，補助醫院購買平板，未涉及出院民眾本身，113年度醫院無申請購置平板。</t>
  </si>
  <si>
    <t>19</t>
    <phoneticPr fontId="35" type="noConversion"/>
  </si>
  <si>
    <t>社區整體照顧服務體系-C級巷弄長照站獎助計畫</t>
    <phoneticPr fontId="35" type="noConversion"/>
  </si>
  <si>
    <r>
      <t xml:space="preserve">調查年114年新增
</t>
    </r>
    <r>
      <rPr>
        <sz val="10"/>
        <color rgb="FFFF0000"/>
        <rFont val="微軟正黑體"/>
        <family val="2"/>
        <charset val="136"/>
      </rPr>
      <t>衛生局(併入序號21)</t>
    </r>
    <r>
      <rPr>
        <sz val="10"/>
        <rFont val="微軟正黑體"/>
        <family val="2"/>
        <charset val="136"/>
      </rPr>
      <t xml:space="preserve">
</t>
    </r>
    <phoneticPr fontId="35" type="noConversion"/>
  </si>
  <si>
    <t>20-2</t>
    <phoneticPr fontId="35" type="noConversion"/>
  </si>
  <si>
    <t>衛生福利部當年度住宿式服務機構使用者補助方案公告
112年度及113年度補助金額採補助年度 1 次性、定額發給，擇一資格、擇
一階段領取
一、補助金額如下補助資格及長照需要等級:
1.、中、重度、失能，經評估長照需要等級達 4 級以上，累計達 180 天以上，最高補助 12萬元，
2、既有住民 1.未經評估或2.經評估長照需要等級未達 4 級，延續且累計達 180 天以上，最高補助 6萬元。
二、符合前點補助資格者，如當年度累計未達 180 天，則逐月檢核登錄於長照機構暨長照人員相關管理資訊系統中之每月入住天數，就住滿 1/2 日曆天之月份，每月給予
補助總金額 1/12(1 萬元或 5 千元)。</t>
    <phoneticPr fontId="35" type="noConversion"/>
  </si>
  <si>
    <t>112經費納入112年本預算及113年本預算(追加轉正)：衛生業務-衛生企劃-獎補助費-社會褔利津貼及救助
113經費納入113年度本預算衛生業務-衛生企劃-獎補助費-社會褔利津貼及救助(9,132萬元)、衛生業務-衛生企劃--業務費-通訊費(1萬4,000元)</t>
    <phoneticPr fontId="35" type="noConversion"/>
  </si>
  <si>
    <t>x</t>
    <phoneticPr fontId="35" type="noConversion"/>
  </si>
  <si>
    <t>林燕君</t>
    <phoneticPr fontId="35" type="noConversion"/>
  </si>
  <si>
    <t>049-2222473#284；milky321@ntshb.gov.tw</t>
    <phoneticPr fontId="35" type="noConversion"/>
  </si>
  <si>
    <t>21</t>
    <phoneticPr fontId="35" type="noConversion"/>
  </si>
  <si>
    <t>衛生業務-衛生企劃-業務費-委辦費</t>
    <phoneticPr fontId="35" type="noConversion"/>
  </si>
  <si>
    <t>陳怡媚</t>
    <phoneticPr fontId="35" type="noConversion"/>
  </si>
  <si>
    <t>049-2222473#296；yimeichen711@ntshb.gov.tw</t>
    <phoneticPr fontId="35" type="noConversion"/>
  </si>
  <si>
    <t>無，皆於系統登載(無法細至每人每次之服務費用)</t>
    <phoneticPr fontId="35" type="noConversion"/>
  </si>
  <si>
    <t>登載於社區照顧關懷網，報表僅能產出各共照及據點服務績效；無法針對個案產受益之補助費用，且補助金額為補助執行單位</t>
    <phoneticPr fontId="35" type="noConversion"/>
  </si>
  <si>
    <t>社會救濟-社會救濟-業務費</t>
  </si>
  <si>
    <t>復康公車供不特定民眾搭乘，給付金額以該車輛駕駛薪資、油料、維修費…等車輛營運所需基本費用計算</t>
  </si>
  <si>
    <t>南投縣政府補助原住民族長者裝置假牙實施計畫</t>
    <phoneticPr fontId="35" type="noConversion"/>
  </si>
  <si>
    <t>原住民族行政處輔導科</t>
    <phoneticPr fontId="35" type="noConversion"/>
  </si>
  <si>
    <t>113年未辦理</t>
    <phoneticPr fontId="35" type="noConversion"/>
  </si>
  <si>
    <t xml:space="preserve">113年未辦理              </t>
    <phoneticPr fontId="35" type="noConversion"/>
  </si>
  <si>
    <t>生育津貼(實物)－埔里鎮公所</t>
    <phoneticPr fontId="35" type="noConversion"/>
  </si>
  <si>
    <t>未辦理</t>
  </si>
  <si>
    <t>張雅惠</t>
    <phoneticPr fontId="35" type="noConversion"/>
  </si>
  <si>
    <t>049-2984040#226                                                          cyh8869@gmail.com</t>
    <phoneticPr fontId="35" type="noConversion"/>
  </si>
  <si>
    <r>
      <t xml:space="preserve">112年未辦理
</t>
    </r>
    <r>
      <rPr>
        <b/>
        <sz val="12"/>
        <color rgb="FFFF0000"/>
        <rFont val="微軟正黑體"/>
        <family val="2"/>
        <charset val="136"/>
      </rPr>
      <t xml:space="preserve">113年未辦理  </t>
    </r>
    <r>
      <rPr>
        <b/>
        <sz val="12"/>
        <rFont val="微軟正黑體"/>
        <family val="2"/>
        <charset val="136"/>
      </rPr>
      <t xml:space="preserve">              </t>
    </r>
    <phoneticPr fontId="35" type="noConversion"/>
  </si>
  <si>
    <t>竹山鎮公所社會課</t>
    <phoneticPr fontId="35" type="noConversion"/>
  </si>
  <si>
    <t xml:space="preserve">113年未辦理              </t>
    <phoneticPr fontId="35" type="noConversion"/>
  </si>
  <si>
    <t>生育津貼(實物)－名間鄉公所</t>
    <phoneticPr fontId="35" type="noConversion"/>
  </si>
  <si>
    <t>設籍本鄉新生兒致贈一份紀念品。</t>
    <phoneticPr fontId="35" type="noConversion"/>
  </si>
  <si>
    <t>代辦經費-113年愛妮雅集團捐助經費</t>
    <phoneticPr fontId="35" type="noConversion"/>
  </si>
  <si>
    <t>x</t>
    <phoneticPr fontId="35" type="noConversion"/>
  </si>
  <si>
    <t>049-2732116#147
qu20@mnjn.gov.tw</t>
    <phoneticPr fontId="35" type="noConversion"/>
  </si>
  <si>
    <t>113年愛妮雅集團捐助經費</t>
    <phoneticPr fontId="35" type="noConversion"/>
  </si>
  <si>
    <t>生育津貼(實物)－鹿谷鄉公所</t>
    <phoneticPr fontId="35" type="noConversion"/>
  </si>
  <si>
    <t xml:space="preserve">113年未辦理              </t>
    <phoneticPr fontId="35" type="noConversion"/>
  </si>
  <si>
    <t>生育津貼(實物)－中寮鄉公所</t>
    <phoneticPr fontId="35" type="noConversion"/>
  </si>
  <si>
    <t xml:space="preserve">113年未辦理              </t>
    <phoneticPr fontId="35" type="noConversion"/>
  </si>
  <si>
    <t>生育津貼(實物)－魚池鄉公所</t>
    <phoneticPr fontId="35" type="noConversion"/>
  </si>
  <si>
    <t>洪薪媚</t>
    <phoneticPr fontId="35" type="noConversion"/>
  </si>
  <si>
    <t>2895371#37
mei@yuchih.gov.tw</t>
    <phoneticPr fontId="35" type="noConversion"/>
  </si>
  <si>
    <t xml:space="preserve">112年、113年未辦理              </t>
    <phoneticPr fontId="35" type="noConversion"/>
  </si>
  <si>
    <t>生育津貼(實物)－水里鄉公所</t>
    <phoneticPr fontId="35" type="noConversion"/>
  </si>
  <si>
    <t>水里鄉公所-社會課</t>
    <phoneticPr fontId="35" type="noConversion"/>
  </si>
  <si>
    <t>衛生局無辦理</t>
    <phoneticPr fontId="35" type="noConversion"/>
  </si>
  <si>
    <t>衛生局無辦理</t>
    <phoneticPr fontId="35" type="noConversion"/>
  </si>
  <si>
    <t>托兒所、幼稚園就學費用-(2-1)低、中低收入戶（小計）</t>
    <phoneticPr fontId="35" type="noConversion"/>
  </si>
  <si>
    <t xml:space="preserve">托兒所、幼稚園就學費用-(2-1-1)低收入戶家庭兒童托育津貼
</t>
    <phoneticPr fontId="35" type="noConversion"/>
  </si>
  <si>
    <t>地方教育發展基金-學前教育計畫-幼兒教育行政及督導-補貼(償)、獎勵、慰問、照護與救濟</t>
    <phoneticPr fontId="35" type="noConversion"/>
  </si>
  <si>
    <t>托兒所、幼稚園就學費用-(2-1-2)中低收入戶家庭兒童托育津貼</t>
    <phoneticPr fontId="35" type="noConversion"/>
  </si>
  <si>
    <t>托兒所、幼稚園就學費用-(2-2)原住民</t>
    <phoneticPr fontId="35" type="noConversion"/>
  </si>
  <si>
    <t>原民處無辦理
教育處無辦理</t>
    <phoneticPr fontId="35" type="noConversion"/>
  </si>
  <si>
    <t>托兒所、幼稚園就學費用-(2-3)身心障礙幼兒、身心障礙人士子女</t>
    <phoneticPr fontId="35" type="noConversion"/>
  </si>
  <si>
    <t>2足歲以上至入國民小學前之特教生，就讀公立幼兒園(機構)者，每人每學期補助家長3000元；就讀私立幼兒園(機構)(不含非營利幼兒園及準公共幼兒園)者，每人每學期補助家長7500元</t>
    <phoneticPr fontId="35" type="noConversion"/>
  </si>
  <si>
    <t>托兒所、幼稚園就學費用-(2-4)其他身分(如失業家庭等)</t>
    <phoneticPr fontId="35" type="noConversion"/>
  </si>
  <si>
    <t>教育處無辦理</t>
    <phoneticPr fontId="35" type="noConversion"/>
  </si>
  <si>
    <t>117</t>
    <phoneticPr fontId="35" type="noConversion"/>
  </si>
  <si>
    <t>少子女化對策計畫-2至5歲幼兒教育及照顧(總計)</t>
    <phoneticPr fontId="35" type="noConversion"/>
  </si>
  <si>
    <t>049-2222106#1365
w671775@gmail.com</t>
    <phoneticPr fontId="35" type="noConversion"/>
  </si>
  <si>
    <t>049-2222106#1366
christyliu0819@gmail.com</t>
    <phoneticPr fontId="35" type="noConversion"/>
  </si>
  <si>
    <t>049-2222106#3312
721815@yahoo.com.tw</t>
    <phoneticPr fontId="35" type="noConversion"/>
  </si>
  <si>
    <t>資料大幅變化係因國教署增加補助育兒津貼，降低家長入園意願</t>
    <phoneticPr fontId="35" type="noConversion"/>
  </si>
  <si>
    <t>(4)私立幼兒園</t>
    <phoneticPr fontId="35" type="noConversion"/>
  </si>
  <si>
    <t>111年8月1日起為5歲幼兒就學補助（就讀一般私立教保服務機構，歸入表2序號15育兒津貼補助額度</t>
    <phoneticPr fontId="35" type="noConversion"/>
  </si>
  <si>
    <t>118</t>
    <phoneticPr fontId="35" type="noConversion"/>
  </si>
  <si>
    <t>2足歲以上至入國民小學前之特教生，就讀私立幼兒園(機構)(不含非營利幼兒園及準公共幼兒園)者，每招收1名身心障礙學生每學期補助5000元</t>
    <phoneticPr fontId="35" type="noConversion"/>
  </si>
  <si>
    <t>王心宜</t>
    <phoneticPr fontId="35" type="noConversion"/>
  </si>
  <si>
    <t>049-2222106#1366
christyliu0819@gmail.com</t>
    <phoneticPr fontId="35" type="noConversion"/>
  </si>
  <si>
    <t>於113年度起，本計畫補助鐘點費、行政費用、餐點費用、及身心障礙教師助理員費用。</t>
    <phoneticPr fontId="35" type="noConversion"/>
  </si>
  <si>
    <t>原住民族行政處輔導科</t>
    <phoneticPr fontId="35" type="noConversion"/>
  </si>
  <si>
    <t>121</t>
  </si>
  <si>
    <t>王蘭媖</t>
  </si>
  <si>
    <t>國民中、小學學生營養午餐補助(總計)</t>
    <phoneticPr fontId="35" type="noConversion"/>
  </si>
  <si>
    <t>111年起回歸到本縣整體2-5歲就學補助，沒有再單獨補助原住民幼兒
原民處無辦理</t>
    <phoneticPr fontId="35" type="noConversion"/>
  </si>
  <si>
    <t>國民中、小學學生營養午餐補助－(6)無法分類</t>
    <phoneticPr fontId="35" type="noConversion"/>
  </si>
  <si>
    <t>國民中、小學學生營養午餐補助－(6-1)無法分類</t>
  </si>
  <si>
    <t>自98學年度第2學期起全面實施國民中小學免費午餐政策，自111年2月起自設廚房學校每人每月補助990元；團膳供應學校每人每月補助1100元。另自</t>
  </si>
  <si>
    <t>國民中、小學學生營養午餐補助－(6-2)無法分類</t>
    <phoneticPr fontId="35" type="noConversion"/>
  </si>
  <si>
    <t>林彥均</t>
    <phoneticPr fontId="35" type="noConversion"/>
  </si>
  <si>
    <t>049-2222106轉1316
ylin4774@gmail.com</t>
    <phoneticPr fontId="35" type="noConversion"/>
  </si>
  <si>
    <t>已修正</t>
    <phoneticPr fontId="35" type="noConversion"/>
  </si>
  <si>
    <t>124</t>
    <phoneticPr fontId="35" type="noConversion"/>
  </si>
  <si>
    <t>國民中、小學學生代收代辦費補助(總計)</t>
    <phoneticPr fontId="35" type="noConversion"/>
  </si>
  <si>
    <t>國民中、小學生代收代辦費－(1)低、中低收入戶</t>
    <phoneticPr fontId="35" type="noConversion"/>
  </si>
  <si>
    <t>國民中、小學生代收代辦費－(2)身心障礙學生及身心障礙者子女</t>
    <phoneticPr fontId="35" type="noConversion"/>
  </si>
  <si>
    <t>國民中、小學生代收代辦費－(3)原住民學生</t>
    <phoneticPr fontId="35" type="noConversion"/>
  </si>
  <si>
    <t>教育處無辦理</t>
    <phoneticPr fontId="35" type="noConversion"/>
  </si>
  <si>
    <t>國民中、小學生代收代辦費－(4)弱勢學生</t>
    <phoneticPr fontId="35" type="noConversion"/>
  </si>
  <si>
    <t>國民中、小學生代收代辦費－(5)其他身分</t>
    <phoneticPr fontId="35" type="noConversion"/>
  </si>
  <si>
    <t>國民中、小學生代收代辦費－(6)無法分類</t>
    <phoneticPr fontId="35" type="noConversion"/>
  </si>
  <si>
    <t>125</t>
    <phoneticPr fontId="35" type="noConversion"/>
  </si>
  <si>
    <t>補助教科書款(總計)</t>
    <phoneticPr fontId="35" type="noConversion"/>
  </si>
  <si>
    <t>補助教科書款－(1)低、中低收入戶</t>
    <phoneticPr fontId="35" type="noConversion"/>
  </si>
  <si>
    <t>補助教科書款－(2)身心障礙及特教生</t>
    <phoneticPr fontId="35" type="noConversion"/>
  </si>
  <si>
    <t>補助教科書款－(3)原住民學生</t>
    <phoneticPr fontId="35" type="noConversion"/>
  </si>
  <si>
    <t>補助教科書款－(4)弱勢學生</t>
    <phoneticPr fontId="35" type="noConversion"/>
  </si>
  <si>
    <t>補助教科書款－(5)其他身分</t>
    <phoneticPr fontId="35" type="noConversion"/>
  </si>
  <si>
    <t>班班有鮮乳</t>
  </si>
  <si>
    <t>113學年度推動學校採用國產可溯源乳品專案實施計畫</t>
  </si>
  <si>
    <t>補助各校辦理身心障礙學生、身心障礙人士子女、原住民學生等就學費用減免</t>
    <phoneticPr fontId="35" type="noConversion"/>
  </si>
  <si>
    <t>教育處學特科</t>
    <phoneticPr fontId="35" type="noConversion"/>
  </si>
  <si>
    <t>蕭琇如</t>
    <phoneticPr fontId="35" type="noConversion"/>
  </si>
  <si>
    <t>2222106轉1387
ntxxr85712@nantou.gov.te</t>
    <phoneticPr fontId="35" type="noConversion"/>
  </si>
  <si>
    <t>130</t>
    <phoneticPr fontId="35" type="noConversion"/>
  </si>
  <si>
    <t>身障及特教生助學金</t>
    <phoneticPr fontId="35" type="noConversion"/>
  </si>
  <si>
    <t>131</t>
    <phoneticPr fontId="35" type="noConversion"/>
  </si>
  <si>
    <t>134</t>
    <phoneticPr fontId="35" type="noConversion"/>
  </si>
  <si>
    <t>教育處無辦理</t>
    <phoneticPr fontId="35" type="noConversion"/>
  </si>
  <si>
    <t>教育處無辦理</t>
    <phoneticPr fontId="35" type="noConversion"/>
  </si>
  <si>
    <t>136</t>
    <phoneticPr fontId="35" type="noConversion"/>
  </si>
  <si>
    <t>私立高中職學費定額補助</t>
    <phoneticPr fontId="35" type="noConversion"/>
  </si>
  <si>
    <t>本縣身心障礙學生應依特殊教育法第38條第4項規定編列就學安置交通費。
補助金額以上半年五個月（一、三、四、五、六月）、下半年四個月（九、十、十一、十二）實際就學月數計算，每月新台幣八百元整，補助方式分上下半年各一次。領有本補助之學生不得同時接受本府免費交通車服務或其他交通補助費。</t>
    <phoneticPr fontId="35" type="noConversion"/>
  </si>
  <si>
    <t>郭禹彤</t>
    <phoneticPr fontId="35" type="noConversion"/>
  </si>
  <si>
    <t>049-2222106#1353
ahrikiiss@gmail.com</t>
    <phoneticPr fontId="35" type="noConversion"/>
  </si>
  <si>
    <t>調查年114年新增
預算編列及經費支付核銷由農業處劉主欣負責</t>
    <phoneticPr fontId="35" type="noConversion"/>
  </si>
  <si>
    <t>洪家羚
劉主欣</t>
    <phoneticPr fontId="35" type="noConversion"/>
  </si>
  <si>
    <t>教育處體健科
農業處</t>
    <phoneticPr fontId="35" type="noConversion"/>
  </si>
  <si>
    <t xml:space="preserve">教育處無辦理
</t>
    <phoneticPr fontId="35" type="noConversion"/>
  </si>
  <si>
    <t>原民處無辦理
教育處無辦理</t>
    <phoneticPr fontId="35" type="noConversion"/>
  </si>
  <si>
    <t>139</t>
    <phoneticPr fontId="35" type="noConversion"/>
  </si>
  <si>
    <t>學生(含幼兒)鮮奶、點心等餐飲補助(不含國中小營養午餐)(總計)</t>
    <phoneticPr fontId="35" type="noConversion"/>
  </si>
  <si>
    <t>教育處無辦理</t>
    <phoneticPr fontId="35" type="noConversion"/>
  </si>
  <si>
    <t>X</t>
    <phoneticPr fontId="35" type="noConversion"/>
  </si>
  <si>
    <t>核定金額為學生人數*6元*200天，學校依實際支用金額核銷，部份學校支用金額低於核定金額，故受益人次與給付金額不一定成正比。</t>
  </si>
  <si>
    <t>140</t>
    <phoneticPr fontId="35" type="noConversion"/>
  </si>
  <si>
    <t>針對重度身心障礙學生在家教育補助費，每生每月新臺幣3,500元整。</t>
    <phoneticPr fontId="35" type="noConversion"/>
  </si>
  <si>
    <t>地方教育發展基金-特殊教育計畫-特殊教育行政及督導-補（協）助政府機關（構）</t>
    <phoneticPr fontId="35" type="noConversion"/>
  </si>
  <si>
    <t>X</t>
    <phoneticPr fontId="35" type="noConversion"/>
  </si>
  <si>
    <t>蕭銘汝</t>
    <phoneticPr fontId="35" type="noConversion"/>
  </si>
  <si>
    <t>049-2222106#1394
a22606901z@gmail.com</t>
    <phoneticPr fontId="35" type="noConversion"/>
  </si>
  <si>
    <t>無，由學校按規定彙整申請表報府申請</t>
    <phoneticPr fontId="35" type="noConversion"/>
  </si>
  <si>
    <t>141</t>
    <phoneticPr fontId="35" type="noConversion"/>
  </si>
  <si>
    <t>142</t>
    <phoneticPr fontId="35" type="noConversion"/>
  </si>
  <si>
    <t>教育處無辦理</t>
    <phoneticPr fontId="35" type="noConversion"/>
  </si>
  <si>
    <t>143</t>
    <phoneticPr fontId="35" type="noConversion"/>
  </si>
  <si>
    <t>教育處無辦理</t>
    <phoneticPr fontId="35" type="noConversion"/>
  </si>
  <si>
    <t>144</t>
    <phoneticPr fontId="35" type="noConversion"/>
  </si>
  <si>
    <t>145</t>
    <phoneticPr fontId="35" type="noConversion"/>
  </si>
  <si>
    <t>146</t>
    <phoneticPr fontId="35" type="noConversion"/>
  </si>
  <si>
    <t>教育處無辦理</t>
    <phoneticPr fontId="35" type="noConversion"/>
  </si>
  <si>
    <t>147</t>
    <phoneticPr fontId="35" type="noConversion"/>
  </si>
  <si>
    <t>148</t>
    <phoneticPr fontId="35" type="noConversion"/>
  </si>
  <si>
    <t>150</t>
    <phoneticPr fontId="35" type="noConversion"/>
  </si>
  <si>
    <t>151</t>
    <phoneticPr fontId="35" type="noConversion"/>
  </si>
  <si>
    <t>152</t>
    <phoneticPr fontId="35" type="noConversion"/>
  </si>
  <si>
    <t xml:space="preserve">洪佳靖
蕭國政
</t>
    <phoneticPr fontId="122" type="noConversion"/>
  </si>
  <si>
    <t xml:space="preserve">0492222106#1397#1395
</t>
    <phoneticPr fontId="122" type="noConversion"/>
  </si>
  <si>
    <t>因各校各場比賽參加人數不同，且學校申請經費無申報參賽人數，故無法估計人數</t>
  </si>
  <si>
    <t>154</t>
    <phoneticPr fontId="35" type="noConversion"/>
  </si>
  <si>
    <t>教育處無辦理</t>
    <phoneticPr fontId="35" type="noConversion"/>
  </si>
  <si>
    <t>155</t>
    <phoneticPr fontId="35" type="noConversion"/>
  </si>
  <si>
    <t>156</t>
    <phoneticPr fontId="35" type="noConversion"/>
  </si>
  <si>
    <t>157</t>
    <phoneticPr fontId="35" type="noConversion"/>
  </si>
  <si>
    <t>原住民學生課後扶植計畫</t>
    <phoneticPr fontId="35" type="noConversion"/>
  </si>
  <si>
    <t>原住民族行政處輔導科</t>
    <phoneticPr fontId="35" type="noConversion"/>
  </si>
  <si>
    <t>159</t>
    <phoneticPr fontId="35" type="noConversion"/>
  </si>
  <si>
    <t>兒童及少年醫療補助</t>
    <phoneticPr fontId="35" type="noConversion"/>
  </si>
  <si>
    <t>衛生局無辦理</t>
    <phoneticPr fontId="35" type="noConversion"/>
  </si>
  <si>
    <t>049-2222473轉665
ling@ntshb.gov.tw</t>
    <phoneticPr fontId="35" type="noConversion"/>
  </si>
  <si>
    <t>113年未辦理</t>
    <phoneticPr fontId="35" type="noConversion"/>
  </si>
  <si>
    <t>164</t>
    <phoneticPr fontId="35" type="noConversion"/>
  </si>
  <si>
    <t xml:space="preserve">113年新生兒聽力篩檢人數2391人(依戶籍地計)，由中央經費給付
*由國民健康署透過健保給付醫療機構，給付金額以人數×700元推估。
</t>
    <phoneticPr fontId="35" type="noConversion"/>
  </si>
  <si>
    <t>165</t>
    <phoneticPr fontId="35" type="noConversion"/>
  </si>
  <si>
    <t xml:space="preserve">新生兒篩檢：一般民眾補助200元&lt;全額550元，民眾自付350元&gt;，列案低收入戶或居住於山地、離島或偏遠地區醫療機構（助產所）之出生者全額補助550元由中央經費支應，
</t>
    <phoneticPr fontId="35" type="noConversion"/>
  </si>
  <si>
    <t xml:space="preserve">113年新生兒篩檢人數2562人(依戶籍地計)
*由醫院直接向中央申請經費給付，金額無法得知，縣經費給付0元。
</t>
    <phoneticPr fontId="35" type="noConversion"/>
  </si>
  <si>
    <t>166</t>
    <phoneticPr fontId="35" type="noConversion"/>
  </si>
  <si>
    <t xml:space="preserve">羊膜穿刺：每案減免5000元。低收入戶、居住於優生保健措施醫療資源不足地區者，另行減免採檢費用3500元，實際費用未達3500元者，依實際費用減免之；由中央經費支應，
</t>
    <phoneticPr fontId="35" type="noConversion"/>
  </si>
  <si>
    <t>由各衛生所與轄區幼兒園共同執行本縣滿4、5歲學前兒童視力及斜弱視篩檢無給付金額。</t>
    <phoneticPr fontId="35" type="noConversion"/>
  </si>
  <si>
    <t>陳涵鈺</t>
  </si>
  <si>
    <t>049-2222473轉626
hanyu@ntshb.gov.tw</t>
  </si>
  <si>
    <t>林嘉軒</t>
    <phoneticPr fontId="35" type="noConversion"/>
  </si>
  <si>
    <t>049-2222473轉623
chlin0122@ntshb.gov.tw</t>
    <phoneticPr fontId="35" type="noConversion"/>
  </si>
  <si>
    <t>陳涵鈺</t>
    <phoneticPr fontId="35" type="noConversion"/>
  </si>
  <si>
    <t>049-2222473轉626
hanyu@ntshb.gov.tw</t>
    <phoneticPr fontId="35" type="noConversion"/>
  </si>
  <si>
    <t>本縣國二女學生，提供公費人類乳突病毒(HPV)疫苗施打</t>
    <phoneticPr fontId="35" type="noConversion"/>
  </si>
  <si>
    <t>陳涵鈺</t>
    <phoneticPr fontId="35" type="noConversion"/>
  </si>
  <si>
    <t>049-2222473轉626
hanyu@ntshb.gov.tw</t>
    <phoneticPr fontId="35" type="noConversion"/>
  </si>
  <si>
    <t>112.113年未辦理
疫苗經費中央全額補助，地方無需分攤</t>
    <phoneticPr fontId="35" type="noConversion"/>
  </si>
  <si>
    <t>林玟汝</t>
    <phoneticPr fontId="35" type="noConversion"/>
  </si>
  <si>
    <t>049-2222473轉671
aa201@ntshb.gov.tw</t>
    <phoneticPr fontId="35" type="noConversion"/>
  </si>
  <si>
    <t>接種對象埔里鎮同聲里及清新里(周邊養豬畜牧場工作人員、防疫人員及57年次以前出生之高風險民眾)</t>
    <phoneticPr fontId="35" type="noConversion"/>
  </si>
  <si>
    <t>陳涵鈺</t>
    <phoneticPr fontId="35" type="noConversion"/>
  </si>
  <si>
    <t>049-2222473轉626
hanyu@ntshb.gov.tw</t>
    <phoneticPr fontId="35" type="noConversion"/>
  </si>
  <si>
    <t>112.113年未辦理</t>
    <phoneticPr fontId="35" type="noConversion"/>
  </si>
  <si>
    <t>弱勢嬰幼童免費打腸病毒疫苗</t>
    <phoneticPr fontId="35" type="noConversion"/>
  </si>
  <si>
    <t>提供(中)低收入戶2個月以上未滿6歲幼童2劑腸病毒疫苗</t>
    <phoneticPr fontId="35" type="noConversion"/>
  </si>
  <si>
    <t>(中)低收入戶可申請本項服務</t>
    <phoneticPr fontId="35" type="noConversion"/>
  </si>
  <si>
    <t>高中及國中小學50歲以下學校教師免費接種流感疫苗經費</t>
  </si>
  <si>
    <t>林育樁</t>
  </si>
  <si>
    <t>衛生局心理健康科</t>
    <phoneticPr fontId="35" type="noConversion"/>
  </si>
  <si>
    <t>049-2202662</t>
    <phoneticPr fontId="35" type="noConversion"/>
  </si>
  <si>
    <t>112年未辦理；113年未辦理</t>
    <phoneticPr fontId="35" type="noConversion"/>
  </si>
  <si>
    <t>049-2222473#602
huawu@ntshb.gov.tw</t>
    <phoneticPr fontId="35" type="noConversion"/>
  </si>
  <si>
    <t>113年增加原鄉民眾及外籍配偶高風險族群潛伏結核感染治療完治獎勵營養費</t>
    <phoneticPr fontId="35" type="noConversion"/>
  </si>
  <si>
    <t>049-2222473#602
huawu@ntshb.gov.tw</t>
    <phoneticPr fontId="35" type="noConversion"/>
  </si>
  <si>
    <t>一般民眾醫療補助計畫</t>
    <phoneticPr fontId="35" type="noConversion"/>
  </si>
  <si>
    <t>未辦理</t>
    <phoneticPr fontId="35" type="noConversion"/>
  </si>
  <si>
    <t>衛生局心理健康科</t>
    <phoneticPr fontId="35" type="noConversion"/>
  </si>
  <si>
    <t>林致柔</t>
    <phoneticPr fontId="35" type="noConversion"/>
  </si>
  <si>
    <t>049-2202662#105
chihjou@ntshb.gov.tw</t>
    <phoneticPr fontId="35" type="noConversion"/>
  </si>
  <si>
    <t>未辦理</t>
    <phoneticPr fontId="35" type="noConversion"/>
  </si>
  <si>
    <t>張鈞爾</t>
    <phoneticPr fontId="35" type="noConversion"/>
  </si>
  <si>
    <t>049-2222473#407</t>
    <phoneticPr fontId="35" type="noConversion"/>
  </si>
  <si>
    <t>049-2202662#137
wanna498002@ntshb.gov.tw</t>
    <phoneticPr fontId="35" type="noConversion"/>
  </si>
  <si>
    <t>衛生局心理健康科</t>
    <phoneticPr fontId="35" type="noConversion"/>
  </si>
  <si>
    <t>謝佩珊</t>
    <phoneticPr fontId="35" type="noConversion"/>
  </si>
  <si>
    <t>049-2222473#406</t>
    <phoneticPr fontId="35" type="noConversion"/>
  </si>
  <si>
    <t>陳慈芸</t>
    <phoneticPr fontId="35" type="noConversion"/>
  </si>
  <si>
    <t>049-2222473#556
yunchen8414@ntshb.gov.tw</t>
    <phoneticPr fontId="35" type="noConversion"/>
  </si>
  <si>
    <t>吳淑如
049-2222473轉669
sw889309@ntshb.gov.tw
黃美明
049-2222473轉679
sunny134@ntshb.gov.tw</t>
    <phoneticPr fontId="35" type="noConversion"/>
  </si>
  <si>
    <t>陳慈芸</t>
    <phoneticPr fontId="35" type="noConversion"/>
  </si>
  <si>
    <t>陳慈芸</t>
    <phoneticPr fontId="35" type="noConversion"/>
  </si>
  <si>
    <t>049-2222473#556
yunchen8414@ntshb.gov.tw</t>
    <phoneticPr fontId="35" type="noConversion"/>
  </si>
  <si>
    <t>陳慈芸</t>
    <phoneticPr fontId="35" type="noConversion"/>
  </si>
  <si>
    <t>049-2222473#556
yunchen8414@ntshb.gov.tw</t>
    <phoneticPr fontId="35" type="noConversion"/>
  </si>
  <si>
    <t>陳慈芸</t>
    <phoneticPr fontId="35" type="noConversion"/>
  </si>
  <si>
    <t>049-2222473#556
yunchen8414@ntshb.gov.tw</t>
    <phoneticPr fontId="35" type="noConversion"/>
  </si>
  <si>
    <t>衛生局
疾病管制科</t>
    <phoneticPr fontId="35" type="noConversion"/>
  </si>
  <si>
    <t>張育慈</t>
    <phoneticPr fontId="35" type="noConversion"/>
  </si>
  <si>
    <t>049-2222473#653
m230951@ntshb.gov.tw</t>
    <phoneticPr fontId="35" type="noConversion"/>
  </si>
  <si>
    <t>簡淑芬</t>
    <phoneticPr fontId="35" type="noConversion"/>
  </si>
  <si>
    <t>049-2222473#651
jfen4151@ntshb.gov.tw</t>
    <phoneticPr fontId="35" type="noConversion"/>
  </si>
  <si>
    <t>衛生局無辦理</t>
    <phoneticPr fontId="35" type="noConversion"/>
  </si>
  <si>
    <t>補助釋出慢性病連續處方箋至社區藥局領藥費用</t>
    <phoneticPr fontId="35" type="noConversion"/>
  </si>
  <si>
    <t>衛生局
藥政及毒品防制科</t>
    <phoneticPr fontId="35" type="noConversion"/>
  </si>
  <si>
    <t>張志邦</t>
    <phoneticPr fontId="35" type="noConversion"/>
  </si>
  <si>
    <t>049-2222473#421
eddie6913@ntshb.gov.tw</t>
    <phoneticPr fontId="35" type="noConversion"/>
  </si>
  <si>
    <t>推展原住民族部落文化健康站</t>
    <phoneticPr fontId="35" type="noConversion"/>
  </si>
  <si>
    <t>衛生局心理健康科</t>
    <phoneticPr fontId="35" type="noConversion"/>
  </si>
  <si>
    <t>詹喬年</t>
    <phoneticPr fontId="35" type="noConversion"/>
  </si>
  <si>
    <t>049-2202662#112</t>
    <phoneticPr fontId="35" type="noConversion"/>
  </si>
  <si>
    <t>衛生局藥政及毒品防制科</t>
    <phoneticPr fontId="35" type="noConversion"/>
  </si>
  <si>
    <t>112年:醫療保健支出＿衛生業務＿醫政管理＿獎補助費＿社會福利津貼及濟助     
113年:醫療保健支出＿衛生業務＿醫政管理＿獎補助費＿社會福利津貼及濟助</t>
    <phoneticPr fontId="35" type="noConversion"/>
  </si>
  <si>
    <t xml:space="preserve">補助經濟弱勢原住民建購及修繕住宅
</t>
    <phoneticPr fontId="35" type="noConversion"/>
  </si>
  <si>
    <t>原住民族行政處輔導科</t>
    <phoneticPr fontId="35" type="noConversion"/>
  </si>
  <si>
    <t xml:space="preserve">包含補助低收入戶等弱勢家庭及高風險住宅裝設住宅用火災警報器
</t>
    <phoneticPr fontId="35" type="noConversion"/>
  </si>
  <si>
    <t>僅有安裝之前年度已購買之住警器</t>
    <phoneticPr fontId="35" type="noConversion"/>
  </si>
  <si>
    <t>為具身障資格者，但不再單獨統計</t>
    <phoneticPr fontId="35" type="noConversion"/>
  </si>
  <si>
    <t>公路公共運輸-民行公車業務-業務費</t>
  </si>
  <si>
    <t>049-2791515#130  
yuenuoy@gmail.com</t>
  </si>
  <si>
    <t>無，資料未建檔</t>
  </si>
  <si>
    <t>由使用單位申請，補助項目以協同師資鐘點費、交通費、門票、補充保費等項目為原則。</t>
  </si>
  <si>
    <t>吳佩璟</t>
  </si>
  <si>
    <t>0492222106#1343 t07323@mail.edu.tw</t>
  </si>
  <si>
    <t>無，以學校申請計畫學生數估算</t>
  </si>
  <si>
    <t>253</t>
  </si>
  <si>
    <t>民行公車供不特定民眾搭乘，給付金額以該車輛駕駛薪資、油料、維修費…等車輛營運所需基本費用計算</t>
  </si>
  <si>
    <t>受益人數由各校估算總合統計，本年度人數減少，但各校申請授課節數及交通費皆增加。</t>
  </si>
  <si>
    <t>信義鄉公所民政課</t>
    <phoneticPr fontId="35" type="noConversion"/>
  </si>
  <si>
    <t>113年未辦理</t>
    <phoneticPr fontId="35" type="noConversion"/>
  </si>
  <si>
    <t>112年淘汰老舊機車並新購電動二輪車或七期燃油機車
113年度南投縣淘汰老舊機車或換購、新購電動二輪車補助計畫</t>
    <phoneticPr fontId="35" type="noConversion"/>
  </si>
  <si>
    <t>吳曉慧
李小姐
(至112年10月)
許順興
(112年11月起)</t>
    <phoneticPr fontId="35" type="noConversion"/>
  </si>
  <si>
    <t>112年未辦理
113年未辦理</t>
  </si>
  <si>
    <t>名間鄉公所民政課</t>
  </si>
  <si>
    <t>049-2732116#139              cu75@mnjn.gov.tw</t>
  </si>
  <si>
    <t>陳智勇</t>
  </si>
  <si>
    <t>049-2732116#136              cu78@mnjn.gov.tw</t>
  </si>
  <si>
    <t>台電回饋金，本項與序252不同，不重複，公所主動加保
因該項計畫無特定對身心障礙者另行列支，故無列計相關數據。</t>
  </si>
  <si>
    <t>陳靖淵</t>
  </si>
  <si>
    <t>049-2762034分機129
chi089@jiji.gov.tw</t>
  </si>
  <si>
    <t>補助單位為經濟部水利署中區水資源分署。
保險費給付係支付給保險公司辦理鎮民意外險投保作業，人數則是本鎮設籍人口數與保險費非一定呈正比變化</t>
  </si>
  <si>
    <t>宗教禮俗-殯葬業務-獎補助費-社會福利津貼及濟助-濟助費</t>
  </si>
  <si>
    <t>伍楚芸</t>
  </si>
  <si>
    <t>049-2791515#138
chuchuyunn@gmail.com</t>
  </si>
  <si>
    <t>265</t>
  </si>
  <si>
    <t>266</t>
  </si>
  <si>
    <t>社會救濟-社會救濟-獎補助費</t>
  </si>
  <si>
    <t>049-2791515#156 buni2211@yahoo.com.tw</t>
  </si>
  <si>
    <t>衛生局無辦理</t>
  </si>
  <si>
    <t>信義鄉公所民政課</t>
    <phoneticPr fontId="35" type="noConversion"/>
  </si>
  <si>
    <t>信義鄉公所建設課</t>
    <phoneticPr fontId="35" type="noConversion"/>
  </si>
  <si>
    <t>衛生局無辦理</t>
    <phoneticPr fontId="35" type="noConversion"/>
  </si>
  <si>
    <t>嚴重特殊傳染性肺炎防疫動員計畫</t>
    <phoneticPr fontId="35" type="noConversion"/>
  </si>
  <si>
    <t>x</t>
    <phoneticPr fontId="35" type="noConversion"/>
  </si>
  <si>
    <t>王閔信</t>
    <phoneticPr fontId="35" type="noConversion"/>
  </si>
  <si>
    <t>049-2222473#615
dala123tw@ntshb.gov.tw</t>
    <phoneticPr fontId="35" type="noConversion"/>
  </si>
  <si>
    <t>270</t>
  </si>
  <si>
    <t>272</t>
    <phoneticPr fontId="35" type="noConversion"/>
  </si>
  <si>
    <t>273</t>
    <phoneticPr fontId="35" type="noConversion"/>
  </si>
  <si>
    <t>274</t>
    <phoneticPr fontId="35" type="noConversion"/>
  </si>
  <si>
    <t>張雅絮</t>
    <phoneticPr fontId="35" type="noConversion"/>
  </si>
  <si>
    <t>049-2222473#610
yahsu128@ntshb.gov.tw</t>
    <phoneticPr fontId="35" type="noConversion"/>
  </si>
  <si>
    <t>(一)依法立案登記設籍本鄉之農業團體、合作社場、產銷班。(二)設籍本鄉滿一年及20歲以上之農民（一戶一人）、從事有機農業者、或實際耕作者（需檢附農產出貨證明）。（三）農業團體、合作社場、產銷班補助項目依前項補助對象，補助款不得逾核定農業產銷工作實施計畫（以下簡稱實施計畫）總經費二分之一，每案補助金額以新臺幣陸萬元為限。（四）個別農戶補助項目依前項對象，補助款不得逾核定實施計畫總經費三分之一，每案補助金額以新臺幣貳萬元為限。</t>
  </si>
  <si>
    <t>農業觀光課</t>
  </si>
  <si>
    <t>王立緯</t>
  </si>
  <si>
    <t>049-2791515#113</t>
  </si>
  <si>
    <t>信義鄉-農業資材補助</t>
  </si>
  <si>
    <t>農產推廣-農產推廣-獎補助費</t>
  </si>
  <si>
    <t>113年度起開始辦理，故112年度無資料，另因本項補助有補助團體，故受益之人數以人次計。</t>
  </si>
  <si>
    <t>國教署取消此補助方案</t>
    <phoneticPr fontId="35" type="noConversion"/>
  </si>
  <si>
    <t>教育處</t>
    <phoneticPr fontId="35" type="noConversion"/>
  </si>
  <si>
    <t>113年無執行</t>
  </si>
  <si>
    <t>113年無執行</t>
    <phoneticPr fontId="35" type="noConversion"/>
  </si>
  <si>
    <t>本府給付金額係依委外單位申請送件審核通過後撥款，預算編列及撥款均未特別區分0-2歲及2歲以上未滿3歲，中央經費亦同，故請同意本府113年填列不予以區分0-2歲及2歲以上未滿3歲。</t>
    <phoneticPr fontId="35" type="noConversion"/>
  </si>
  <si>
    <t xml:space="preserve">詳列223，序115-1備註
中央負擔90%，地方負擔10%，112年給付經費來源中央補助款部分52200千元編列於本府公務預算。另2775千元為代收代辦經費(此經費由中央全額補助地方政府執行)
113年給付經費來源中央補助部分70560千元編列於本府公務預算。另38500千元為代收代辦經費(此經費由中央全額補助地方政府執行)
給付金額及受益人次皆以中央系統報表內之數字填列
</t>
    <phoneticPr fontId="35" type="noConversion"/>
  </si>
  <si>
    <r>
      <rPr>
        <sz val="10"/>
        <color rgb="FFFF0000"/>
        <rFont val="微軟正黑體"/>
        <family val="2"/>
        <charset val="136"/>
      </rPr>
      <t>詳列223，序115-1備註</t>
    </r>
    <r>
      <rPr>
        <sz val="10"/>
        <rFont val="微軟正黑體"/>
        <family val="2"/>
        <charset val="136"/>
      </rPr>
      <t xml:space="preserve">
中央負擔9成，地方負擔1成，給付經費來源與未滿2歲托育補助編列在一起,金額增加是因為中低收入戶及弱勢家庭每月補助額度比一般家庭高,查112年中低收入及弱勢家庭案件比111年多,但一般家庭案件比111年少。
</t>
    </r>
    <r>
      <rPr>
        <sz val="10"/>
        <color rgb="FFFF0000"/>
        <rFont val="微軟正黑體"/>
        <family val="2"/>
        <charset val="136"/>
      </rPr>
      <t xml:space="preserve">中央負擔90%，地方負擔10%，給付經費來源與未滿2歲托育補助編列在一起無法拆分
</t>
    </r>
    <phoneticPr fontId="35" type="noConversion"/>
  </si>
  <si>
    <t>中區老人之家每人每月補助6,300元，仁愛之家每人每月補助12,000元，因中區老人之家受益人數下降大於仁愛之家受益增加人數，故導致總受益人數下降，又因仁愛之家每人每月給付金額較多，故總給付金額上升。</t>
    <phoneticPr fontId="35" type="noConversion"/>
  </si>
  <si>
    <t>詳列223，序115-1備註</t>
    <phoneticPr fontId="35" type="noConversion"/>
  </si>
  <si>
    <t>民政處兵役行政科</t>
    <phoneticPr fontId="35" type="noConversion"/>
  </si>
  <si>
    <t>施永乾</t>
    <phoneticPr fontId="35" type="noConversion"/>
  </si>
  <si>
    <t>公教人員健康檢查補助(彙整鄉鎮市及原住民自治區自行辦理項目)-名間鄉</t>
    <phoneticPr fontId="114" type="noConversion"/>
  </si>
  <si>
    <t>人事業務-人事業務-業務費-一般事務費</t>
    <phoneticPr fontId="35" type="noConversion"/>
  </si>
  <si>
    <t>簡彩如</t>
    <phoneticPr fontId="35" type="noConversion"/>
  </si>
  <si>
    <t>049-2755720#261</t>
    <phoneticPr fontId="35" type="noConversion"/>
  </si>
  <si>
    <t>t19991@mail.edu.tw</t>
  </si>
  <si>
    <t>113年未辦理
未特別針對身障者獨立開辦</t>
    <phoneticPr fontId="35" type="noConversion"/>
  </si>
  <si>
    <t>無統計受益人次</t>
    <phoneticPr fontId="35" type="noConversion"/>
  </si>
  <si>
    <t>113年未辦理</t>
    <phoneticPr fontId="35" type="noConversion"/>
  </si>
  <si>
    <t>112年未辦理</t>
    <phoneticPr fontId="35" type="noConversion"/>
  </si>
  <si>
    <t>113年未辦理</t>
    <phoneticPr fontId="35" type="noConversion"/>
  </si>
  <si>
    <t>併入12-1項</t>
    <phoneticPr fontId="35" type="noConversion"/>
  </si>
  <si>
    <t>未由公所本預算辦理，由縣府統一撥發補助款
併入12-1項</t>
    <phoneticPr fontId="35" type="noConversion"/>
  </si>
  <si>
    <t>有，但未整理成總處格式</t>
    <phoneticPr fontId="35" type="noConversion"/>
  </si>
  <si>
    <t>有，但未整理成總處格式</t>
    <phoneticPr fontId="35" type="noConversion"/>
  </si>
  <si>
    <t>名間鄉公所</t>
    <phoneticPr fontId="35" type="noConversion"/>
  </si>
  <si>
    <t>049-2791515#134
kaogirlkao@gmail.com</t>
    <phoneticPr fontId="35" type="noConversion"/>
  </si>
  <si>
    <t>無，復康公車供不特定民眾搭乘，給付金額以該車輛駕駛薪資、油料、維修費…等車輛營運所需基本費用計算</t>
    <phoneticPr fontId="35" type="noConversion"/>
  </si>
  <si>
    <t>填表機關：南投縣政府</t>
    <phoneticPr fontId="35" type="noConversion"/>
  </si>
  <si>
    <t>聯絡人：洪義忠、郭芝凡、歐陽靖</t>
    <phoneticPr fontId="35" type="noConversion"/>
  </si>
  <si>
    <t>聯絡電話：049-2201024</t>
    <phoneticPr fontId="35" type="noConversion"/>
  </si>
  <si>
    <t>填表機關：南投縣政府</t>
    <phoneticPr fontId="35" type="noConversion"/>
  </si>
  <si>
    <t>聯絡人：洪義忠、郭芝凡、歐陽靖</t>
    <phoneticPr fontId="35" type="noConversion"/>
  </si>
  <si>
    <t>聯絡電話：049-2201024</t>
    <phoneticPr fontId="35" type="noConversion"/>
  </si>
  <si>
    <t>填表機關：南投縣政府</t>
    <phoneticPr fontId="35" type="noConversion"/>
  </si>
  <si>
    <t>聯絡人：洪義忠、郭芝凡、歐陽靖</t>
    <phoneticPr fontId="35" type="noConversion"/>
  </si>
  <si>
    <t>無，紙本存檔</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</si>
</sst>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76" formatCode="_(* #,##0_);_(* \(#,##0\);_(* &quot;-&quot;_);_(@_)"/>
    <numFmt numFmtId="177" formatCode="_(&quot;$&quot;* #,##0.00_);_(&quot;$&quot;* \(#,##0.00\);_(&quot;$&quot;* &quot;-&quot;??_);_(@_)"/>
    <numFmt numFmtId="178" formatCode="_(* #,##0.00_);_(* \(#,##0.00\);_(* &quot;-&quot;??_);_(@_)"/>
    <numFmt numFmtId="179" formatCode="\ * #,##0.00\ ;\-* #,##0.00\ ;\ * \-#\ ;\ @\ "/>
    <numFmt numFmtId="180" formatCode="#,##0\ ;[Red]\(#,##0\)"/>
    <numFmt numFmtId="181" formatCode="\ * #,##0\ ;\-* #,##0\ ;\ * &quot;- &quot;;\ @\ "/>
    <numFmt numFmtId="182" formatCode="#,##0\ "/>
    <numFmt numFmtId="183" formatCode="#,##0_ "/>
    <numFmt numFmtId="184" formatCode="#,##0.00&quot; &quot;;#,##0.00&quot; &quot;;&quot;-&quot;#&quot; &quot;;&quot; &quot;@&quot; &quot;"/>
    <numFmt numFmtId="185" formatCode="[$NT$-404]#,##0.00;[Red]&quot;-&quot;[$NT$-404]#,##0.00"/>
    <numFmt numFmtId="186" formatCode="&quot; &quot;#,##0.00&quot; &quot;;&quot;-&quot;#,##0.00&quot; &quot;;&quot; -&quot;00&quot; &quot;;&quot; &quot;@&quot; &quot;"/>
    <numFmt numFmtId="187" formatCode="#,##0.00\ ;#,##0.00\ ;\-#\ ;@\ "/>
    <numFmt numFmtId="188" formatCode="#,##0.00&quot; &quot;;&quot;(&quot;#,##0.00&quot;)&quot;;&quot;-&quot;#&quot; &quot;;&quot; &quot;@&quot; &quot;"/>
    <numFmt numFmtId="189" formatCode="#,##0&quot; &quot;;[Red]&quot;(&quot;#,##0&quot;)&quot;"/>
    <numFmt numFmtId="190" formatCode="0\ ;[Red]\(0\)"/>
    <numFmt numFmtId="191" formatCode="0.0_);[Red]\(0.0\)"/>
    <numFmt numFmtId="192" formatCode="0.0_ "/>
    <numFmt numFmtId="193" formatCode="0_);[Red]\(0\)"/>
    <numFmt numFmtId="194" formatCode="0_ "/>
    <numFmt numFmtId="195" formatCode="_-* #,##0_-;\-* #,##0_-;_-* &quot;-&quot;??_-;_-@_-"/>
    <numFmt numFmtId="196" formatCode="#,##0.00_ "/>
    <numFmt numFmtId="197" formatCode="#,##0.000_ "/>
    <numFmt numFmtId="198" formatCode="#,##0_);[Red]\(#,##0\)"/>
    <numFmt numFmtId="199" formatCode="0.00&quot; &quot;"/>
    <numFmt numFmtId="200" formatCode="_-* #,##0.0000_-;\-* #,##0.0000_-;_-* &quot;-&quot;????_-;_-@_-"/>
    <numFmt numFmtId="201" formatCode="#,##0.0_ "/>
    <numFmt numFmtId="202" formatCode="#,##0.0\ "/>
  </numFmts>
  <fonts count="129">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Arial"/>
      <family val="2"/>
    </font>
    <font>
      <sz val="12"/>
      <color indexed="8"/>
      <name val="新細明體"/>
      <family val="1"/>
      <charset val="136"/>
    </font>
    <font>
      <sz val="12"/>
      <color indexed="9"/>
      <name val="新細明體"/>
      <family val="1"/>
      <charset val="136"/>
    </font>
    <font>
      <sz val="12"/>
      <color indexed="8"/>
      <name val="Calibri"/>
      <family val="2"/>
    </font>
    <font>
      <sz val="12"/>
      <color indexed="60"/>
      <name val="新細明體"/>
      <family val="1"/>
      <charset val="136"/>
    </font>
    <font>
      <b/>
      <sz val="12"/>
      <color indexed="8"/>
      <name val="新細明體"/>
      <family val="1"/>
      <charset val="136"/>
    </font>
    <font>
      <sz val="12"/>
      <color indexed="20"/>
      <name val="新細明體"/>
      <family val="1"/>
      <charset val="136"/>
    </font>
    <font>
      <sz val="12"/>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0"/>
      <name val="Arial"/>
      <family val="2"/>
    </font>
    <font>
      <b/>
      <sz val="12"/>
      <color indexed="9"/>
      <name val="新細明體"/>
      <family val="1"/>
      <charset val="136"/>
    </font>
    <font>
      <b/>
      <sz val="12"/>
      <color indexed="52"/>
      <name val="新細明體"/>
      <family val="1"/>
      <charset val="136"/>
    </font>
    <font>
      <i/>
      <sz val="12"/>
      <color indexed="23"/>
      <name val="新細明體"/>
      <family val="1"/>
      <charset val="136"/>
    </font>
    <font>
      <sz val="12"/>
      <color indexed="10"/>
      <name val="新細明體"/>
      <family val="1"/>
      <charset val="136"/>
    </font>
    <font>
      <u/>
      <sz val="12"/>
      <color indexed="12"/>
      <name val="新細明體"/>
      <family val="1"/>
      <charset val="136"/>
    </font>
    <font>
      <sz val="12"/>
      <color indexed="62"/>
      <name val="新細明體"/>
      <family val="1"/>
      <charset val="136"/>
    </font>
    <font>
      <b/>
      <sz val="12"/>
      <color indexed="63"/>
      <name val="新細明體"/>
      <family val="1"/>
      <charset val="136"/>
    </font>
    <font>
      <sz val="12"/>
      <color indexed="52"/>
      <name val="新細明體"/>
      <family val="1"/>
      <charset val="136"/>
    </font>
    <font>
      <sz val="10"/>
      <name val="微軟正黑體"/>
      <family val="2"/>
      <charset val="136"/>
    </font>
    <font>
      <b/>
      <sz val="20"/>
      <name val="微軟正黑體"/>
      <family val="2"/>
      <charset val="136"/>
    </font>
    <font>
      <sz val="10"/>
      <color indexed="8"/>
      <name val="微軟正黑體"/>
      <family val="2"/>
      <charset val="136"/>
    </font>
    <font>
      <sz val="12"/>
      <name val="新細明體"/>
      <family val="1"/>
      <charset val="136"/>
    </font>
    <font>
      <sz val="9"/>
      <name val="新細明體"/>
      <family val="1"/>
      <charset val="136"/>
    </font>
    <font>
      <sz val="9"/>
      <name val="細明體"/>
      <family val="3"/>
      <charset val="136"/>
    </font>
    <font>
      <b/>
      <sz val="10"/>
      <name val="微軟正黑體"/>
      <family val="2"/>
      <charset val="136"/>
    </font>
    <font>
      <sz val="9"/>
      <name val="Times New Roman"/>
      <family val="1"/>
    </font>
    <font>
      <sz val="12"/>
      <name val="Times New Roman"/>
      <family val="1"/>
    </font>
    <font>
      <u/>
      <sz val="12"/>
      <color indexed="21"/>
      <name val="新細明體"/>
      <family val="1"/>
      <charset val="136"/>
    </font>
    <font>
      <u/>
      <sz val="12"/>
      <color indexed="30"/>
      <name val="新細明體"/>
      <family val="1"/>
      <charset val="136"/>
    </font>
    <font>
      <sz val="10"/>
      <color indexed="8"/>
      <name val="Arial"/>
      <family val="2"/>
    </font>
    <font>
      <sz val="10"/>
      <color indexed="8"/>
      <name val="Calibri"/>
      <family val="2"/>
    </font>
    <font>
      <b/>
      <sz val="14"/>
      <color indexed="8"/>
      <name val="微軟正黑體"/>
      <family val="2"/>
      <charset val="136"/>
    </font>
    <font>
      <sz val="12"/>
      <name val="微軟正黑體"/>
      <family val="2"/>
      <charset val="136"/>
    </font>
    <font>
      <b/>
      <sz val="12"/>
      <name val="微軟正黑體"/>
      <family val="2"/>
      <charset val="136"/>
    </font>
    <font>
      <sz val="8"/>
      <name val="微軟正黑體"/>
      <family val="2"/>
      <charset val="136"/>
    </font>
    <font>
      <sz val="9"/>
      <name val="微軟正黑體"/>
      <family val="2"/>
      <charset val="136"/>
    </font>
    <font>
      <sz val="9"/>
      <name val="新細明體"/>
      <family val="1"/>
      <charset val="136"/>
    </font>
    <font>
      <b/>
      <sz val="12"/>
      <color indexed="10"/>
      <name val="微軟正黑體"/>
      <family val="2"/>
      <charset val="136"/>
    </font>
    <font>
      <sz val="9"/>
      <name val="新細明體"/>
      <family val="1"/>
      <charset val="136"/>
    </font>
    <font>
      <sz val="12"/>
      <color indexed="8"/>
      <name val="微軟正黑體"/>
      <family val="2"/>
      <charset val="136"/>
    </font>
    <font>
      <b/>
      <sz val="12"/>
      <color indexed="8"/>
      <name val="微軟正黑體"/>
      <family val="2"/>
      <charset val="136"/>
    </font>
    <font>
      <sz val="12"/>
      <color indexed="10"/>
      <name val="微軟正黑體"/>
      <family val="2"/>
      <charset val="136"/>
    </font>
    <font>
      <sz val="9"/>
      <name val="新細明體"/>
      <family val="1"/>
      <charset val="136"/>
    </font>
    <font>
      <sz val="12"/>
      <color rgb="FF000000"/>
      <name val="新細明體"/>
      <family val="1"/>
      <charset val="136"/>
    </font>
    <font>
      <sz val="12"/>
      <color rgb="FFFFFFFF"/>
      <name val="新細明體"/>
      <family val="1"/>
      <charset val="136"/>
    </font>
    <font>
      <u/>
      <sz val="12"/>
      <color rgb="FF0000FF"/>
      <name val="新細明體"/>
      <family val="1"/>
      <charset val="136"/>
    </font>
    <font>
      <b/>
      <i/>
      <sz val="16"/>
      <color rgb="FF000000"/>
      <name val="新細明體"/>
      <family val="1"/>
      <charset val="136"/>
    </font>
    <font>
      <b/>
      <i/>
      <u/>
      <sz val="12"/>
      <color rgb="FF000000"/>
      <name val="新細明體"/>
      <family val="1"/>
      <charset val="136"/>
    </font>
    <font>
      <sz val="12"/>
      <color theme="1"/>
      <name val="新細明體"/>
      <family val="1"/>
      <charset val="136"/>
      <scheme val="minor"/>
    </font>
    <font>
      <sz val="10"/>
      <color rgb="FF000000"/>
      <name val="MS Sans Serif"/>
      <family val="2"/>
    </font>
    <font>
      <sz val="12"/>
      <color rgb="FF000000"/>
      <name val="Calibri"/>
      <family val="2"/>
    </font>
    <font>
      <sz val="10"/>
      <color rgb="FF000000"/>
      <name val="Helv"/>
      <family val="2"/>
    </font>
    <font>
      <sz val="12"/>
      <color rgb="FF993300"/>
      <name val="新細明體"/>
      <family val="1"/>
      <charset val="136"/>
    </font>
    <font>
      <b/>
      <sz val="12"/>
      <color rgb="FF000000"/>
      <name val="新細明體"/>
      <family val="1"/>
      <charset val="136"/>
    </font>
    <font>
      <sz val="12"/>
      <color rgb="FF008000"/>
      <name val="新細明體"/>
      <family val="1"/>
      <charset val="136"/>
    </font>
    <font>
      <b/>
      <sz val="12"/>
      <color rgb="FFFF9900"/>
      <name val="新細明體"/>
      <family val="1"/>
      <charset val="136"/>
    </font>
    <font>
      <sz val="12"/>
      <color rgb="FFFF9900"/>
      <name val="新細明體"/>
      <family val="1"/>
      <charset val="136"/>
    </font>
    <font>
      <u/>
      <sz val="12"/>
      <color rgb="FF0563C1"/>
      <name val="新細明體"/>
      <family val="1"/>
      <charset val="136"/>
    </font>
    <font>
      <u/>
      <sz val="12"/>
      <color theme="10"/>
      <name val="新細明體"/>
      <family val="1"/>
      <charset val="136"/>
    </font>
    <font>
      <u/>
      <sz val="12"/>
      <color rgb="FF0066CC"/>
      <name val="新細明體"/>
      <family val="1"/>
      <charset val="136"/>
    </font>
    <font>
      <i/>
      <sz val="12"/>
      <color rgb="FF808080"/>
      <name val="新細明體"/>
      <family val="1"/>
      <charset val="136"/>
    </font>
    <font>
      <b/>
      <sz val="15"/>
      <color rgb="FF003366"/>
      <name val="新細明體"/>
      <family val="1"/>
      <charset val="136"/>
    </font>
    <font>
      <b/>
      <sz val="15"/>
      <color rgb="FF666699"/>
      <name val="新細明體"/>
      <family val="1"/>
      <charset val="136"/>
    </font>
    <font>
      <b/>
      <sz val="13"/>
      <color rgb="FF003366"/>
      <name val="新細明體"/>
      <family val="1"/>
      <charset val="136"/>
    </font>
    <font>
      <b/>
      <sz val="13"/>
      <color rgb="FF666699"/>
      <name val="新細明體"/>
      <family val="1"/>
      <charset val="136"/>
    </font>
    <font>
      <b/>
      <sz val="11"/>
      <color rgb="FF003366"/>
      <name val="新細明體"/>
      <family val="1"/>
      <charset val="136"/>
    </font>
    <font>
      <b/>
      <sz val="11"/>
      <color rgb="FF666699"/>
      <name val="新細明體"/>
      <family val="1"/>
      <charset val="136"/>
    </font>
    <font>
      <b/>
      <sz val="18"/>
      <color rgb="FF003366"/>
      <name val="新細明體"/>
      <family val="1"/>
      <charset val="136"/>
    </font>
    <font>
      <sz val="18"/>
      <color rgb="FF666699"/>
      <name val="新細明體"/>
      <family val="1"/>
      <charset val="136"/>
    </font>
    <font>
      <sz val="10"/>
      <color theme="1"/>
      <name val="Helv"/>
      <family val="2"/>
    </font>
    <font>
      <sz val="12"/>
      <color rgb="FF333399"/>
      <name val="新細明體"/>
      <family val="1"/>
      <charset val="136"/>
    </font>
    <font>
      <b/>
      <sz val="12"/>
      <color rgb="FF333333"/>
      <name val="新細明體"/>
      <family val="1"/>
      <charset val="136"/>
    </font>
    <font>
      <b/>
      <sz val="12"/>
      <color rgb="FFFFFFFF"/>
      <name val="新細明體"/>
      <family val="1"/>
      <charset val="136"/>
    </font>
    <font>
      <sz val="12"/>
      <color rgb="FF800080"/>
      <name val="新細明體"/>
      <family val="1"/>
      <charset val="136"/>
    </font>
    <font>
      <sz val="12"/>
      <color rgb="FFFF0000"/>
      <name val="新細明體"/>
      <family val="1"/>
      <charset val="136"/>
    </font>
    <font>
      <sz val="10"/>
      <color rgb="FF00B050"/>
      <name val="微軟正黑體"/>
      <family val="2"/>
      <charset val="136"/>
    </font>
    <font>
      <b/>
      <sz val="12"/>
      <color rgb="FFFF0000"/>
      <name val="微軟正黑體"/>
      <family val="2"/>
      <charset val="136"/>
    </font>
    <font>
      <sz val="10"/>
      <color theme="1"/>
      <name val="微軟正黑體"/>
      <family val="2"/>
      <charset val="136"/>
    </font>
    <font>
      <sz val="10"/>
      <color rgb="FFFF0000"/>
      <name val="微軟正黑體"/>
      <family val="2"/>
      <charset val="136"/>
    </font>
    <font>
      <sz val="10"/>
      <color rgb="FF000000"/>
      <name val="微軟正黑體"/>
      <family val="2"/>
      <charset val="136"/>
    </font>
    <font>
      <b/>
      <sz val="10"/>
      <color rgb="FFFF0000"/>
      <name val="微軟正黑體"/>
      <family val="2"/>
      <charset val="136"/>
    </font>
    <font>
      <sz val="12"/>
      <color theme="1"/>
      <name val="微軟正黑體"/>
      <family val="2"/>
      <charset val="136"/>
    </font>
    <font>
      <b/>
      <sz val="14"/>
      <color theme="1"/>
      <name val="微軟正黑體"/>
      <family val="2"/>
      <charset val="136"/>
    </font>
    <font>
      <b/>
      <sz val="20"/>
      <color theme="1"/>
      <name val="微軟正黑體"/>
      <family val="2"/>
      <charset val="136"/>
    </font>
    <font>
      <u/>
      <sz val="12"/>
      <color indexed="38"/>
      <name val="新細明體"/>
      <family val="1"/>
      <charset val="136"/>
    </font>
    <font>
      <sz val="20"/>
      <name val="微軟正黑體"/>
      <family val="2"/>
      <charset val="136"/>
    </font>
    <font>
      <b/>
      <sz val="10"/>
      <color theme="1"/>
      <name val="微軟正黑體"/>
      <family val="2"/>
      <charset val="136"/>
    </font>
    <font>
      <sz val="9"/>
      <name val="新細明體"/>
      <family val="2"/>
      <charset val="136"/>
      <scheme val="minor"/>
    </font>
    <font>
      <sz val="14"/>
      <color theme="1"/>
      <name val="微軟正黑體"/>
      <family val="2"/>
      <charset val="136"/>
    </font>
    <font>
      <b/>
      <sz val="12"/>
      <color theme="1"/>
      <name val="微軟正黑體"/>
      <family val="2"/>
      <charset val="136"/>
    </font>
    <font>
      <sz val="14"/>
      <name val="微軟正黑體"/>
      <family val="2"/>
      <charset val="136"/>
    </font>
    <font>
      <u/>
      <sz val="12"/>
      <color theme="1"/>
      <name val="微軟正黑體"/>
      <family val="2"/>
      <charset val="136"/>
    </font>
    <font>
      <u/>
      <sz val="12"/>
      <color indexed="8"/>
      <name val="微軟正黑體"/>
      <family val="2"/>
      <charset val="136"/>
    </font>
    <font>
      <u/>
      <sz val="12"/>
      <color indexed="10"/>
      <name val="微軟正黑體"/>
      <family val="2"/>
      <charset val="136"/>
    </font>
    <font>
      <b/>
      <u/>
      <sz val="12"/>
      <color indexed="10"/>
      <name val="微軟正黑體"/>
      <family val="2"/>
      <charset val="136"/>
    </font>
    <font>
      <sz val="12"/>
      <color theme="1"/>
      <name val="新細明體"/>
      <family val="1"/>
      <charset val="136"/>
    </font>
    <font>
      <u/>
      <sz val="10"/>
      <name val="微軟正黑體"/>
      <family val="2"/>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sz val="9"/>
      <name val="Arial"/>
      <family val="2"/>
    </font>
    <font>
      <u/>
      <sz val="12"/>
      <color rgb="FF008080"/>
      <name val="新細明體"/>
      <family val="1"/>
      <charset val="136"/>
    </font>
    <font>
      <strike/>
      <sz val="10"/>
      <name val="微軟正黑體"/>
      <family val="2"/>
      <charset val="136"/>
    </font>
    <font>
      <b/>
      <sz val="26"/>
      <name val="微軟正黑體"/>
      <family val="2"/>
      <charset val="136"/>
    </font>
    <font>
      <sz val="10"/>
      <color rgb="FFFF0000"/>
      <name val="Microsoft JhengHei"/>
      <family val="2"/>
      <charset val="136"/>
    </font>
    <font>
      <sz val="10"/>
      <color theme="1"/>
      <name val="Microsoft JhengHei"/>
      <family val="2"/>
      <charset val="136"/>
    </font>
    <font>
      <u/>
      <sz val="10"/>
      <color rgb="FFFF0000"/>
      <name val="微軟正黑體"/>
      <family val="2"/>
      <charset val="136"/>
    </font>
    <font>
      <sz val="12"/>
      <color rgb="FFFF0000"/>
      <name val="微軟正黑體"/>
      <family val="2"/>
      <charset val="136"/>
    </font>
    <font>
      <sz val="9"/>
      <name val="新細明體"/>
      <family val="3"/>
      <charset val="136"/>
      <scheme val="minor"/>
    </font>
    <font>
      <sz val="9"/>
      <name val="新細明體"/>
      <family val="2"/>
      <charset val="136"/>
    </font>
    <font>
      <u/>
      <sz val="10"/>
      <color theme="1"/>
      <name val="微軟正黑體"/>
      <family val="2"/>
      <charset val="136"/>
    </font>
    <font>
      <u/>
      <sz val="10"/>
      <color rgb="FFFF0000"/>
      <name val="Microsoft JhengHei"/>
      <family val="2"/>
      <charset val="136"/>
    </font>
    <font>
      <u/>
      <sz val="10"/>
      <color indexed="12"/>
      <name val="新細明體"/>
      <family val="1"/>
      <charset val="136"/>
    </font>
    <font>
      <sz val="12"/>
      <color theme="1"/>
      <name val="Microsoft JhengHei"/>
      <family val="2"/>
      <charset val="136"/>
    </font>
    <font>
      <sz val="10"/>
      <color rgb="FF0070C0"/>
      <name val="微軟正黑體"/>
      <family val="2"/>
      <charset val="136"/>
    </font>
  </fonts>
  <fills count="6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22"/>
        <bgColor indexed="31"/>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rgb="FFCCFFFF"/>
        <bgColor rgb="FFCCFFFF"/>
      </patternFill>
    </fill>
    <fill>
      <patternFill patternType="solid">
        <fgColor rgb="FFCCCCFF"/>
        <bgColor rgb="FFCCCCFF"/>
      </patternFill>
    </fill>
    <fill>
      <patternFill patternType="solid">
        <fgColor rgb="FFFFCC99"/>
        <bgColor rgb="FFFFCC99"/>
      </patternFill>
    </fill>
    <fill>
      <patternFill patternType="solid">
        <fgColor rgb="FFFF99CC"/>
        <bgColor rgb="FFFF99CC"/>
      </patternFill>
    </fill>
    <fill>
      <patternFill patternType="solid">
        <fgColor rgb="FFFFFFFF"/>
        <bgColor rgb="FFFFFFFF"/>
      </patternFill>
    </fill>
    <fill>
      <patternFill patternType="solid">
        <fgColor rgb="FFCCFFCC"/>
        <bgColor rgb="FFCCFFCC"/>
      </patternFill>
    </fill>
    <fill>
      <patternFill patternType="solid">
        <fgColor rgb="FFFFFFCC"/>
        <bgColor rgb="FFFFFFCC"/>
      </patternFill>
    </fill>
    <fill>
      <patternFill patternType="solid">
        <fgColor rgb="FFCC99FF"/>
        <bgColor rgb="FFCC99FF"/>
      </patternFill>
    </fill>
    <fill>
      <patternFill patternType="solid">
        <fgColor rgb="FF99CCFF"/>
        <bgColor rgb="FF99CCFF"/>
      </patternFill>
    </fill>
    <fill>
      <patternFill patternType="solid">
        <fgColor rgb="FFFF8080"/>
        <bgColor rgb="FFFF8080"/>
      </patternFill>
    </fill>
    <fill>
      <patternFill patternType="solid">
        <fgColor rgb="FFC0C0C0"/>
        <bgColor rgb="FFC0C0C0"/>
      </patternFill>
    </fill>
    <fill>
      <patternFill patternType="solid">
        <fgColor rgb="FF00FF00"/>
        <bgColor rgb="FF00FF00"/>
      </patternFill>
    </fill>
    <fill>
      <patternFill patternType="solid">
        <fgColor rgb="FFFFFF99"/>
        <bgColor rgb="FFFFFF99"/>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9966"/>
        <bgColor rgb="FF339966"/>
      </patternFill>
    </fill>
    <fill>
      <patternFill patternType="solid">
        <fgColor rgb="FF333399"/>
        <bgColor rgb="FF333399"/>
      </patternFill>
    </fill>
    <fill>
      <patternFill patternType="solid">
        <fgColor rgb="FFFF0000"/>
        <bgColor rgb="FFFF0000"/>
      </patternFill>
    </fill>
    <fill>
      <patternFill patternType="solid">
        <fgColor rgb="FFFF6600"/>
        <bgColor rgb="FFFF6600"/>
      </patternFill>
    </fill>
    <fill>
      <patternFill patternType="solid">
        <fgColor rgb="FF969696"/>
        <bgColor rgb="FF969696"/>
      </patternFill>
    </fill>
    <fill>
      <patternFill patternType="solid">
        <fgColor rgb="FFFFC000"/>
        <bgColor indexed="64"/>
      </patternFill>
    </fill>
    <fill>
      <patternFill patternType="solid">
        <fgColor rgb="FF7030A0"/>
        <bgColor indexed="64"/>
      </patternFill>
    </fill>
    <fill>
      <patternFill patternType="solid">
        <fgColor rgb="FFCCFFCC"/>
        <bgColor indexed="64"/>
      </patternFill>
    </fill>
    <fill>
      <patternFill patternType="solid">
        <fgColor rgb="FFCCCCFF"/>
        <bgColor indexed="64"/>
      </patternFill>
    </fill>
    <fill>
      <patternFill patternType="solid">
        <fgColor rgb="FFFFCC99"/>
        <bgColor indexed="64"/>
      </patternFill>
    </fill>
    <fill>
      <patternFill patternType="solid">
        <fgColor rgb="FFFF99CC"/>
        <bgColor indexed="64"/>
      </patternFill>
    </fill>
    <fill>
      <patternFill patternType="solid">
        <fgColor rgb="FF7030A0"/>
        <bgColor rgb="FFFFFF99"/>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CCECFF"/>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rgb="FFCCFFFF"/>
      </patternFill>
    </fill>
    <fill>
      <patternFill patternType="solid">
        <fgColor indexed="41"/>
        <bgColor indexed="64"/>
      </patternFill>
    </fill>
    <fill>
      <patternFill patternType="solid">
        <fgColor indexed="42"/>
        <bgColor indexed="64"/>
      </patternFill>
    </fill>
    <fill>
      <patternFill patternType="solid">
        <fgColor rgb="FFFFF2CC"/>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0000"/>
        <bgColor indexed="64"/>
      </patternFill>
    </fill>
  </fills>
  <borders count="454">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33399"/>
      </top>
      <bottom style="double">
        <color rgb="FF000000"/>
      </bottom>
      <diagonal/>
    </border>
    <border>
      <left/>
      <right/>
      <top style="thin">
        <color rgb="FF33CCCC"/>
      </top>
      <bottom style="double">
        <color rgb="FF000000"/>
      </bottom>
      <diagonal/>
    </border>
    <border>
      <left style="thin">
        <color rgb="FF808080"/>
      </left>
      <right style="thin">
        <color rgb="FF808080"/>
      </right>
      <top style="thin">
        <color rgb="FF808080"/>
      </top>
      <bottom style="thin">
        <color rgb="FF808080"/>
      </bottom>
      <diagonal/>
    </border>
    <border>
      <left/>
      <right/>
      <top/>
      <bottom style="double">
        <color rgb="FF000000"/>
      </bottom>
      <diagonal/>
    </border>
    <border>
      <left style="thin">
        <color rgb="FFC0C0C0"/>
      </left>
      <right style="thin">
        <color rgb="FFC0C0C0"/>
      </right>
      <top style="thin">
        <color rgb="FFC0C0C0"/>
      </top>
      <bottom style="thin">
        <color rgb="FFC0C0C0"/>
      </bottom>
      <diagonal/>
    </border>
    <border>
      <left/>
      <right/>
      <top/>
      <bottom style="medium">
        <color rgb="FF333399"/>
      </bottom>
      <diagonal/>
    </border>
    <border>
      <left/>
      <right/>
      <top/>
      <bottom style="medium">
        <color rgb="FF33CCCC"/>
      </bottom>
      <diagonal/>
    </border>
    <border>
      <left/>
      <right/>
      <top/>
      <bottom style="medium">
        <color rgb="FFC0C0C0"/>
      </bottom>
      <diagonal/>
    </border>
    <border>
      <left/>
      <right/>
      <top/>
      <bottom style="medium">
        <color rgb="FF99CCFF"/>
      </bottom>
      <diagonal/>
    </border>
    <border>
      <left/>
      <right/>
      <top/>
      <bottom style="thin">
        <color rgb="FF0066CC"/>
      </bottom>
      <diagonal/>
    </border>
    <border>
      <left/>
      <right/>
      <top/>
      <bottom style="thin">
        <color rgb="FF99CCFF"/>
      </bottom>
      <diagonal/>
    </border>
    <border>
      <left style="thin">
        <color rgb="FF333333"/>
      </left>
      <right style="thin">
        <color rgb="FF333333"/>
      </right>
      <top style="thin">
        <color rgb="FF333333"/>
      </top>
      <bottom style="thin">
        <color rgb="FF333333"/>
      </bottom>
      <diagonal/>
    </border>
    <border>
      <left style="double">
        <color rgb="FF000000"/>
      </left>
      <right style="double">
        <color rgb="FF000000"/>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double">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bottom style="thin">
        <color indexed="64"/>
      </bottom>
      <diagonal/>
    </border>
    <border>
      <left style="thin">
        <color auto="1"/>
      </left>
      <right/>
      <top/>
      <bottom style="thin">
        <color auto="1"/>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double">
        <color rgb="FF000000"/>
      </right>
      <top style="thin">
        <color rgb="FF000000"/>
      </top>
      <bottom/>
      <diagonal/>
    </border>
    <border>
      <left style="thin">
        <color indexed="8"/>
      </left>
      <right style="double">
        <color rgb="FF000000"/>
      </right>
      <top style="thin">
        <color indexed="8"/>
      </top>
      <bottom style="thin">
        <color indexed="8"/>
      </bottom>
      <diagonal/>
    </border>
    <border>
      <left style="thin">
        <color auto="1"/>
      </left>
      <right style="double">
        <color rgb="FF000000"/>
      </right>
      <top style="thin">
        <color indexed="8"/>
      </top>
      <bottom style="thin">
        <color indexed="8"/>
      </bottom>
      <diagonal/>
    </border>
    <border>
      <left style="thin">
        <color auto="1"/>
      </left>
      <right style="double">
        <color rgb="FF000000"/>
      </right>
      <top style="thin">
        <color auto="1"/>
      </top>
      <bottom style="thin">
        <color auto="1"/>
      </bottom>
      <diagonal/>
    </border>
    <border>
      <left style="thin">
        <color rgb="FF000000"/>
      </left>
      <right style="double">
        <color rgb="FF000000"/>
      </right>
      <top style="thin">
        <color rgb="FF000000"/>
      </top>
      <bottom style="thin">
        <color rgb="FF000000"/>
      </bottom>
      <diagonal/>
    </border>
    <border>
      <left style="thin">
        <color indexed="8"/>
      </left>
      <right style="double">
        <color rgb="FF000000"/>
      </right>
      <top style="thin">
        <color indexed="8"/>
      </top>
      <bottom style="thin">
        <color indexed="8"/>
      </bottom>
      <diagonal/>
    </border>
    <border>
      <left style="thin">
        <color indexed="8"/>
      </left>
      <right style="double">
        <color rgb="FF000000"/>
      </right>
      <top/>
      <bottom style="thin">
        <color indexed="8"/>
      </bottom>
      <diagonal/>
    </border>
    <border>
      <left style="thin">
        <color indexed="8"/>
      </left>
      <right style="double">
        <color rgb="FF000000"/>
      </right>
      <top style="thin">
        <color indexed="8"/>
      </top>
      <bottom/>
      <diagonal/>
    </border>
    <border>
      <left style="thin">
        <color indexed="64"/>
      </left>
      <right style="double">
        <color rgb="FF000000"/>
      </right>
      <top style="thin">
        <color indexed="64"/>
      </top>
      <bottom style="thin">
        <color indexed="64"/>
      </bottom>
      <diagonal/>
    </border>
    <border>
      <left style="thin">
        <color indexed="64"/>
      </left>
      <right style="double">
        <color rgb="FF000000"/>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double">
        <color indexed="64"/>
      </right>
      <top style="thin">
        <color indexed="8"/>
      </top>
      <bottom style="thin">
        <color indexed="8"/>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64"/>
      </left>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auto="1"/>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double">
        <color rgb="FF000000"/>
      </right>
      <top style="thin">
        <color rgb="FF000000"/>
      </top>
      <bottom style="thin">
        <color rgb="FF000000"/>
      </bottom>
      <diagonal/>
    </border>
    <border>
      <left/>
      <right style="double">
        <color rgb="FF000000"/>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bottom/>
      <diagonal/>
    </border>
    <border>
      <left style="thin">
        <color auto="1"/>
      </left>
      <right style="medium">
        <color indexed="64"/>
      </right>
      <top/>
      <bottom style="thin">
        <color indexed="64"/>
      </bottom>
      <diagonal/>
    </border>
    <border>
      <left/>
      <right style="thin">
        <color indexed="64"/>
      </right>
      <top style="thin">
        <color rgb="FF000000"/>
      </top>
      <bottom/>
      <diagonal/>
    </border>
    <border>
      <left style="thin">
        <color auto="1"/>
      </left>
      <right style="medium">
        <color indexed="64"/>
      </right>
      <top style="thin">
        <color auto="1"/>
      </top>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double">
        <color rgb="FF000000"/>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double">
        <color rgb="FF000000"/>
      </right>
      <top style="thin">
        <color indexed="8"/>
      </top>
      <bottom style="thin">
        <color indexed="8"/>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rgb="FF000000"/>
      </left>
      <right style="thin">
        <color rgb="FF000000"/>
      </right>
      <top style="thin">
        <color indexed="8"/>
      </top>
      <bottom style="thin">
        <color indexed="8"/>
      </bottom>
      <diagonal/>
    </border>
    <border>
      <left style="thin">
        <color rgb="FF000000"/>
      </left>
      <right style="thin">
        <color rgb="FF000000"/>
      </right>
      <top style="thin">
        <color indexed="8"/>
      </top>
      <bottom style="thin">
        <color indexed="8"/>
      </bottom>
      <diagonal/>
    </border>
    <border>
      <left style="thin">
        <color rgb="FF000000"/>
      </left>
      <right style="double">
        <color rgb="FF000000"/>
      </right>
      <top style="thin">
        <color indexed="8"/>
      </top>
      <bottom style="thin">
        <color indexed="8"/>
      </bottom>
      <diagonal/>
    </border>
    <border>
      <left style="thin">
        <color indexed="8"/>
      </left>
      <right style="double">
        <color rgb="FF000000"/>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double">
        <color rgb="FF000000"/>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auto="1"/>
      </top>
      <bottom/>
      <diagonal/>
    </border>
    <border>
      <left style="medium">
        <color indexed="64"/>
      </left>
      <right/>
      <top style="thin">
        <color indexed="64"/>
      </top>
      <bottom/>
      <diagonal/>
    </border>
    <border>
      <left style="thin">
        <color indexed="64"/>
      </left>
      <right style="double">
        <color auto="1"/>
      </right>
      <top style="thin">
        <color indexed="64"/>
      </top>
      <bottom/>
      <diagonal/>
    </border>
    <border>
      <left style="double">
        <color auto="1"/>
      </left>
      <right/>
      <top style="thin">
        <color indexed="64"/>
      </top>
      <bottom/>
      <diagonal/>
    </border>
    <border>
      <left style="thin">
        <color indexed="8"/>
      </left>
      <right style="thin">
        <color indexed="8"/>
      </right>
      <top style="thin">
        <color indexed="8"/>
      </top>
      <bottom style="thin">
        <color indexed="8"/>
      </bottom>
      <diagonal/>
    </border>
    <border>
      <left style="medium">
        <color indexed="64"/>
      </left>
      <right/>
      <top/>
      <bottom/>
      <diagonal/>
    </border>
    <border>
      <left style="thin">
        <color indexed="64"/>
      </left>
      <right style="double">
        <color auto="1"/>
      </right>
      <top/>
      <bottom/>
      <diagonal/>
    </border>
    <border>
      <left style="double">
        <color auto="1"/>
      </left>
      <right/>
      <top/>
      <bottom/>
      <diagonal/>
    </border>
    <border>
      <left/>
      <right style="thin">
        <color indexed="64"/>
      </right>
      <top style="thin">
        <color indexed="64"/>
      </top>
      <bottom/>
      <diagonal/>
    </border>
    <border>
      <left style="medium">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8"/>
      </right>
      <top/>
      <bottom style="thin">
        <color rgb="FF000000"/>
      </bottom>
      <diagonal/>
    </border>
    <border>
      <left style="thin">
        <color indexed="8"/>
      </left>
      <right style="thin">
        <color indexed="64"/>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double">
        <color rgb="FF000000"/>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double">
        <color rgb="FF000000"/>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double">
        <color rgb="FF000000"/>
      </right>
      <top style="thin">
        <color auto="1"/>
      </top>
      <bottom/>
      <diagonal/>
    </border>
    <border>
      <left/>
      <right/>
      <top style="thin">
        <color indexed="64"/>
      </top>
      <bottom style="thin">
        <color indexed="64"/>
      </bottom>
      <diagonal/>
    </border>
    <border>
      <left style="thin">
        <color auto="1"/>
      </left>
      <right style="double">
        <color rgb="FF000000"/>
      </right>
      <top style="thin">
        <color indexed="8"/>
      </top>
      <bottom style="thin">
        <color indexed="8"/>
      </bottom>
      <diagonal/>
    </border>
    <border>
      <left style="thin">
        <color auto="1"/>
      </left>
      <right style="double">
        <color rgb="FF000000"/>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double">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style="double">
        <color auto="1"/>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medium">
        <color indexed="64"/>
      </right>
      <top style="thin">
        <color indexed="64"/>
      </top>
      <bottom style="thin">
        <color indexed="64"/>
      </bottom>
      <diagonal/>
    </border>
    <border>
      <left style="thin">
        <color rgb="FF000000"/>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ouble">
        <color rgb="FF000000"/>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64"/>
      </right>
      <top style="thin">
        <color indexed="8"/>
      </top>
      <bottom/>
      <diagonal/>
    </border>
    <border>
      <left/>
      <right style="double">
        <color rgb="FF000000"/>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double">
        <color rgb="FF000000"/>
      </right>
      <top style="thin">
        <color auto="1"/>
      </top>
      <bottom/>
      <diagonal/>
    </border>
    <border>
      <left style="thin">
        <color auto="1"/>
      </left>
      <right style="double">
        <color rgb="FF000000"/>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diagonal/>
    </border>
    <border>
      <left style="thin">
        <color rgb="FF000000"/>
      </left>
      <right style="thin">
        <color rgb="FF000000"/>
      </right>
      <top/>
      <bottom style="thin">
        <color auto="1"/>
      </bottom>
      <diagonal/>
    </border>
    <border>
      <left style="thin">
        <color indexed="8"/>
      </left>
      <right style="thin">
        <color indexed="8"/>
      </right>
      <top/>
      <bottom style="thin">
        <color auto="1"/>
      </bottom>
      <diagonal/>
    </border>
    <border>
      <left style="thin">
        <color rgb="FF000000"/>
      </left>
      <right style="thin">
        <color rgb="FF000000"/>
      </right>
      <top style="thin">
        <color rgb="FF000000"/>
      </top>
      <bottom style="thin">
        <color auto="1"/>
      </bottom>
      <diagonal/>
    </border>
    <border>
      <left style="thin">
        <color indexed="8"/>
      </left>
      <right style="thin">
        <color auto="1"/>
      </right>
      <top style="thin">
        <color indexed="8"/>
      </top>
      <bottom style="thin">
        <color auto="1"/>
      </bottom>
      <diagonal/>
    </border>
    <border>
      <left style="thin">
        <color auto="1"/>
      </left>
      <right/>
      <top style="thin">
        <color auto="1"/>
      </top>
      <bottom/>
      <diagonal/>
    </border>
    <border>
      <left style="thin">
        <color indexed="8"/>
      </left>
      <right style="double">
        <color rgb="FF000000"/>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double">
        <color rgb="FF000000"/>
      </right>
      <top style="thin">
        <color auto="1"/>
      </top>
      <bottom style="thin">
        <color auto="1"/>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s>
  <cellStyleXfs count="840">
    <xf numFmtId="0" fontId="0" fillId="0" borderId="0"/>
    <xf numFmtId="0" fontId="11" fillId="2" borderId="0" applyNumberFormat="0" applyBorder="0" applyAlignment="0" applyProtection="0"/>
    <xf numFmtId="0" fontId="56" fillId="24" borderId="0" applyNumberFormat="0" applyFont="0" applyBorder="0" applyProtection="0">
      <alignment vertical="center"/>
    </xf>
    <xf numFmtId="0" fontId="56" fillId="25" borderId="0" applyNumberFormat="0" applyFont="0" applyBorder="0" applyProtection="0">
      <alignment vertical="center"/>
    </xf>
    <xf numFmtId="0" fontId="56" fillId="24" borderId="0" applyNumberFormat="0" applyFont="0" applyBorder="0" applyProtection="0">
      <alignment vertical="center"/>
    </xf>
    <xf numFmtId="0" fontId="56" fillId="24" borderId="0" applyNumberFormat="0" applyFont="0" applyBorder="0" applyProtection="0">
      <alignment vertical="center"/>
    </xf>
    <xf numFmtId="0" fontId="56" fillId="24" borderId="0" applyNumberFormat="0" applyFont="0" applyBorder="0" applyProtection="0">
      <alignment vertical="center"/>
    </xf>
    <xf numFmtId="0" fontId="56" fillId="24" borderId="0" applyNumberFormat="0" applyFont="0" applyBorder="0" applyProtection="0">
      <alignment vertical="center"/>
    </xf>
    <xf numFmtId="0" fontId="56" fillId="24" borderId="0" applyNumberFormat="0" applyFont="0" applyBorder="0" applyProtection="0">
      <alignment vertical="center"/>
    </xf>
    <xf numFmtId="0" fontId="56" fillId="25" borderId="0" applyNumberFormat="0" applyFont="0" applyBorder="0" applyProtection="0">
      <alignment vertical="center"/>
    </xf>
    <xf numFmtId="0" fontId="56" fillId="24" borderId="0" applyNumberFormat="0" applyFont="0" applyBorder="0" applyProtection="0">
      <alignment vertical="center"/>
    </xf>
    <xf numFmtId="0" fontId="11" fillId="3" borderId="0" applyNumberFormat="0" applyBorder="0" applyAlignment="0" applyProtection="0"/>
    <xf numFmtId="0" fontId="56" fillId="26" borderId="0" applyNumberFormat="0" applyFont="0" applyBorder="0" applyProtection="0">
      <alignment vertical="center"/>
    </xf>
    <xf numFmtId="0" fontId="56" fillId="27"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27" borderId="0" applyNumberFormat="0" applyFont="0" applyBorder="0" applyProtection="0">
      <alignment vertical="center"/>
    </xf>
    <xf numFmtId="0" fontId="56" fillId="26" borderId="0" applyNumberFormat="0" applyFont="0" applyBorder="0" applyProtection="0">
      <alignment vertical="center"/>
    </xf>
    <xf numFmtId="0" fontId="11" fillId="4" borderId="0" applyNumberFormat="0" applyBorder="0" applyAlignment="0" applyProtection="0"/>
    <xf numFmtId="0" fontId="56" fillId="28" borderId="0" applyNumberFormat="0" applyFont="0" applyBorder="0" applyProtection="0">
      <alignment vertical="center"/>
    </xf>
    <xf numFmtId="0" fontId="56" fillId="29" borderId="0" applyNumberFormat="0" applyFont="0" applyBorder="0" applyProtection="0">
      <alignment vertical="center"/>
    </xf>
    <xf numFmtId="0" fontId="56" fillId="28" borderId="0" applyNumberFormat="0" applyFont="0" applyBorder="0" applyProtection="0">
      <alignment vertical="center"/>
    </xf>
    <xf numFmtId="0" fontId="56" fillId="28" borderId="0" applyNumberFormat="0" applyFont="0" applyBorder="0" applyProtection="0">
      <alignment vertical="center"/>
    </xf>
    <xf numFmtId="0" fontId="56" fillId="28" borderId="0" applyNumberFormat="0" applyFont="0" applyBorder="0" applyProtection="0">
      <alignment vertical="center"/>
    </xf>
    <xf numFmtId="0" fontId="56" fillId="28" borderId="0" applyNumberFormat="0" applyFont="0" applyBorder="0" applyProtection="0">
      <alignment vertical="center"/>
    </xf>
    <xf numFmtId="0" fontId="56" fillId="28" borderId="0" applyNumberFormat="0" applyFont="0" applyBorder="0" applyProtection="0">
      <alignment vertical="center"/>
    </xf>
    <xf numFmtId="0" fontId="56" fillId="29" borderId="0" applyNumberFormat="0" applyFont="0" applyBorder="0" applyProtection="0">
      <alignment vertical="center"/>
    </xf>
    <xf numFmtId="0" fontId="56" fillId="28" borderId="0" applyNumberFormat="0" applyFont="0" applyBorder="0" applyProtection="0">
      <alignment vertical="center"/>
    </xf>
    <xf numFmtId="0" fontId="11" fillId="5" borderId="0" applyNumberFormat="0" applyBorder="0" applyAlignment="0" applyProtection="0"/>
    <xf numFmtId="0" fontId="56" fillId="30" borderId="0" applyNumberFormat="0" applyFont="0" applyBorder="0" applyProtection="0">
      <alignment vertical="center"/>
    </xf>
    <xf numFmtId="0" fontId="56" fillId="31" borderId="0" applyNumberFormat="0" applyFont="0" applyBorder="0" applyProtection="0">
      <alignment vertical="center"/>
    </xf>
    <xf numFmtId="0" fontId="56" fillId="30" borderId="0" applyNumberFormat="0" applyFont="0" applyBorder="0" applyProtection="0">
      <alignment vertical="center"/>
    </xf>
    <xf numFmtId="0" fontId="56" fillId="30" borderId="0" applyNumberFormat="0" applyFont="0" applyBorder="0" applyProtection="0">
      <alignment vertical="center"/>
    </xf>
    <xf numFmtId="0" fontId="56" fillId="30" borderId="0" applyNumberFormat="0" applyFont="0" applyBorder="0" applyProtection="0">
      <alignment vertical="center"/>
    </xf>
    <xf numFmtId="0" fontId="56" fillId="30" borderId="0" applyNumberFormat="0" applyFont="0" applyBorder="0" applyProtection="0">
      <alignment vertical="center"/>
    </xf>
    <xf numFmtId="0" fontId="56" fillId="30" borderId="0" applyNumberFormat="0" applyFont="0" applyBorder="0" applyProtection="0">
      <alignment vertical="center"/>
    </xf>
    <xf numFmtId="0" fontId="56" fillId="31" borderId="0" applyNumberFormat="0" applyFont="0" applyBorder="0" applyProtection="0">
      <alignment vertical="center"/>
    </xf>
    <xf numFmtId="0" fontId="56" fillId="30" borderId="0" applyNumberFormat="0" applyFont="0" applyBorder="0" applyProtection="0">
      <alignment vertical="center"/>
    </xf>
    <xf numFmtId="0" fontId="11" fillId="6" borderId="0" applyNumberFormat="0" applyBorder="0" applyAlignment="0" applyProtection="0"/>
    <xf numFmtId="0" fontId="56" fillId="25" borderId="0" applyNumberFormat="0" applyFont="0" applyBorder="0" applyProtection="0">
      <alignment vertical="center"/>
    </xf>
    <xf numFmtId="0" fontId="56" fillId="24" borderId="0" applyNumberFormat="0" applyFont="0" applyBorder="0" applyProtection="0">
      <alignment vertical="center"/>
    </xf>
    <xf numFmtId="0" fontId="56" fillId="25" borderId="0" applyNumberFormat="0" applyFont="0" applyBorder="0" applyProtection="0">
      <alignment vertical="center"/>
    </xf>
    <xf numFmtId="0" fontId="56" fillId="25" borderId="0" applyNumberFormat="0" applyFont="0" applyBorder="0" applyProtection="0">
      <alignment vertical="center"/>
    </xf>
    <xf numFmtId="0" fontId="56" fillId="25" borderId="0" applyNumberFormat="0" applyFont="0" applyBorder="0" applyProtection="0">
      <alignment vertical="center"/>
    </xf>
    <xf numFmtId="0" fontId="56" fillId="25" borderId="0" applyNumberFormat="0" applyFont="0" applyBorder="0" applyProtection="0">
      <alignment vertical="center"/>
    </xf>
    <xf numFmtId="0" fontId="56" fillId="25" borderId="0" applyNumberFormat="0" applyFont="0" applyBorder="0" applyProtection="0">
      <alignment vertical="center"/>
    </xf>
    <xf numFmtId="0" fontId="56" fillId="24" borderId="0" applyNumberFormat="0" applyFont="0" applyBorder="0" applyProtection="0">
      <alignment vertical="center"/>
    </xf>
    <xf numFmtId="0" fontId="56" fillId="25" borderId="0" applyNumberFormat="0" applyFont="0" applyBorder="0" applyProtection="0">
      <alignment vertical="center"/>
    </xf>
    <xf numFmtId="0" fontId="11" fillId="7" borderId="0" applyNumberFormat="0" applyBorder="0" applyAlignment="0" applyProtection="0"/>
    <xf numFmtId="0" fontId="56" fillId="29" borderId="0" applyNumberFormat="0" applyFont="0" applyBorder="0" applyProtection="0">
      <alignment vertical="center"/>
    </xf>
    <xf numFmtId="0" fontId="56" fillId="26" borderId="0" applyNumberFormat="0" applyFont="0" applyBorder="0" applyProtection="0">
      <alignment vertical="center"/>
    </xf>
    <xf numFmtId="0" fontId="56" fillId="29" borderId="0" applyNumberFormat="0" applyFont="0" applyBorder="0" applyProtection="0">
      <alignment vertical="center"/>
    </xf>
    <xf numFmtId="0" fontId="56" fillId="29" borderId="0" applyNumberFormat="0" applyFont="0" applyBorder="0" applyProtection="0">
      <alignment vertical="center"/>
    </xf>
    <xf numFmtId="0" fontId="56" fillId="29" borderId="0" applyNumberFormat="0" applyFont="0" applyBorder="0" applyProtection="0">
      <alignment vertical="center"/>
    </xf>
    <xf numFmtId="0" fontId="56" fillId="29" borderId="0" applyNumberFormat="0" applyFont="0" applyBorder="0" applyProtection="0">
      <alignment vertical="center"/>
    </xf>
    <xf numFmtId="0" fontId="56" fillId="29" borderId="0" applyNumberFormat="0" applyFont="0" applyBorder="0" applyProtection="0">
      <alignment vertical="center"/>
    </xf>
    <xf numFmtId="0" fontId="56" fillId="26" borderId="0" applyNumberFormat="0" applyFont="0" applyBorder="0" applyProtection="0">
      <alignment vertical="center"/>
    </xf>
    <xf numFmtId="0" fontId="56" fillId="29" borderId="0" applyNumberFormat="0" applyFont="0" applyBorder="0" applyProtection="0">
      <alignment vertical="center"/>
    </xf>
    <xf numFmtId="0" fontId="11" fillId="8" borderId="0" applyNumberFormat="0" applyBorder="0" applyAlignment="0" applyProtection="0"/>
    <xf numFmtId="0" fontId="56" fillId="32" borderId="0" applyNumberFormat="0" applyFont="0" applyBorder="0" applyProtection="0">
      <alignment vertical="center"/>
    </xf>
    <xf numFmtId="0" fontId="56" fillId="32" borderId="0" applyNumberFormat="0" applyFont="0" applyBorder="0" applyProtection="0">
      <alignment vertical="center"/>
    </xf>
    <xf numFmtId="0" fontId="56" fillId="32" borderId="0" applyNumberFormat="0" applyFont="0" applyBorder="0" applyProtection="0">
      <alignment vertical="center"/>
    </xf>
    <xf numFmtId="0" fontId="56" fillId="32" borderId="0" applyNumberFormat="0" applyFont="0" applyBorder="0" applyProtection="0">
      <alignment vertical="center"/>
    </xf>
    <xf numFmtId="0" fontId="56" fillId="32" borderId="0" applyNumberFormat="0" applyFont="0" applyBorder="0" applyProtection="0">
      <alignment vertical="center"/>
    </xf>
    <xf numFmtId="0" fontId="11" fillId="9" borderId="0" applyNumberFormat="0" applyBorder="0" applyAlignment="0" applyProtection="0"/>
    <xf numFmtId="0" fontId="56" fillId="26" borderId="0" applyNumberFormat="0" applyFont="0" applyBorder="0" applyProtection="0">
      <alignment vertical="center"/>
    </xf>
    <xf numFmtId="0" fontId="56" fillId="33"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26" borderId="0" applyNumberFormat="0" applyFont="0" applyBorder="0" applyProtection="0">
      <alignment vertical="center"/>
    </xf>
    <xf numFmtId="0" fontId="56" fillId="33" borderId="0" applyNumberFormat="0" applyFont="0" applyBorder="0" applyProtection="0">
      <alignment vertical="center"/>
    </xf>
    <xf numFmtId="0" fontId="56" fillId="26" borderId="0" applyNumberFormat="0" applyFont="0" applyBorder="0" applyProtection="0">
      <alignment vertical="center"/>
    </xf>
    <xf numFmtId="0" fontId="11" fillId="10" borderId="0" applyNumberFormat="0" applyBorder="0" applyAlignment="0" applyProtection="0"/>
    <xf numFmtId="0" fontId="56" fillId="34" borderId="0" applyNumberFormat="0" applyFont="0" applyBorder="0" applyProtection="0">
      <alignment vertical="center"/>
    </xf>
    <xf numFmtId="0" fontId="56" fillId="35" borderId="0" applyNumberFormat="0" applyFont="0" applyBorder="0" applyProtection="0">
      <alignment vertical="center"/>
    </xf>
    <xf numFmtId="0" fontId="56" fillId="34" borderId="0" applyNumberFormat="0" applyFont="0" applyBorder="0" applyProtection="0">
      <alignment vertical="center"/>
    </xf>
    <xf numFmtId="0" fontId="56" fillId="34" borderId="0" applyNumberFormat="0" applyFont="0" applyBorder="0" applyProtection="0">
      <alignment vertical="center"/>
    </xf>
    <xf numFmtId="0" fontId="56" fillId="34" borderId="0" applyNumberFormat="0" applyFont="0" applyBorder="0" applyProtection="0">
      <alignment vertical="center"/>
    </xf>
    <xf numFmtId="0" fontId="56" fillId="34" borderId="0" applyNumberFormat="0" applyFont="0" applyBorder="0" applyProtection="0">
      <alignment vertical="center"/>
    </xf>
    <xf numFmtId="0" fontId="56" fillId="34" borderId="0" applyNumberFormat="0" applyFont="0" applyBorder="0" applyProtection="0">
      <alignment vertical="center"/>
    </xf>
    <xf numFmtId="0" fontId="56" fillId="35" borderId="0" applyNumberFormat="0" applyFont="0" applyBorder="0" applyProtection="0">
      <alignment vertical="center"/>
    </xf>
    <xf numFmtId="0" fontId="56" fillId="34" borderId="0" applyNumberFormat="0" applyFont="0" applyBorder="0" applyProtection="0">
      <alignment vertical="center"/>
    </xf>
    <xf numFmtId="0" fontId="11" fillId="5" borderId="0" applyNumberFormat="0" applyBorder="0" applyAlignment="0" applyProtection="0"/>
    <xf numFmtId="0" fontId="56" fillId="36" borderId="0" applyNumberFormat="0" applyFont="0" applyBorder="0" applyProtection="0">
      <alignment vertical="center"/>
    </xf>
    <xf numFmtId="0" fontId="56" fillId="31"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1" borderId="0" applyNumberFormat="0" applyFont="0" applyBorder="0" applyProtection="0">
      <alignment vertical="center"/>
    </xf>
    <xf numFmtId="0" fontId="56" fillId="36" borderId="0" applyNumberFormat="0" applyFont="0" applyBorder="0" applyProtection="0">
      <alignment vertical="center"/>
    </xf>
    <xf numFmtId="0" fontId="11" fillId="8" borderId="0" applyNumberFormat="0" applyBorder="0" applyAlignment="0" applyProtection="0"/>
    <xf numFmtId="0" fontId="56" fillId="32" borderId="0" applyNumberFormat="0" applyFont="0" applyBorder="0" applyProtection="0">
      <alignment vertical="center"/>
    </xf>
    <xf numFmtId="0" fontId="56" fillId="32" borderId="0" applyNumberFormat="0" applyFont="0" applyBorder="0" applyProtection="0">
      <alignment vertical="center"/>
    </xf>
    <xf numFmtId="0" fontId="56" fillId="32" borderId="0" applyNumberFormat="0" applyFont="0" applyBorder="0" applyProtection="0">
      <alignment vertical="center"/>
    </xf>
    <xf numFmtId="0" fontId="56" fillId="32" borderId="0" applyNumberFormat="0" applyFont="0" applyBorder="0" applyProtection="0">
      <alignment vertical="center"/>
    </xf>
    <xf numFmtId="0" fontId="56" fillId="32" borderId="0" applyNumberFormat="0" applyFont="0" applyBorder="0" applyProtection="0">
      <alignment vertical="center"/>
    </xf>
    <xf numFmtId="0" fontId="11" fillId="11" borderId="0" applyNumberFormat="0" applyBorder="0" applyAlignment="0" applyProtection="0"/>
    <xf numFmtId="0" fontId="56" fillId="36" borderId="0" applyNumberFormat="0" applyFont="0" applyBorder="0" applyProtection="0">
      <alignment vertical="center"/>
    </xf>
    <xf numFmtId="0" fontId="56" fillId="37"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6" borderId="0" applyNumberFormat="0" applyFont="0" applyBorder="0" applyProtection="0">
      <alignment vertical="center"/>
    </xf>
    <xf numFmtId="0" fontId="56" fillId="37" borderId="0" applyNumberFormat="0" applyFont="0" applyBorder="0" applyProtection="0">
      <alignment vertical="center"/>
    </xf>
    <xf numFmtId="0" fontId="56" fillId="36" borderId="0" applyNumberFormat="0" applyFont="0" applyBorder="0" applyProtection="0">
      <alignment vertical="center"/>
    </xf>
    <xf numFmtId="0" fontId="12" fillId="12" borderId="0" applyNumberFormat="0" applyBorder="0" applyAlignment="0" applyProtection="0"/>
    <xf numFmtId="0" fontId="57" fillId="38" borderId="0" applyNumberFormat="0" applyBorder="0" applyProtection="0">
      <alignment vertical="center"/>
    </xf>
    <xf numFmtId="0" fontId="57" fillId="38" borderId="0" applyNumberFormat="0" applyBorder="0" applyProtection="0">
      <alignment vertical="center"/>
    </xf>
    <xf numFmtId="0" fontId="57" fillId="32" borderId="0" applyNumberFormat="0" applyBorder="0" applyProtection="0">
      <alignment vertical="center"/>
    </xf>
    <xf numFmtId="0" fontId="12" fillId="9" borderId="0" applyNumberFormat="0" applyBorder="0" applyAlignment="0" applyProtection="0"/>
    <xf numFmtId="0" fontId="57" fillId="33" borderId="0" applyNumberFormat="0" applyBorder="0" applyProtection="0">
      <alignment vertical="center"/>
    </xf>
    <xf numFmtId="0" fontId="57" fillId="33" borderId="0" applyNumberFormat="0" applyBorder="0" applyProtection="0">
      <alignment vertical="center"/>
    </xf>
    <xf numFmtId="0" fontId="57" fillId="26" borderId="0" applyNumberFormat="0" applyBorder="0" applyProtection="0">
      <alignment vertical="center"/>
    </xf>
    <xf numFmtId="0" fontId="12" fillId="10" borderId="0" applyNumberFormat="0" applyBorder="0" applyAlignment="0" applyProtection="0"/>
    <xf numFmtId="0" fontId="57" fillId="35" borderId="0" applyNumberFormat="0" applyBorder="0" applyProtection="0">
      <alignment vertical="center"/>
    </xf>
    <xf numFmtId="0" fontId="57" fillId="35" borderId="0" applyNumberFormat="0" applyBorder="0" applyProtection="0">
      <alignment vertical="center"/>
    </xf>
    <xf numFmtId="0" fontId="57" fillId="34" borderId="0" applyNumberFormat="0" applyBorder="0" applyProtection="0">
      <alignment vertical="center"/>
    </xf>
    <xf numFmtId="0" fontId="12" fillId="13" borderId="0" applyNumberFormat="0" applyBorder="0" applyAlignment="0" applyProtection="0"/>
    <xf numFmtId="0" fontId="57" fillId="39" borderId="0" applyNumberFormat="0" applyBorder="0" applyProtection="0">
      <alignment vertical="center"/>
    </xf>
    <xf numFmtId="0" fontId="57" fillId="39" borderId="0" applyNumberFormat="0" applyBorder="0" applyProtection="0">
      <alignment vertical="center"/>
    </xf>
    <xf numFmtId="0" fontId="57" fillId="36" borderId="0" applyNumberFormat="0" applyBorder="0" applyProtection="0">
      <alignment vertical="center"/>
    </xf>
    <xf numFmtId="0" fontId="12" fillId="14" borderId="0" applyNumberFormat="0" applyBorder="0" applyAlignment="0" applyProtection="0"/>
    <xf numFmtId="0" fontId="57" fillId="40" borderId="0" applyNumberFormat="0" applyBorder="0" applyProtection="0">
      <alignment vertical="center"/>
    </xf>
    <xf numFmtId="0" fontId="12" fillId="15" borderId="0" applyNumberFormat="0" applyBorder="0" applyAlignment="0" applyProtection="0"/>
    <xf numFmtId="0" fontId="57" fillId="41" borderId="0" applyNumberFormat="0" applyBorder="0" applyProtection="0">
      <alignment vertical="center"/>
    </xf>
    <xf numFmtId="0" fontId="57" fillId="41" borderId="0" applyNumberFormat="0" applyBorder="0" applyProtection="0">
      <alignment vertical="center"/>
    </xf>
    <xf numFmtId="0" fontId="57" fillId="42" borderId="0" applyNumberFormat="0" applyBorder="0" applyProtection="0">
      <alignment vertical="center"/>
    </xf>
    <xf numFmtId="184" fontId="56" fillId="0" borderId="0" applyFont="0" applyBorder="0" applyProtection="0">
      <alignment vertical="center"/>
    </xf>
    <xf numFmtId="0" fontId="58" fillId="0" borderId="0" applyNumberFormat="0" applyBorder="0" applyProtection="0">
      <alignment vertical="center"/>
    </xf>
    <xf numFmtId="0" fontId="59" fillId="0" borderId="0" applyNumberFormat="0" applyBorder="0" applyProtection="0">
      <alignment horizontal="center" vertical="center"/>
    </xf>
    <xf numFmtId="0" fontId="59" fillId="0" borderId="0" applyNumberFormat="0" applyBorder="0" applyProtection="0">
      <alignment horizontal="center" vertical="center" textRotation="90"/>
    </xf>
    <xf numFmtId="0" fontId="60" fillId="0" borderId="0" applyNumberFormat="0" applyBorder="0" applyProtection="0">
      <alignment vertical="center"/>
    </xf>
    <xf numFmtId="0" fontId="60" fillId="0" borderId="0" applyNumberFormat="0" applyBorder="0" applyProtection="0">
      <alignment vertical="center"/>
    </xf>
    <xf numFmtId="185" fontId="60" fillId="0" borderId="0" applyBorder="0" applyProtection="0">
      <alignment vertical="center"/>
    </xf>
    <xf numFmtId="0" fontId="60" fillId="0" borderId="0" applyNumberFormat="0" applyBorder="0" applyProtection="0">
      <alignment vertical="center"/>
    </xf>
    <xf numFmtId="0" fontId="61" fillId="0" borderId="0">
      <alignment vertical="center"/>
    </xf>
    <xf numFmtId="0" fontId="38" fillId="0" borderId="0"/>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56" fillId="0" borderId="0">
      <alignment vertical="center"/>
    </xf>
    <xf numFmtId="0" fontId="34" fillId="0" borderId="0">
      <alignment vertical="center"/>
    </xf>
    <xf numFmtId="0" fontId="34" fillId="0" borderId="0"/>
    <xf numFmtId="0" fontId="34" fillId="0" borderId="0">
      <alignment vertical="center"/>
    </xf>
    <xf numFmtId="0" fontId="56" fillId="0" borderId="0" applyNumberFormat="0" applyFont="0" applyBorder="0" applyProtection="0">
      <alignment vertical="center"/>
    </xf>
    <xf numFmtId="0" fontId="34" fillId="0" borderId="0">
      <alignment vertical="center"/>
    </xf>
    <xf numFmtId="0" fontId="56" fillId="0" borderId="0" applyNumberFormat="0" applyFont="0" applyBorder="0" applyProtection="0"/>
    <xf numFmtId="0" fontId="56" fillId="0" borderId="0" applyNumberFormat="0" applyFont="0" applyBorder="0" applyProtection="0"/>
    <xf numFmtId="0" fontId="34" fillId="0" borderId="0"/>
    <xf numFmtId="0" fontId="38" fillId="0" borderId="0"/>
    <xf numFmtId="0" fontId="56" fillId="0" borderId="0" applyNumberFormat="0" applyFont="0" applyBorder="0" applyProtection="0">
      <alignment vertical="center"/>
    </xf>
    <xf numFmtId="0" fontId="38" fillId="0" borderId="0"/>
    <xf numFmtId="0" fontId="38" fillId="0" borderId="0"/>
    <xf numFmtId="0" fontId="56" fillId="0" borderId="0" applyNumberFormat="0" applyFont="0" applyBorder="0" applyProtection="0">
      <alignment vertical="center"/>
    </xf>
    <xf numFmtId="0" fontId="38" fillId="0" borderId="0"/>
    <xf numFmtId="0" fontId="34" fillId="0" borderId="0"/>
    <xf numFmtId="0" fontId="11" fillId="0" borderId="0" applyBorder="0" applyProtection="0">
      <alignment vertical="center"/>
    </xf>
    <xf numFmtId="0" fontId="38" fillId="0" borderId="0"/>
    <xf numFmtId="0" fontId="11" fillId="0" borderId="0">
      <alignment vertical="center"/>
    </xf>
    <xf numFmtId="0" fontId="11" fillId="0" borderId="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62" fillId="0" borderId="0"/>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61" fillId="0" borderId="0">
      <alignment vertical="center"/>
    </xf>
    <xf numFmtId="0" fontId="56" fillId="0" borderId="0" applyNumberFormat="0" applyFont="0" applyBorder="0" applyProtection="0">
      <alignment vertical="center"/>
    </xf>
    <xf numFmtId="0" fontId="11" fillId="0" borderId="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lignment vertical="center"/>
    </xf>
    <xf numFmtId="0" fontId="11" fillId="0" borderId="0" applyBorder="0" applyProtection="0">
      <alignment vertical="center"/>
    </xf>
    <xf numFmtId="0" fontId="34" fillId="0" borderId="0"/>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11" fillId="0" borderId="0" applyBorder="0" applyProtection="0">
      <alignment vertical="center"/>
    </xf>
    <xf numFmtId="0" fontId="34" fillId="0" borderId="0"/>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61" fillId="0" borderId="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56" fillId="0" borderId="0" applyNumberFormat="0" applyFont="0" applyBorder="0" applyProtection="0">
      <alignment vertical="center"/>
    </xf>
    <xf numFmtId="0" fontId="61" fillId="0" borderId="0">
      <alignment vertical="center"/>
    </xf>
    <xf numFmtId="0" fontId="61" fillId="0" borderId="0">
      <alignment vertical="center"/>
    </xf>
    <xf numFmtId="0" fontId="61" fillId="0" borderId="0">
      <alignment vertical="center"/>
    </xf>
    <xf numFmtId="0" fontId="38" fillId="0" borderId="0"/>
    <xf numFmtId="0" fontId="13" fillId="0" borderId="0"/>
    <xf numFmtId="0" fontId="63" fillId="0" borderId="0" applyNumberFormat="0" applyBorder="0" applyProtection="0"/>
    <xf numFmtId="0" fontId="64" fillId="0" borderId="0" applyNumberFormat="0" applyBorder="0" applyProtection="0"/>
    <xf numFmtId="0" fontId="10" fillId="0" borderId="0"/>
    <xf numFmtId="0" fontId="11" fillId="0" borderId="0"/>
    <xf numFmtId="179" fontId="34" fillId="0" borderId="0" applyFill="0" applyBorder="0" applyAlignment="0" applyProtection="0"/>
    <xf numFmtId="186" fontId="56" fillId="0" borderId="0" applyFont="0" applyFill="0" applyBorder="0" applyAlignment="0" applyProtection="0">
      <alignment vertical="center"/>
    </xf>
    <xf numFmtId="186" fontId="56" fillId="0" borderId="0" applyFont="0" applyFill="0" applyBorder="0" applyAlignment="0" applyProtection="0">
      <alignment vertical="center"/>
    </xf>
    <xf numFmtId="186" fontId="56" fillId="0" borderId="0" applyFont="0" applyFill="0" applyBorder="0" applyAlignment="0" applyProtection="0">
      <alignment vertical="center"/>
    </xf>
    <xf numFmtId="178" fontId="38" fillId="0" borderId="0" applyFont="0" applyFill="0" applyBorder="0" applyAlignment="0" applyProtection="0"/>
    <xf numFmtId="178" fontId="34" fillId="0" borderId="0" applyFont="0" applyFill="0" applyBorder="0" applyAlignment="0" applyProtection="0">
      <alignment vertical="center"/>
    </xf>
    <xf numFmtId="186" fontId="56" fillId="0" borderId="0" applyFont="0" applyFill="0" applyBorder="0" applyAlignment="0" applyProtection="0">
      <alignment vertical="center"/>
    </xf>
    <xf numFmtId="178" fontId="56" fillId="0" borderId="0" applyFont="0" applyFill="0" applyBorder="0" applyAlignment="0" applyProtection="0">
      <alignment vertical="center"/>
    </xf>
    <xf numFmtId="187" fontId="11" fillId="0" borderId="0" applyBorder="0" applyProtection="0">
      <alignment vertical="center"/>
    </xf>
    <xf numFmtId="179" fontId="34" fillId="0" borderId="0" applyFill="0" applyBorder="0" applyAlignment="0" applyProtection="0"/>
    <xf numFmtId="184" fontId="56" fillId="0" borderId="0" applyFont="0" applyBorder="0" applyProtection="0">
      <alignment vertical="center"/>
    </xf>
    <xf numFmtId="188"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7" fontId="11" fillId="0" borderId="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7" fontId="11" fillId="0" borderId="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84" fontId="56" fillId="0" borderId="0" applyFont="0" applyBorder="0" applyProtection="0">
      <alignment vertical="center"/>
    </xf>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9" fillId="0" borderId="0" applyFont="0" applyFill="0" applyBorder="0" applyAlignment="0" applyProtection="0"/>
    <xf numFmtId="176" fontId="38" fillId="0" borderId="0" applyFont="0" applyFill="0" applyBorder="0" applyAlignment="0" applyProtection="0"/>
    <xf numFmtId="0" fontId="14" fillId="16" borderId="0" applyNumberFormat="0" applyBorder="0" applyAlignment="0" applyProtection="0"/>
    <xf numFmtId="0" fontId="65" fillId="36" borderId="0" applyNumberFormat="0" applyBorder="0" applyProtection="0">
      <alignment vertical="center"/>
    </xf>
    <xf numFmtId="0" fontId="15" fillId="0" borderId="1" applyNumberFormat="0" applyFill="0" applyAlignment="0" applyProtection="0"/>
    <xf numFmtId="0" fontId="66" fillId="0" borderId="31" applyNumberFormat="0" applyProtection="0">
      <alignment vertical="center"/>
    </xf>
    <xf numFmtId="0" fontId="66" fillId="0" borderId="31" applyNumberFormat="0" applyProtection="0">
      <alignment vertical="center"/>
    </xf>
    <xf numFmtId="0" fontId="66" fillId="0" borderId="32" applyNumberFormat="0" applyProtection="0">
      <alignment vertical="center"/>
    </xf>
    <xf numFmtId="0" fontId="17" fillId="4" borderId="0" applyNumberFormat="0" applyBorder="0" applyAlignment="0" applyProtection="0"/>
    <xf numFmtId="0" fontId="67" fillId="29" borderId="0" applyNumberFormat="0" applyBorder="0" applyProtection="0">
      <alignment vertical="center"/>
    </xf>
    <xf numFmtId="0" fontId="67" fillId="29" borderId="0" applyNumberFormat="0" applyBorder="0" applyProtection="0">
      <alignment vertical="center"/>
    </xf>
    <xf numFmtId="0" fontId="67" fillId="29" borderId="0" applyNumberFormat="0" applyBorder="0" applyProtection="0">
      <alignment vertical="center"/>
    </xf>
    <xf numFmtId="0" fontId="67" fillId="29" borderId="0" applyNumberFormat="0" applyBorder="0" applyProtection="0">
      <alignment vertical="center"/>
    </xf>
    <xf numFmtId="0" fontId="24" fillId="17" borderId="2" applyNumberFormat="0" applyAlignment="0" applyProtection="0"/>
    <xf numFmtId="0" fontId="68" fillId="34" borderId="33" applyNumberFormat="0" applyProtection="0">
      <alignment vertical="center"/>
    </xf>
    <xf numFmtId="177" fontId="34" fillId="0" borderId="0" applyFont="0" applyFill="0" applyBorder="0" applyAlignment="0" applyProtection="0">
      <alignment vertical="center"/>
    </xf>
    <xf numFmtId="0" fontId="39" fillId="0" borderId="0" applyFont="0" applyFill="0" applyBorder="0" applyAlignment="0" applyProtection="0"/>
    <xf numFmtId="0" fontId="30" fillId="0" borderId="3" applyNumberFormat="0" applyFill="0" applyAlignment="0" applyProtection="0"/>
    <xf numFmtId="0" fontId="69" fillId="0" borderId="34" applyNumberFormat="0" applyProtection="0">
      <alignment vertical="center"/>
    </xf>
    <xf numFmtId="0" fontId="34" fillId="18" borderId="4" applyNumberFormat="0" applyAlignment="0" applyProtection="0"/>
    <xf numFmtId="0" fontId="56" fillId="30" borderId="35" applyNumberFormat="0" applyFont="0" applyProtection="0">
      <alignment vertical="center"/>
    </xf>
    <xf numFmtId="0" fontId="27" fillId="0" borderId="0" applyNumberFormat="0" applyFill="0" applyBorder="0" applyAlignment="0" applyProtection="0"/>
    <xf numFmtId="0" fontId="40" fillId="0" borderId="0" applyBorder="0" applyProtection="0">
      <alignment vertical="center"/>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58" fillId="0" borderId="0" applyNumberFormat="0" applyBorder="0" applyProtection="0">
      <alignment vertical="center"/>
    </xf>
    <xf numFmtId="0" fontId="71" fillId="0" borderId="0" applyNumberFormat="0" applyFill="0" applyBorder="0" applyAlignment="0" applyProtection="0">
      <alignment vertical="center"/>
    </xf>
    <xf numFmtId="0" fontId="72" fillId="0" borderId="0" applyNumberFormat="0" applyBorder="0" applyProtection="0">
      <alignment vertical="center"/>
    </xf>
    <xf numFmtId="0" fontId="70" fillId="0" borderId="0" applyNumberFormat="0" applyFill="0" applyBorder="0" applyAlignment="0" applyProtection="0">
      <alignment vertical="center"/>
    </xf>
    <xf numFmtId="0" fontId="40" fillId="0" borderId="0" applyBorder="0" applyProtection="0">
      <alignment vertical="center"/>
    </xf>
    <xf numFmtId="0" fontId="58" fillId="0" borderId="0" applyNumberFormat="0" applyBorder="0" applyProtection="0">
      <alignment vertical="center"/>
    </xf>
    <xf numFmtId="0" fontId="41" fillId="0" borderId="0" applyBorder="0" applyProtection="0">
      <alignment vertical="center"/>
    </xf>
    <xf numFmtId="0" fontId="58" fillId="0" borderId="0">
      <alignment vertical="center"/>
    </xf>
    <xf numFmtId="0" fontId="70" fillId="0" borderId="0" applyNumberFormat="0" applyFill="0" applyBorder="0" applyAlignment="0" applyProtection="0">
      <alignment vertical="center"/>
    </xf>
    <xf numFmtId="0" fontId="58" fillId="0" borderId="0" applyNumberFormat="0" applyBorder="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8" fillId="0" borderId="0" applyNumberFormat="0" applyBorder="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7" fillId="0" borderId="0" applyNumberFormat="0" applyFill="0" applyBorder="0" applyAlignment="0" applyProtection="0"/>
    <xf numFmtId="0" fontId="71" fillId="0" borderId="0" applyNumberFormat="0" applyFill="0" applyBorder="0" applyAlignment="0" applyProtection="0">
      <alignment vertical="center"/>
    </xf>
    <xf numFmtId="0" fontId="27" fillId="0" borderId="0" applyNumberFormat="0" applyFill="0" applyBorder="0" applyAlignment="0" applyProtection="0"/>
    <xf numFmtId="0" fontId="58" fillId="0" borderId="0" applyNumberFormat="0" applyFill="0" applyBorder="0" applyAlignment="0" applyProtection="0">
      <alignment vertical="center"/>
    </xf>
    <xf numFmtId="0" fontId="25" fillId="0" borderId="0" applyNumberFormat="0" applyFill="0" applyBorder="0" applyAlignment="0" applyProtection="0"/>
    <xf numFmtId="0" fontId="73" fillId="0" borderId="0" applyNumberFormat="0" applyBorder="0" applyProtection="0">
      <alignment vertical="center"/>
    </xf>
    <xf numFmtId="0" fontId="12" fillId="19" borderId="0" applyNumberFormat="0" applyBorder="0" applyAlignment="0" applyProtection="0"/>
    <xf numFmtId="0" fontId="57" fillId="43" borderId="0" applyNumberFormat="0" applyBorder="0" applyProtection="0">
      <alignment vertical="center"/>
    </xf>
    <xf numFmtId="0" fontId="57" fillId="43" borderId="0" applyNumberFormat="0" applyBorder="0" applyProtection="0">
      <alignment vertical="center"/>
    </xf>
    <xf numFmtId="0" fontId="57" fillId="40" borderId="0" applyNumberFormat="0" applyBorder="0" applyProtection="0">
      <alignment vertical="center"/>
    </xf>
    <xf numFmtId="0" fontId="12" fillId="20" borderId="0" applyNumberFormat="0" applyBorder="0" applyAlignment="0" applyProtection="0"/>
    <xf numFmtId="0" fontId="57" fillId="44" borderId="0" applyNumberFormat="0" applyBorder="0" applyProtection="0">
      <alignment vertical="center"/>
    </xf>
    <xf numFmtId="0" fontId="57" fillId="44" borderId="0" applyNumberFormat="0" applyBorder="0" applyProtection="0">
      <alignment vertical="center"/>
    </xf>
    <xf numFmtId="0" fontId="57" fillId="45" borderId="0" applyNumberFormat="0" applyBorder="0" applyProtection="0">
      <alignment vertical="center"/>
    </xf>
    <xf numFmtId="0" fontId="12" fillId="21" borderId="0" applyNumberFormat="0" applyBorder="0" applyAlignment="0" applyProtection="0"/>
    <xf numFmtId="0" fontId="57" fillId="42" borderId="0" applyNumberFormat="0" applyBorder="0" applyProtection="0">
      <alignment vertical="center"/>
    </xf>
    <xf numFmtId="0" fontId="57" fillId="42" borderId="0" applyNumberFormat="0" applyBorder="0" applyProtection="0">
      <alignment vertical="center"/>
    </xf>
    <xf numFmtId="0" fontId="57" fillId="46" borderId="0" applyNumberFormat="0" applyBorder="0" applyProtection="0">
      <alignment vertical="center"/>
    </xf>
    <xf numFmtId="0" fontId="12" fillId="13" borderId="0" applyNumberFormat="0" applyBorder="0" applyAlignment="0" applyProtection="0"/>
    <xf numFmtId="0" fontId="57" fillId="39" borderId="0" applyNumberFormat="0" applyBorder="0" applyProtection="0">
      <alignment vertical="center"/>
    </xf>
    <xf numFmtId="0" fontId="57" fillId="39" borderId="0" applyNumberFormat="0" applyBorder="0" applyProtection="0">
      <alignment vertical="center"/>
    </xf>
    <xf numFmtId="0" fontId="57" fillId="37" borderId="0" applyNumberFormat="0" applyBorder="0" applyProtection="0">
      <alignment vertical="center"/>
    </xf>
    <xf numFmtId="0" fontId="12" fillId="14" borderId="0" applyNumberFormat="0" applyBorder="0" applyAlignment="0" applyProtection="0"/>
    <xf numFmtId="0" fontId="57" fillId="40" borderId="0" applyNumberFormat="0" applyBorder="0" applyProtection="0">
      <alignment vertical="center"/>
    </xf>
    <xf numFmtId="0" fontId="57" fillId="40" borderId="0" applyNumberFormat="0" applyBorder="0" applyProtection="0">
      <alignment vertical="center"/>
    </xf>
    <xf numFmtId="0" fontId="57" fillId="43" borderId="0" applyNumberFormat="0" applyBorder="0" applyProtection="0">
      <alignment vertical="center"/>
    </xf>
    <xf numFmtId="0" fontId="12" fillId="22" borderId="0" applyNumberFormat="0" applyBorder="0" applyAlignment="0" applyProtection="0"/>
    <xf numFmtId="0" fontId="57" fillId="45" borderId="0" applyNumberFormat="0" applyBorder="0" applyProtection="0">
      <alignment vertical="center"/>
    </xf>
    <xf numFmtId="0" fontId="57" fillId="45" borderId="0" applyNumberFormat="0" applyBorder="0" applyProtection="0">
      <alignment vertical="center"/>
    </xf>
    <xf numFmtId="0" fontId="57" fillId="42" borderId="0" applyNumberFormat="0" applyBorder="0" applyProtection="0">
      <alignment vertical="center"/>
    </xf>
    <xf numFmtId="0" fontId="18" fillId="0" borderId="5" applyNumberFormat="0" applyFill="0" applyAlignment="0" applyProtection="0"/>
    <xf numFmtId="0" fontId="74" fillId="0" borderId="36" applyNumberFormat="0" applyProtection="0">
      <alignment vertical="center"/>
    </xf>
    <xf numFmtId="0" fontId="75" fillId="0" borderId="37" applyNumberFormat="0" applyProtection="0">
      <alignment vertical="center"/>
    </xf>
    <xf numFmtId="0" fontId="74" fillId="0" borderId="36" applyNumberFormat="0" applyProtection="0">
      <alignment vertical="center"/>
    </xf>
    <xf numFmtId="0" fontId="19" fillId="0" borderId="6" applyNumberFormat="0" applyFill="0" applyAlignment="0" applyProtection="0"/>
    <xf numFmtId="0" fontId="76" fillId="0" borderId="38" applyNumberFormat="0" applyProtection="0">
      <alignment vertical="center"/>
    </xf>
    <xf numFmtId="0" fontId="76" fillId="0" borderId="38" applyNumberFormat="0" applyProtection="0">
      <alignment vertical="center"/>
    </xf>
    <xf numFmtId="0" fontId="77" fillId="0" borderId="39" applyNumberFormat="0" applyProtection="0">
      <alignment vertical="center"/>
    </xf>
    <xf numFmtId="0" fontId="20" fillId="0" borderId="7" applyNumberFormat="0" applyFill="0" applyAlignment="0" applyProtection="0"/>
    <xf numFmtId="0" fontId="78" fillId="0" borderId="40" applyNumberFormat="0" applyProtection="0">
      <alignment vertical="center"/>
    </xf>
    <xf numFmtId="0" fontId="78" fillId="0" borderId="40" applyNumberFormat="0" applyProtection="0">
      <alignment vertical="center"/>
    </xf>
    <xf numFmtId="0" fontId="79" fillId="0" borderId="41" applyNumberFormat="0" applyProtection="0">
      <alignment vertical="center"/>
    </xf>
    <xf numFmtId="0" fontId="20" fillId="0" borderId="0" applyNumberFormat="0" applyFill="0" applyBorder="0" applyAlignment="0" applyProtection="0"/>
    <xf numFmtId="0" fontId="78" fillId="0" borderId="0" applyNumberFormat="0" applyBorder="0" applyProtection="0">
      <alignment vertical="center"/>
    </xf>
    <xf numFmtId="0" fontId="78" fillId="0" borderId="0" applyNumberFormat="0" applyBorder="0" applyProtection="0">
      <alignment vertical="center"/>
    </xf>
    <xf numFmtId="0" fontId="79" fillId="0" borderId="0" applyNumberFormat="0" applyBorder="0" applyProtection="0">
      <alignment vertical="center"/>
    </xf>
    <xf numFmtId="0" fontId="21" fillId="0" borderId="0" applyNumberFormat="0" applyFill="0" applyBorder="0" applyAlignment="0" applyProtection="0"/>
    <xf numFmtId="0" fontId="80" fillId="0" borderId="0" applyNumberFormat="0" applyBorder="0" applyProtection="0">
      <alignment vertical="center"/>
    </xf>
    <xf numFmtId="0" fontId="81" fillId="0" borderId="0" applyNumberFormat="0" applyBorder="0" applyProtection="0">
      <alignment vertical="center"/>
    </xf>
    <xf numFmtId="0" fontId="80" fillId="0" borderId="0" applyNumberFormat="0" applyBorder="0" applyProtection="0">
      <alignment vertical="center"/>
    </xf>
    <xf numFmtId="0" fontId="22" fillId="0" borderId="0"/>
    <xf numFmtId="0" fontId="42" fillId="0" borderId="0" applyBorder="0" applyProtection="0"/>
    <xf numFmtId="0" fontId="82" fillId="0" borderId="0"/>
    <xf numFmtId="0" fontId="28" fillId="7" borderId="2" applyNumberFormat="0" applyAlignment="0" applyProtection="0"/>
    <xf numFmtId="0" fontId="83" fillId="26" borderId="33" applyNumberFormat="0" applyProtection="0">
      <alignment vertical="center"/>
    </xf>
    <xf numFmtId="0" fontId="29" fillId="17" borderId="8" applyNumberFormat="0" applyAlignment="0" applyProtection="0"/>
    <xf numFmtId="0" fontId="84" fillId="34" borderId="42" applyNumberFormat="0" applyProtection="0">
      <alignment vertical="center"/>
    </xf>
    <xf numFmtId="0" fontId="23" fillId="23" borderId="9" applyNumberFormat="0" applyAlignment="0" applyProtection="0"/>
    <xf numFmtId="0" fontId="85" fillId="46" borderId="43" applyNumberFormat="0" applyProtection="0">
      <alignment vertical="center"/>
    </xf>
    <xf numFmtId="0" fontId="16" fillId="3" borderId="0" applyNumberFormat="0" applyBorder="0" applyAlignment="0" applyProtection="0"/>
    <xf numFmtId="0" fontId="86" fillId="27" borderId="0" applyNumberFormat="0" applyBorder="0" applyProtection="0">
      <alignment vertical="center"/>
    </xf>
    <xf numFmtId="0" fontId="86" fillId="27" borderId="0" applyNumberFormat="0" applyBorder="0" applyProtection="0">
      <alignment vertical="center"/>
    </xf>
    <xf numFmtId="0" fontId="86" fillId="27" borderId="0" applyNumberFormat="0" applyBorder="0" applyProtection="0">
      <alignment vertical="center"/>
    </xf>
    <xf numFmtId="0" fontId="86" fillId="27" borderId="0" applyNumberFormat="0" applyBorder="0" applyProtection="0">
      <alignment vertical="center"/>
    </xf>
    <xf numFmtId="0" fontId="26" fillId="0" borderId="0" applyNumberFormat="0" applyFill="0" applyBorder="0" applyAlignment="0" applyProtection="0"/>
    <xf numFmtId="0" fontId="87" fillId="0" borderId="0" applyNumberFormat="0" applyBorder="0" applyProtection="0">
      <alignment vertical="center"/>
    </xf>
    <xf numFmtId="0" fontId="27" fillId="0" borderId="0" applyBorder="0" applyProtection="0">
      <alignment vertical="center"/>
    </xf>
    <xf numFmtId="0" fontId="97" fillId="0" borderId="0" applyBorder="0" applyProtection="0">
      <alignment vertical="center"/>
    </xf>
    <xf numFmtId="0" fontId="9" fillId="0" borderId="0">
      <alignment vertical="center"/>
    </xf>
    <xf numFmtId="0" fontId="64" fillId="0" borderId="0" applyNumberFormat="0" applyBorder="0" applyProtection="0"/>
    <xf numFmtId="0" fontId="11" fillId="0" borderId="0" applyBorder="0" applyProtection="0">
      <alignment vertical="center"/>
    </xf>
    <xf numFmtId="178" fontId="9" fillId="0" borderId="0" applyFont="0" applyFill="0" applyBorder="0" applyAlignment="0" applyProtection="0">
      <alignment vertical="center"/>
    </xf>
    <xf numFmtId="178" fontId="61" fillId="0" borderId="0" applyFont="0" applyFill="0" applyBorder="0" applyAlignment="0" applyProtection="0">
      <alignment vertical="center"/>
    </xf>
    <xf numFmtId="0" fontId="10" fillId="0" borderId="0" applyNumberFormat="0" applyFont="0" applyFill="0" applyBorder="0" applyAlignment="0" applyProtection="0"/>
    <xf numFmtId="0" fontId="27" fillId="0" borderId="0" applyNumberFormat="0" applyFill="0" applyBorder="0" applyAlignment="0" applyProtection="0"/>
    <xf numFmtId="0" fontId="8" fillId="0" borderId="0">
      <alignment vertical="center"/>
    </xf>
    <xf numFmtId="0" fontId="61" fillId="0" borderId="0">
      <alignment vertical="center"/>
    </xf>
    <xf numFmtId="0" fontId="108" fillId="0" borderId="0">
      <alignment vertical="center"/>
    </xf>
    <xf numFmtId="178" fontId="38" fillId="0" borderId="0" applyFont="0" applyFill="0" applyBorder="0" applyAlignment="0" applyProtection="0"/>
    <xf numFmtId="178" fontId="34" fillId="0" borderId="0" applyFont="0" applyFill="0" applyBorder="0" applyAlignment="0" applyProtection="0">
      <alignment vertical="center"/>
    </xf>
    <xf numFmtId="178" fontId="56" fillId="0" borderId="0" applyFont="0" applyFill="0" applyBorder="0" applyAlignment="0" applyProtection="0">
      <alignment vertical="center"/>
    </xf>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9" fillId="0" borderId="0" applyFont="0" applyFill="0" applyBorder="0" applyAlignment="0" applyProtection="0"/>
    <xf numFmtId="176" fontId="38" fillId="0" borderId="0" applyFont="0" applyFill="0" applyBorder="0" applyAlignment="0" applyProtection="0"/>
    <xf numFmtId="0" fontId="15" fillId="0" borderId="97" applyNumberFormat="0" applyFill="0" applyAlignment="0" applyProtection="0"/>
    <xf numFmtId="0" fontId="24" fillId="17" borderId="98" applyNumberFormat="0" applyAlignment="0" applyProtection="0"/>
    <xf numFmtId="177" fontId="34" fillId="0" borderId="0" applyFont="0" applyFill="0" applyBorder="0" applyAlignment="0" applyProtection="0">
      <alignment vertical="center"/>
    </xf>
    <xf numFmtId="0" fontId="34" fillId="18" borderId="99" applyNumberFormat="0" applyAlignment="0" applyProtection="0"/>
    <xf numFmtId="0" fontId="10" fillId="0" borderId="0"/>
    <xf numFmtId="0" fontId="28" fillId="7" borderId="98" applyNumberFormat="0" applyAlignment="0" applyProtection="0"/>
    <xf numFmtId="0" fontId="29" fillId="17" borderId="100" applyNumberFormat="0" applyAlignment="0" applyProtection="0"/>
    <xf numFmtId="0" fontId="7" fillId="0" borderId="0">
      <alignment vertical="center"/>
    </xf>
    <xf numFmtId="178" fontId="7" fillId="0" borderId="0" applyFont="0" applyFill="0" applyBorder="0" applyAlignment="0" applyProtection="0">
      <alignment vertical="center"/>
    </xf>
    <xf numFmtId="178" fontId="61" fillId="0" borderId="0" applyFont="0" applyFill="0" applyBorder="0" applyAlignment="0" applyProtection="0">
      <alignment vertical="center"/>
    </xf>
    <xf numFmtId="0" fontId="7" fillId="0" borderId="0">
      <alignment vertical="center"/>
    </xf>
    <xf numFmtId="0" fontId="29" fillId="17" borderId="105" applyNumberFormat="0" applyAlignment="0" applyProtection="0"/>
    <xf numFmtId="0" fontId="28" fillId="7" borderId="103" applyNumberFormat="0" applyAlignment="0" applyProtection="0"/>
    <xf numFmtId="0" fontId="34" fillId="18" borderId="104" applyNumberFormat="0" applyAlignment="0" applyProtection="0"/>
    <xf numFmtId="0" fontId="24" fillId="17" borderId="103" applyNumberFormat="0" applyAlignment="0" applyProtection="0"/>
    <xf numFmtId="0" fontId="15" fillId="0" borderId="102" applyNumberFormat="0" applyFill="0" applyAlignment="0" applyProtection="0"/>
    <xf numFmtId="0" fontId="6" fillId="0" borderId="0">
      <alignment vertical="center"/>
    </xf>
    <xf numFmtId="178" fontId="6" fillId="0" borderId="0" applyFont="0" applyFill="0" applyBorder="0" applyAlignment="0" applyProtection="0">
      <alignment vertical="center"/>
    </xf>
    <xf numFmtId="0" fontId="6" fillId="0" borderId="0">
      <alignment vertical="center"/>
    </xf>
    <xf numFmtId="0" fontId="29" fillId="17" borderId="121" applyNumberFormat="0" applyAlignment="0" applyProtection="0"/>
    <xf numFmtId="0" fontId="28" fillId="7" borderId="119" applyNumberFormat="0" applyAlignment="0" applyProtection="0"/>
    <xf numFmtId="0" fontId="34" fillId="18" borderId="110" applyNumberFormat="0" applyAlignment="0" applyProtection="0"/>
    <xf numFmtId="0" fontId="24" fillId="17" borderId="109" applyNumberFormat="0" applyAlignment="0" applyProtection="0"/>
    <xf numFmtId="0" fontId="15" fillId="0" borderId="108" applyNumberFormat="0" applyFill="0" applyAlignment="0" applyProtection="0"/>
    <xf numFmtId="0" fontId="34" fillId="18" borderId="120" applyNumberFormat="0" applyAlignment="0" applyProtection="0"/>
    <xf numFmtId="0" fontId="24" fillId="17" borderId="119" applyNumberFormat="0" applyAlignment="0" applyProtection="0"/>
    <xf numFmtId="0" fontId="15" fillId="0" borderId="118" applyNumberFormat="0" applyFill="0" applyAlignment="0" applyProtection="0"/>
    <xf numFmtId="0" fontId="15" fillId="0" borderId="113" applyNumberFormat="0" applyFill="0" applyAlignment="0" applyProtection="0"/>
    <xf numFmtId="0" fontId="24" fillId="17" borderId="114" applyNumberFormat="0" applyAlignment="0" applyProtection="0"/>
    <xf numFmtId="0" fontId="34" fillId="18" borderId="115" applyNumberFormat="0" applyAlignment="0" applyProtection="0"/>
    <xf numFmtId="0" fontId="28" fillId="7" borderId="114" applyNumberFormat="0" applyAlignment="0" applyProtection="0"/>
    <xf numFmtId="0" fontId="29" fillId="17" borderId="116" applyNumberFormat="0" applyAlignment="0" applyProtection="0"/>
    <xf numFmtId="0" fontId="5" fillId="0" borderId="0">
      <alignment vertical="center"/>
    </xf>
    <xf numFmtId="178" fontId="5" fillId="0" borderId="0" applyFont="0" applyFill="0" applyBorder="0" applyAlignment="0" applyProtection="0">
      <alignment vertical="center"/>
    </xf>
    <xf numFmtId="0" fontId="5" fillId="0" borderId="0">
      <alignment vertical="center"/>
    </xf>
    <xf numFmtId="0" fontId="28" fillId="7" borderId="109" applyNumberFormat="0" applyAlignment="0" applyProtection="0"/>
    <xf numFmtId="0" fontId="29" fillId="17" borderId="111" applyNumberFormat="0" applyAlignment="0" applyProtection="0"/>
    <xf numFmtId="0" fontId="27" fillId="0" borderId="0" applyNumberFormat="0" applyFill="0" applyBorder="0" applyAlignment="0" applyProtection="0"/>
    <xf numFmtId="0" fontId="4" fillId="0" borderId="0">
      <alignment vertical="center"/>
    </xf>
    <xf numFmtId="0" fontId="34" fillId="18" borderId="163" applyNumberFormat="0" applyAlignment="0" applyProtection="0"/>
    <xf numFmtId="0" fontId="24" fillId="17" borderId="218" applyNumberFormat="0" applyAlignment="0" applyProtection="0"/>
    <xf numFmtId="0" fontId="24" fillId="17" borderId="162" applyNumberFormat="0" applyAlignment="0" applyProtection="0"/>
    <xf numFmtId="0" fontId="15" fillId="0" borderId="161" applyNumberFormat="0" applyFill="0" applyAlignment="0" applyProtection="0"/>
    <xf numFmtId="0" fontId="29" fillId="17" borderId="144" applyNumberFormat="0" applyAlignment="0" applyProtection="0"/>
    <xf numFmtId="0" fontId="28" fillId="7" borderId="218" applyNumberFormat="0" applyAlignment="0" applyProtection="0"/>
    <xf numFmtId="0" fontId="28" fillId="7" borderId="142" applyNumberFormat="0" applyAlignment="0" applyProtection="0"/>
    <xf numFmtId="0" fontId="24" fillId="17" borderId="218" applyNumberFormat="0" applyAlignment="0" applyProtection="0"/>
    <xf numFmtId="0" fontId="34" fillId="18" borderId="206" applyNumberFormat="0" applyAlignment="0" applyProtection="0"/>
    <xf numFmtId="0" fontId="24" fillId="17" borderId="205" applyNumberFormat="0" applyAlignment="0" applyProtection="0"/>
    <xf numFmtId="0" fontId="24" fillId="17" borderId="182" applyNumberFormat="0" applyAlignment="0" applyProtection="0"/>
    <xf numFmtId="0" fontId="29" fillId="17" borderId="180" applyNumberFormat="0" applyAlignment="0" applyProtection="0"/>
    <xf numFmtId="0" fontId="28" fillId="7" borderId="178" applyNumberFormat="0" applyAlignment="0" applyProtection="0"/>
    <xf numFmtId="0" fontId="34" fillId="18" borderId="179" applyNumberFormat="0" applyAlignment="0" applyProtection="0"/>
    <xf numFmtId="0" fontId="24" fillId="17" borderId="178" applyNumberFormat="0" applyAlignment="0" applyProtection="0"/>
    <xf numFmtId="0" fontId="15" fillId="0" borderId="177" applyNumberFormat="0" applyFill="0" applyAlignment="0" applyProtection="0"/>
    <xf numFmtId="0" fontId="29" fillId="17" borderId="160" applyNumberFormat="0" applyAlignment="0" applyProtection="0"/>
    <xf numFmtId="0" fontId="34" fillId="18" borderId="192" applyNumberFormat="0" applyAlignment="0" applyProtection="0"/>
    <xf numFmtId="0" fontId="28" fillId="7" borderId="158" applyNumberFormat="0" applyAlignment="0" applyProtection="0"/>
    <xf numFmtId="0" fontId="24" fillId="17" borderId="191" applyNumberFormat="0" applyAlignment="0" applyProtection="0"/>
    <xf numFmtId="0" fontId="29" fillId="17" borderId="220" applyNumberFormat="0" applyAlignment="0" applyProtection="0"/>
    <xf numFmtId="0" fontId="28" fillId="7" borderId="218" applyNumberFormat="0" applyAlignment="0" applyProtection="0"/>
    <xf numFmtId="0" fontId="24" fillId="17" borderId="209" applyNumberFormat="0" applyAlignment="0" applyProtection="0"/>
    <xf numFmtId="0" fontId="29" fillId="17" borderId="176" applyNumberFormat="0" applyAlignment="0" applyProtection="0"/>
    <xf numFmtId="0" fontId="28" fillId="7" borderId="174" applyNumberFormat="0" applyAlignment="0" applyProtection="0"/>
    <xf numFmtId="0" fontId="29" fillId="17" borderId="207" applyNumberFormat="0" applyAlignment="0" applyProtection="0"/>
    <xf numFmtId="0" fontId="28" fillId="7" borderId="205" applyNumberFormat="0" applyAlignment="0" applyProtection="0"/>
    <xf numFmtId="0" fontId="15" fillId="0" borderId="217" applyNumberFormat="0" applyFill="0" applyAlignment="0" applyProtection="0"/>
    <xf numFmtId="0" fontId="34" fillId="18" borderId="206" applyNumberFormat="0" applyAlignment="0" applyProtection="0"/>
    <xf numFmtId="0" fontId="24" fillId="17" borderId="205" applyNumberFormat="0" applyAlignment="0" applyProtection="0"/>
    <xf numFmtId="0" fontId="15" fillId="0" borderId="204" applyNumberFormat="0" applyFill="0" applyAlignment="0" applyProtection="0"/>
    <xf numFmtId="0" fontId="34" fillId="18" borderId="143" applyNumberFormat="0" applyAlignment="0" applyProtection="0"/>
    <xf numFmtId="0" fontId="29" fillId="17" borderId="193" applyNumberFormat="0" applyAlignment="0" applyProtection="0"/>
    <xf numFmtId="0" fontId="28" fillId="7" borderId="191" applyNumberFormat="0" applyAlignment="0" applyProtection="0"/>
    <xf numFmtId="0" fontId="24" fillId="17" borderId="142" applyNumberFormat="0" applyAlignment="0" applyProtection="0"/>
    <xf numFmtId="0" fontId="15" fillId="0" borderId="141" applyNumberFormat="0" applyFill="0" applyAlignment="0" applyProtection="0"/>
    <xf numFmtId="0" fontId="29" fillId="17" borderId="220" applyNumberFormat="0" applyAlignment="0" applyProtection="0"/>
    <xf numFmtId="0" fontId="24" fillId="17" borderId="218" applyNumberFormat="0" applyAlignment="0" applyProtection="0"/>
    <xf numFmtId="0" fontId="15" fillId="0" borderId="217" applyNumberFormat="0" applyFill="0" applyAlignment="0" applyProtection="0"/>
    <xf numFmtId="0" fontId="24" fillId="17" borderId="218" applyNumberFormat="0" applyAlignment="0" applyProtection="0"/>
    <xf numFmtId="0" fontId="34" fillId="18" borderId="159" applyNumberFormat="0" applyAlignment="0" applyProtection="0"/>
    <xf numFmtId="0" fontId="29" fillId="17" borderId="207" applyNumberFormat="0" applyAlignment="0" applyProtection="0"/>
    <xf numFmtId="0" fontId="34" fillId="18" borderId="219" applyNumberFormat="0" applyAlignment="0" applyProtection="0"/>
    <xf numFmtId="0" fontId="28" fillId="7" borderId="205" applyNumberFormat="0" applyAlignment="0" applyProtection="0"/>
    <xf numFmtId="0" fontId="34" fillId="18" borderId="219" applyNumberFormat="0" applyAlignment="0" applyProtection="0"/>
    <xf numFmtId="0" fontId="28" fillId="7" borderId="218" applyNumberFormat="0" applyAlignment="0" applyProtection="0"/>
    <xf numFmtId="0" fontId="24" fillId="17" borderId="158" applyNumberFormat="0" applyAlignment="0" applyProtection="0"/>
    <xf numFmtId="0" fontId="29" fillId="17" borderId="220" applyNumberFormat="0" applyAlignment="0" applyProtection="0"/>
    <xf numFmtId="0" fontId="15" fillId="0" borderId="217" applyNumberFormat="0" applyFill="0" applyAlignment="0" applyProtection="0"/>
    <xf numFmtId="0" fontId="24" fillId="17" borderId="218" applyNumberFormat="0" applyAlignment="0" applyProtection="0"/>
    <xf numFmtId="0" fontId="34" fillId="18" borderId="219" applyNumberFormat="0" applyAlignment="0" applyProtection="0"/>
    <xf numFmtId="0" fontId="15" fillId="0" borderId="217" applyNumberFormat="0" applyFill="0" applyAlignment="0" applyProtection="0"/>
    <xf numFmtId="0" fontId="34" fillId="18" borderId="175" applyNumberFormat="0" applyAlignment="0" applyProtection="0"/>
    <xf numFmtId="0" fontId="28" fillId="7" borderId="214" applyNumberFormat="0" applyAlignment="0" applyProtection="0"/>
    <xf numFmtId="0" fontId="15" fillId="0" borderId="190" applyNumberFormat="0" applyFill="0" applyAlignment="0" applyProtection="0"/>
    <xf numFmtId="0" fontId="34" fillId="18" borderId="210" applyNumberFormat="0" applyAlignment="0" applyProtection="0"/>
    <xf numFmtId="0" fontId="34" fillId="18" borderId="183" applyNumberFormat="0" applyAlignment="0" applyProtection="0"/>
    <xf numFmtId="0" fontId="34" fillId="18" borderId="167" applyNumberFormat="0" applyAlignment="0" applyProtection="0"/>
    <xf numFmtId="0" fontId="15" fillId="0" borderId="149" applyNumberFormat="0" applyFill="0" applyAlignment="0" applyProtection="0"/>
    <xf numFmtId="178" fontId="38" fillId="0" borderId="0" applyFont="0" applyFill="0" applyBorder="0" applyAlignment="0" applyProtection="0"/>
    <xf numFmtId="178" fontId="34" fillId="0" borderId="0" applyFont="0" applyFill="0" applyBorder="0" applyAlignment="0" applyProtection="0">
      <alignment vertical="center"/>
    </xf>
    <xf numFmtId="178" fontId="56" fillId="0" borderId="0" applyFont="0" applyFill="0" applyBorder="0" applyAlignment="0" applyProtection="0">
      <alignment vertical="center"/>
    </xf>
    <xf numFmtId="0" fontId="24" fillId="17" borderId="150" applyNumberFormat="0" applyAlignment="0" applyProtection="0"/>
    <xf numFmtId="0" fontId="34" fillId="18" borderId="151" applyNumberFormat="0" applyAlignment="0" applyProtection="0"/>
    <xf numFmtId="0" fontId="15" fillId="0" borderId="199" applyNumberFormat="0" applyFill="0" applyAlignment="0" applyProtection="0"/>
    <xf numFmtId="0" fontId="24" fillId="17" borderId="200" applyNumberFormat="0" applyAlignment="0" applyProtection="0"/>
    <xf numFmtId="0" fontId="34" fillId="18" borderId="201" applyNumberFormat="0" applyAlignment="0" applyProtection="0"/>
    <xf numFmtId="0" fontId="15" fillId="0" borderId="223" applyNumberFormat="0" applyFill="0" applyAlignment="0" applyProtection="0"/>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9" fillId="0" borderId="0" applyFont="0" applyFill="0" applyBorder="0" applyAlignment="0" applyProtection="0"/>
    <xf numFmtId="176" fontId="38" fillId="0" borderId="0" applyFont="0" applyFill="0" applyBorder="0" applyAlignment="0" applyProtection="0"/>
    <xf numFmtId="0" fontId="28" fillId="7" borderId="182" applyNumberFormat="0" applyAlignment="0" applyProtection="0"/>
    <xf numFmtId="0" fontId="29" fillId="17" borderId="184" applyNumberFormat="0" applyAlignment="0" applyProtection="0"/>
    <xf numFmtId="0" fontId="15" fillId="0" borderId="133" applyNumberFormat="0" applyFill="0" applyAlignment="0" applyProtection="0"/>
    <xf numFmtId="0" fontId="24" fillId="17" borderId="134" applyNumberFormat="0" applyAlignment="0" applyProtection="0"/>
    <xf numFmtId="177" fontId="34" fillId="0" borderId="0" applyFont="0" applyFill="0" applyBorder="0" applyAlignment="0" applyProtection="0">
      <alignment vertical="center"/>
    </xf>
    <xf numFmtId="0" fontId="34" fillId="18" borderId="135" applyNumberFormat="0" applyAlignment="0" applyProtection="0"/>
    <xf numFmtId="0" fontId="29" fillId="17" borderId="226" applyNumberFormat="0" applyAlignment="0" applyProtection="0"/>
    <xf numFmtId="0" fontId="28" fillId="7" borderId="166" applyNumberFormat="0" applyAlignment="0" applyProtection="0"/>
    <xf numFmtId="0" fontId="29" fillId="17" borderId="168" applyNumberFormat="0" applyAlignment="0" applyProtection="0"/>
    <xf numFmtId="0" fontId="15" fillId="0" borderId="185" applyNumberFormat="0" applyFill="0" applyAlignment="0" applyProtection="0"/>
    <xf numFmtId="0" fontId="24" fillId="17" borderId="186" applyNumberFormat="0" applyAlignment="0" applyProtection="0"/>
    <xf numFmtId="0" fontId="34" fillId="18" borderId="187" applyNumberFormat="0" applyAlignment="0" applyProtection="0"/>
    <xf numFmtId="0" fontId="28" fillId="7" borderId="186" applyNumberFormat="0" applyAlignment="0" applyProtection="0"/>
    <xf numFmtId="0" fontId="29" fillId="17" borderId="188" applyNumberFormat="0" applyAlignment="0" applyProtection="0"/>
    <xf numFmtId="0" fontId="24" fillId="17" borderId="195" applyNumberFormat="0" applyAlignment="0" applyProtection="0"/>
    <xf numFmtId="0" fontId="34" fillId="18" borderId="196" applyNumberFormat="0" applyAlignment="0" applyProtection="0"/>
    <xf numFmtId="0" fontId="28" fillId="7" borderId="209" applyNumberFormat="0" applyAlignment="0" applyProtection="0"/>
    <xf numFmtId="0" fontId="29" fillId="17" borderId="211" applyNumberFormat="0" applyAlignment="0" applyProtection="0"/>
    <xf numFmtId="0" fontId="28" fillId="7" borderId="150" applyNumberFormat="0" applyAlignment="0" applyProtection="0"/>
    <xf numFmtId="0" fontId="34" fillId="18" borderId="225" applyNumberFormat="0" applyAlignment="0" applyProtection="0"/>
    <xf numFmtId="0" fontId="29" fillId="17" borderId="152" applyNumberFormat="0" applyAlignment="0" applyProtection="0"/>
    <xf numFmtId="0" fontId="15" fillId="0" borderId="169" applyNumberFormat="0" applyFill="0" applyAlignment="0" applyProtection="0"/>
    <xf numFmtId="0" fontId="24" fillId="17" borderId="170" applyNumberFormat="0" applyAlignment="0" applyProtection="0"/>
    <xf numFmtId="0" fontId="34" fillId="18" borderId="171" applyNumberFormat="0" applyAlignment="0" applyProtection="0"/>
    <xf numFmtId="0" fontId="28" fillId="7" borderId="170" applyNumberFormat="0" applyAlignment="0" applyProtection="0"/>
    <xf numFmtId="0" fontId="29" fillId="17" borderId="172" applyNumberFormat="0" applyAlignment="0" applyProtection="0"/>
    <xf numFmtId="0" fontId="29" fillId="17" borderId="226" applyNumberFormat="0" applyAlignment="0" applyProtection="0"/>
    <xf numFmtId="0" fontId="28" fillId="7" borderId="200" applyNumberFormat="0" applyAlignment="0" applyProtection="0"/>
    <xf numFmtId="0" fontId="29" fillId="17" borderId="216" applyNumberFormat="0" applyAlignment="0" applyProtection="0"/>
    <xf numFmtId="0" fontId="24" fillId="17" borderId="174" applyNumberFormat="0" applyAlignment="0" applyProtection="0"/>
    <xf numFmtId="0" fontId="28" fillId="7" borderId="195" applyNumberFormat="0" applyAlignment="0" applyProtection="0"/>
    <xf numFmtId="0" fontId="29" fillId="17" borderId="197" applyNumberFormat="0" applyAlignment="0" applyProtection="0"/>
    <xf numFmtId="0" fontId="28" fillId="7" borderId="134" applyNumberFormat="0" applyAlignment="0" applyProtection="0"/>
    <xf numFmtId="0" fontId="29" fillId="17" borderId="136" applyNumberFormat="0" applyAlignment="0" applyProtection="0"/>
    <xf numFmtId="0" fontId="15" fillId="0" borderId="153" applyNumberFormat="0" applyFill="0" applyAlignment="0" applyProtection="0"/>
    <xf numFmtId="0" fontId="24" fillId="17" borderId="154" applyNumberFormat="0" applyAlignment="0" applyProtection="0"/>
    <xf numFmtId="0" fontId="34" fillId="18" borderId="155" applyNumberFormat="0" applyAlignment="0" applyProtection="0"/>
    <xf numFmtId="0" fontId="24" fillId="17" borderId="224" applyNumberFormat="0" applyAlignment="0" applyProtection="0"/>
    <xf numFmtId="0" fontId="28" fillId="7" borderId="154" applyNumberFormat="0" applyAlignment="0" applyProtection="0"/>
    <xf numFmtId="0" fontId="29" fillId="17" borderId="156" applyNumberFormat="0" applyAlignment="0" applyProtection="0"/>
    <xf numFmtId="0" fontId="28" fillId="7" borderId="224" applyNumberFormat="0" applyAlignment="0" applyProtection="0"/>
    <xf numFmtId="0" fontId="15" fillId="0" borderId="194" applyNumberFormat="0" applyFill="0" applyAlignment="0" applyProtection="0"/>
    <xf numFmtId="0" fontId="3" fillId="0" borderId="0">
      <alignment vertical="center"/>
    </xf>
    <xf numFmtId="178" fontId="3" fillId="0" borderId="0" applyFont="0" applyFill="0" applyBorder="0" applyAlignment="0" applyProtection="0">
      <alignment vertical="center"/>
    </xf>
    <xf numFmtId="178" fontId="61" fillId="0" borderId="0" applyFont="0" applyFill="0" applyBorder="0" applyAlignment="0" applyProtection="0">
      <alignment vertical="center"/>
    </xf>
    <xf numFmtId="0" fontId="3" fillId="0" borderId="0">
      <alignment vertical="center"/>
    </xf>
    <xf numFmtId="178" fontId="38" fillId="0" borderId="0" applyFont="0" applyFill="0" applyBorder="0" applyAlignment="0" applyProtection="0"/>
    <xf numFmtId="178" fontId="34" fillId="0" borderId="0" applyFont="0" applyFill="0" applyBorder="0" applyAlignment="0" applyProtection="0">
      <alignment vertical="center"/>
    </xf>
    <xf numFmtId="178" fontId="56" fillId="0" borderId="0" applyFont="0" applyFill="0" applyBorder="0" applyAlignment="0" applyProtection="0">
      <alignment vertical="center"/>
    </xf>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8" fillId="0" borderId="0" applyFont="0" applyFill="0" applyBorder="0" applyAlignment="0" applyProtection="0"/>
    <xf numFmtId="176" fontId="39" fillId="0" borderId="0" applyFont="0" applyFill="0" applyBorder="0" applyAlignment="0" applyProtection="0"/>
    <xf numFmtId="176" fontId="38" fillId="0" borderId="0" applyFont="0" applyFill="0" applyBorder="0" applyAlignment="0" applyProtection="0"/>
    <xf numFmtId="0" fontId="15" fillId="0" borderId="137" applyNumberFormat="0" applyFill="0" applyAlignment="0" applyProtection="0"/>
    <xf numFmtId="0" fontId="24" fillId="17" borderId="138" applyNumberFormat="0" applyAlignment="0" applyProtection="0"/>
    <xf numFmtId="177" fontId="34" fillId="0" borderId="0" applyFont="0" applyFill="0" applyBorder="0" applyAlignment="0" applyProtection="0">
      <alignment vertical="center"/>
    </xf>
    <xf numFmtId="0" fontId="34" fillId="18" borderId="139" applyNumberFormat="0" applyAlignment="0" applyProtection="0"/>
    <xf numFmtId="0" fontId="28" fillId="7" borderId="138" applyNumberFormat="0" applyAlignment="0" applyProtection="0"/>
    <xf numFmtId="0" fontId="29" fillId="17" borderId="140" applyNumberFormat="0" applyAlignment="0" applyProtection="0"/>
    <xf numFmtId="0" fontId="3" fillId="0" borderId="0">
      <alignment vertical="center"/>
    </xf>
    <xf numFmtId="178" fontId="3" fillId="0" borderId="0" applyFont="0" applyFill="0" applyBorder="0" applyAlignment="0" applyProtection="0">
      <alignment vertical="center"/>
    </xf>
    <xf numFmtId="178" fontId="61" fillId="0" borderId="0" applyFont="0" applyFill="0" applyBorder="0" applyAlignment="0" applyProtection="0">
      <alignment vertical="center"/>
    </xf>
    <xf numFmtId="0" fontId="3" fillId="0" borderId="0">
      <alignment vertical="center"/>
    </xf>
    <xf numFmtId="0" fontId="29" fillId="17" borderId="140" applyNumberFormat="0" applyAlignment="0" applyProtection="0"/>
    <xf numFmtId="0" fontId="28" fillId="7" borderId="138" applyNumberFormat="0" applyAlignment="0" applyProtection="0"/>
    <xf numFmtId="0" fontId="34" fillId="18" borderId="139" applyNumberFormat="0" applyAlignment="0" applyProtection="0"/>
    <xf numFmtId="0" fontId="24" fillId="17" borderId="138" applyNumberFormat="0" applyAlignment="0" applyProtection="0"/>
    <xf numFmtId="0" fontId="15" fillId="0" borderId="137" applyNumberFormat="0" applyFill="0" applyAlignment="0" applyProtection="0"/>
    <xf numFmtId="0" fontId="3" fillId="0" borderId="0">
      <alignment vertical="center"/>
    </xf>
    <xf numFmtId="178" fontId="3" fillId="0" borderId="0" applyFont="0" applyFill="0" applyBorder="0" applyAlignment="0" applyProtection="0">
      <alignment vertical="center"/>
    </xf>
    <xf numFmtId="0" fontId="3" fillId="0" borderId="0">
      <alignment vertical="center"/>
    </xf>
    <xf numFmtId="0" fontId="29" fillId="17" borderId="140" applyNumberFormat="0" applyAlignment="0" applyProtection="0"/>
    <xf numFmtId="0" fontId="28" fillId="7" borderId="138" applyNumberFormat="0" applyAlignment="0" applyProtection="0"/>
    <xf numFmtId="0" fontId="34" fillId="18" borderId="139" applyNumberFormat="0" applyAlignment="0" applyProtection="0"/>
    <xf numFmtId="0" fontId="24" fillId="17" borderId="138" applyNumberFormat="0" applyAlignment="0" applyProtection="0"/>
    <xf numFmtId="0" fontId="15" fillId="0" borderId="137" applyNumberFormat="0" applyFill="0" applyAlignment="0" applyProtection="0"/>
    <xf numFmtId="0" fontId="34" fillId="18" borderId="139" applyNumberFormat="0" applyAlignment="0" applyProtection="0"/>
    <xf numFmtId="0" fontId="24" fillId="17" borderId="138" applyNumberFormat="0" applyAlignment="0" applyProtection="0"/>
    <xf numFmtId="0" fontId="15" fillId="0" borderId="137" applyNumberFormat="0" applyFill="0" applyAlignment="0" applyProtection="0"/>
    <xf numFmtId="0" fontId="15" fillId="0" borderId="137" applyNumberFormat="0" applyFill="0" applyAlignment="0" applyProtection="0"/>
    <xf numFmtId="0" fontId="24" fillId="17" borderId="138" applyNumberFormat="0" applyAlignment="0" applyProtection="0"/>
    <xf numFmtId="0" fontId="34" fillId="18" borderId="139" applyNumberFormat="0" applyAlignment="0" applyProtection="0"/>
    <xf numFmtId="0" fontId="28" fillId="7" borderId="138" applyNumberFormat="0" applyAlignment="0" applyProtection="0"/>
    <xf numFmtId="0" fontId="29" fillId="17" borderId="140" applyNumberFormat="0" applyAlignment="0" applyProtection="0"/>
    <xf numFmtId="0" fontId="3" fillId="0" borderId="0">
      <alignment vertical="center"/>
    </xf>
    <xf numFmtId="178" fontId="3" fillId="0" borderId="0" applyFont="0" applyFill="0" applyBorder="0" applyAlignment="0" applyProtection="0">
      <alignment vertical="center"/>
    </xf>
    <xf numFmtId="0" fontId="3" fillId="0" borderId="0">
      <alignment vertical="center"/>
    </xf>
    <xf numFmtId="0" fontId="28" fillId="7" borderId="138" applyNumberFormat="0" applyAlignment="0" applyProtection="0"/>
    <xf numFmtId="0" fontId="29" fillId="17" borderId="140" applyNumberFormat="0" applyAlignment="0" applyProtection="0"/>
    <xf numFmtId="0" fontId="3" fillId="0" borderId="0">
      <alignment vertical="center"/>
    </xf>
    <xf numFmtId="0" fontId="28" fillId="7" borderId="162" applyNumberFormat="0" applyAlignment="0" applyProtection="0"/>
    <xf numFmtId="0" fontId="29" fillId="17" borderId="164" applyNumberFormat="0" applyAlignment="0" applyProtection="0"/>
    <xf numFmtId="0" fontId="24" fillId="17" borderId="166" applyNumberFormat="0" applyAlignment="0" applyProtection="0"/>
    <xf numFmtId="0" fontId="15" fillId="0" borderId="217" applyNumberFormat="0" applyFill="0" applyAlignment="0" applyProtection="0"/>
    <xf numFmtId="0" fontId="28" fillId="7" borderId="218" applyNumberFormat="0" applyAlignment="0" applyProtection="0"/>
    <xf numFmtId="0" fontId="34" fillId="18" borderId="219" applyNumberFormat="0" applyAlignment="0" applyProtection="0"/>
    <xf numFmtId="0" fontId="15" fillId="0" borderId="145" applyNumberFormat="0" applyFill="0" applyAlignment="0" applyProtection="0"/>
    <xf numFmtId="0" fontId="24" fillId="17" borderId="146" applyNumberFormat="0" applyAlignment="0" applyProtection="0"/>
    <xf numFmtId="0" fontId="34" fillId="18" borderId="147" applyNumberFormat="0" applyAlignment="0" applyProtection="0"/>
    <xf numFmtId="0" fontId="34" fillId="18" borderId="219" applyNumberFormat="0" applyAlignment="0" applyProtection="0"/>
    <xf numFmtId="0" fontId="28" fillId="7" borderId="146" applyNumberFormat="0" applyAlignment="0" applyProtection="0"/>
    <xf numFmtId="0" fontId="29" fillId="17" borderId="148" applyNumberFormat="0" applyAlignment="0" applyProtection="0"/>
    <xf numFmtId="0" fontId="29" fillId="17" borderId="148" applyNumberFormat="0" applyAlignment="0" applyProtection="0"/>
    <xf numFmtId="0" fontId="28" fillId="7" borderId="146" applyNumberFormat="0" applyAlignment="0" applyProtection="0"/>
    <xf numFmtId="0" fontId="34" fillId="18" borderId="147" applyNumberFormat="0" applyAlignment="0" applyProtection="0"/>
    <xf numFmtId="0" fontId="24" fillId="17" borderId="146" applyNumberFormat="0" applyAlignment="0" applyProtection="0"/>
    <xf numFmtId="0" fontId="15" fillId="0" borderId="145" applyNumberFormat="0" applyFill="0" applyAlignment="0" applyProtection="0"/>
    <xf numFmtId="0" fontId="15" fillId="0" borderId="157" applyNumberFormat="0" applyFill="0" applyAlignment="0" applyProtection="0"/>
    <xf numFmtId="0" fontId="29" fillId="17" borderId="148" applyNumberFormat="0" applyAlignment="0" applyProtection="0"/>
    <xf numFmtId="0" fontId="28" fillId="7" borderId="146" applyNumberFormat="0" applyAlignment="0" applyProtection="0"/>
    <xf numFmtId="0" fontId="34" fillId="18" borderId="147" applyNumberFormat="0" applyAlignment="0" applyProtection="0"/>
    <xf numFmtId="0" fontId="24" fillId="17" borderId="146" applyNumberFormat="0" applyAlignment="0" applyProtection="0"/>
    <xf numFmtId="0" fontId="15" fillId="0" borderId="145" applyNumberFormat="0" applyFill="0" applyAlignment="0" applyProtection="0"/>
    <xf numFmtId="0" fontId="34" fillId="18" borderId="147" applyNumberFormat="0" applyAlignment="0" applyProtection="0"/>
    <xf numFmtId="0" fontId="24" fillId="17" borderId="146" applyNumberFormat="0" applyAlignment="0" applyProtection="0"/>
    <xf numFmtId="0" fontId="15" fillId="0" borderId="145" applyNumberFormat="0" applyFill="0" applyAlignment="0" applyProtection="0"/>
    <xf numFmtId="0" fontId="15" fillId="0" borderId="145" applyNumberFormat="0" applyFill="0" applyAlignment="0" applyProtection="0"/>
    <xf numFmtId="0" fontId="24" fillId="17" borderId="146" applyNumberFormat="0" applyAlignment="0" applyProtection="0"/>
    <xf numFmtId="0" fontId="34" fillId="18" borderId="147" applyNumberFormat="0" applyAlignment="0" applyProtection="0"/>
    <xf numFmtId="0" fontId="28" fillId="7" borderId="146" applyNumberFormat="0" applyAlignment="0" applyProtection="0"/>
    <xf numFmtId="0" fontId="29" fillId="17" borderId="148" applyNumberFormat="0" applyAlignment="0" applyProtection="0"/>
    <xf numFmtId="0" fontId="29" fillId="17" borderId="220" applyNumberFormat="0" applyAlignment="0" applyProtection="0"/>
    <xf numFmtId="0" fontId="28" fillId="7" borderId="146" applyNumberFormat="0" applyAlignment="0" applyProtection="0"/>
    <xf numFmtId="0" fontId="29" fillId="17" borderId="148" applyNumberFormat="0" applyAlignment="0" applyProtection="0"/>
    <xf numFmtId="0" fontId="15" fillId="0" borderId="213" applyNumberFormat="0" applyFill="0" applyAlignment="0" applyProtection="0"/>
    <xf numFmtId="0" fontId="29" fillId="17" borderId="156" applyNumberFormat="0" applyAlignment="0" applyProtection="0"/>
    <xf numFmtId="0" fontId="28" fillId="7" borderId="154" applyNumberFormat="0" applyAlignment="0" applyProtection="0"/>
    <xf numFmtId="0" fontId="34" fillId="18" borderId="155" applyNumberFormat="0" applyAlignment="0" applyProtection="0"/>
    <xf numFmtId="0" fontId="24" fillId="17" borderId="154" applyNumberFormat="0" applyAlignment="0" applyProtection="0"/>
    <xf numFmtId="0" fontId="15" fillId="0" borderId="153" applyNumberFormat="0" applyFill="0" applyAlignment="0" applyProtection="0"/>
    <xf numFmtId="0" fontId="15" fillId="0" borderId="165" applyNumberFormat="0" applyFill="0" applyAlignment="0" applyProtection="0"/>
    <xf numFmtId="0" fontId="29" fillId="17" borderId="156" applyNumberFormat="0" applyAlignment="0" applyProtection="0"/>
    <xf numFmtId="0" fontId="28" fillId="7" borderId="154" applyNumberFormat="0" applyAlignment="0" applyProtection="0"/>
    <xf numFmtId="0" fontId="34" fillId="18" borderId="155" applyNumberFormat="0" applyAlignment="0" applyProtection="0"/>
    <xf numFmtId="0" fontId="24" fillId="17" borderId="154" applyNumberFormat="0" applyAlignment="0" applyProtection="0"/>
    <xf numFmtId="0" fontId="15" fillId="0" borderId="153" applyNumberFormat="0" applyFill="0" applyAlignment="0" applyProtection="0"/>
    <xf numFmtId="0" fontId="34" fillId="18" borderId="155" applyNumberFormat="0" applyAlignment="0" applyProtection="0"/>
    <xf numFmtId="0" fontId="24" fillId="17" borderId="154" applyNumberFormat="0" applyAlignment="0" applyProtection="0"/>
    <xf numFmtId="0" fontId="15" fillId="0" borderId="153" applyNumberFormat="0" applyFill="0" applyAlignment="0" applyProtection="0"/>
    <xf numFmtId="0" fontId="15" fillId="0" borderId="153" applyNumberFormat="0" applyFill="0" applyAlignment="0" applyProtection="0"/>
    <xf numFmtId="0" fontId="24" fillId="17" borderId="154" applyNumberFormat="0" applyAlignment="0" applyProtection="0"/>
    <xf numFmtId="0" fontId="34" fillId="18" borderId="155" applyNumberFormat="0" applyAlignment="0" applyProtection="0"/>
    <xf numFmtId="0" fontId="28" fillId="7" borderId="154" applyNumberFormat="0" applyAlignment="0" applyProtection="0"/>
    <xf numFmtId="0" fontId="29" fillId="17" borderId="156" applyNumberFormat="0" applyAlignment="0" applyProtection="0"/>
    <xf numFmtId="0" fontId="28" fillId="7" borderId="154" applyNumberFormat="0" applyAlignment="0" applyProtection="0"/>
    <xf numFmtId="0" fontId="29" fillId="17" borderId="156" applyNumberFormat="0" applyAlignment="0" applyProtection="0"/>
    <xf numFmtId="0" fontId="29" fillId="17" borderId="202" applyNumberFormat="0" applyAlignment="0" applyProtection="0"/>
    <xf numFmtId="0" fontId="29" fillId="17" borderId="164" applyNumberFormat="0" applyAlignment="0" applyProtection="0"/>
    <xf numFmtId="0" fontId="28" fillId="7" borderId="162" applyNumberFormat="0" applyAlignment="0" applyProtection="0"/>
    <xf numFmtId="0" fontId="34" fillId="18" borderId="163" applyNumberFormat="0" applyAlignment="0" applyProtection="0"/>
    <xf numFmtId="0" fontId="24" fillId="17" borderId="162" applyNumberFormat="0" applyAlignment="0" applyProtection="0"/>
    <xf numFmtId="0" fontId="15" fillId="0" borderId="161" applyNumberFormat="0" applyFill="0" applyAlignment="0" applyProtection="0"/>
    <xf numFmtId="0" fontId="15" fillId="0" borderId="173" applyNumberFormat="0" applyFill="0" applyAlignment="0" applyProtection="0"/>
    <xf numFmtId="0" fontId="29" fillId="17" borderId="164" applyNumberFormat="0" applyAlignment="0" applyProtection="0"/>
    <xf numFmtId="0" fontId="28" fillId="7" borderId="162" applyNumberFormat="0" applyAlignment="0" applyProtection="0"/>
    <xf numFmtId="0" fontId="34" fillId="18" borderId="163" applyNumberFormat="0" applyAlignment="0" applyProtection="0"/>
    <xf numFmtId="0" fontId="24" fillId="17" borderId="162" applyNumberFormat="0" applyAlignment="0" applyProtection="0"/>
    <xf numFmtId="0" fontId="15" fillId="0" borderId="161" applyNumberFormat="0" applyFill="0" applyAlignment="0" applyProtection="0"/>
    <xf numFmtId="0" fontId="34" fillId="18" borderId="163" applyNumberFormat="0" applyAlignment="0" applyProtection="0"/>
    <xf numFmtId="0" fontId="24" fillId="17" borderId="162" applyNumberFormat="0" applyAlignment="0" applyProtection="0"/>
    <xf numFmtId="0" fontId="15" fillId="0" borderId="161" applyNumberFormat="0" applyFill="0" applyAlignment="0" applyProtection="0"/>
    <xf numFmtId="0" fontId="15" fillId="0" borderId="161" applyNumberFormat="0" applyFill="0" applyAlignment="0" applyProtection="0"/>
    <xf numFmtId="0" fontId="24" fillId="17" borderId="162" applyNumberFormat="0" applyAlignment="0" applyProtection="0"/>
    <xf numFmtId="0" fontId="34" fillId="18" borderId="163" applyNumberFormat="0" applyAlignment="0" applyProtection="0"/>
    <xf numFmtId="0" fontId="28" fillId="7" borderId="162" applyNumberFormat="0" applyAlignment="0" applyProtection="0"/>
    <xf numFmtId="0" fontId="29" fillId="17" borderId="164" applyNumberFormat="0" applyAlignment="0" applyProtection="0"/>
    <xf numFmtId="0" fontId="28" fillId="7" borderId="162" applyNumberFormat="0" applyAlignment="0" applyProtection="0"/>
    <xf numFmtId="0" fontId="29" fillId="17" borderId="164" applyNumberFormat="0" applyAlignment="0" applyProtection="0"/>
    <xf numFmtId="0" fontId="29" fillId="17" borderId="172" applyNumberFormat="0" applyAlignment="0" applyProtection="0"/>
    <xf numFmtId="0" fontId="28" fillId="7" borderId="170" applyNumberFormat="0" applyAlignment="0" applyProtection="0"/>
    <xf numFmtId="0" fontId="34" fillId="18" borderId="171" applyNumberFormat="0" applyAlignment="0" applyProtection="0"/>
    <xf numFmtId="0" fontId="24" fillId="17" borderId="170" applyNumberFormat="0" applyAlignment="0" applyProtection="0"/>
    <xf numFmtId="0" fontId="15" fillId="0" borderId="169" applyNumberFormat="0" applyFill="0" applyAlignment="0" applyProtection="0"/>
    <xf numFmtId="0" fontId="15" fillId="0" borderId="181" applyNumberFormat="0" applyFill="0" applyAlignment="0" applyProtection="0"/>
    <xf numFmtId="0" fontId="29" fillId="17" borderId="172" applyNumberFormat="0" applyAlignment="0" applyProtection="0"/>
    <xf numFmtId="0" fontId="28" fillId="7" borderId="170" applyNumberFormat="0" applyAlignment="0" applyProtection="0"/>
    <xf numFmtId="0" fontId="34" fillId="18" borderId="171" applyNumberFormat="0" applyAlignment="0" applyProtection="0"/>
    <xf numFmtId="0" fontId="24" fillId="17" borderId="170" applyNumberFormat="0" applyAlignment="0" applyProtection="0"/>
    <xf numFmtId="0" fontId="15" fillId="0" borderId="169" applyNumberFormat="0" applyFill="0" applyAlignment="0" applyProtection="0"/>
    <xf numFmtId="0" fontId="34" fillId="18" borderId="171" applyNumberFormat="0" applyAlignment="0" applyProtection="0"/>
    <xf numFmtId="0" fontId="24" fillId="17" borderId="170" applyNumberFormat="0" applyAlignment="0" applyProtection="0"/>
    <xf numFmtId="0" fontId="15" fillId="0" borderId="169" applyNumberFormat="0" applyFill="0" applyAlignment="0" applyProtection="0"/>
    <xf numFmtId="0" fontId="15" fillId="0" borderId="169" applyNumberFormat="0" applyFill="0" applyAlignment="0" applyProtection="0"/>
    <xf numFmtId="0" fontId="24" fillId="17" borderId="170" applyNumberFormat="0" applyAlignment="0" applyProtection="0"/>
    <xf numFmtId="0" fontId="34" fillId="18" borderId="171" applyNumberFormat="0" applyAlignment="0" applyProtection="0"/>
    <xf numFmtId="0" fontId="28" fillId="7" borderId="170" applyNumberFormat="0" applyAlignment="0" applyProtection="0"/>
    <xf numFmtId="0" fontId="29" fillId="17" borderId="172" applyNumberFormat="0" applyAlignment="0" applyProtection="0"/>
    <xf numFmtId="0" fontId="28" fillId="7" borderId="170" applyNumberFormat="0" applyAlignment="0" applyProtection="0"/>
    <xf numFmtId="0" fontId="29" fillId="17" borderId="172" applyNumberFormat="0" applyAlignment="0" applyProtection="0"/>
    <xf numFmtId="0" fontId="29" fillId="17" borderId="180" applyNumberFormat="0" applyAlignment="0" applyProtection="0"/>
    <xf numFmtId="0" fontId="28" fillId="7" borderId="178" applyNumberFormat="0" applyAlignment="0" applyProtection="0"/>
    <xf numFmtId="0" fontId="34" fillId="18" borderId="179" applyNumberFormat="0" applyAlignment="0" applyProtection="0"/>
    <xf numFmtId="0" fontId="24" fillId="17" borderId="178" applyNumberFormat="0" applyAlignment="0" applyProtection="0"/>
    <xf numFmtId="0" fontId="15" fillId="0" borderId="177" applyNumberFormat="0" applyFill="0" applyAlignment="0" applyProtection="0"/>
    <xf numFmtId="0" fontId="29" fillId="17" borderId="180" applyNumberFormat="0" applyAlignment="0" applyProtection="0"/>
    <xf numFmtId="0" fontId="28" fillId="7" borderId="178" applyNumberFormat="0" applyAlignment="0" applyProtection="0"/>
    <xf numFmtId="0" fontId="34" fillId="18" borderId="179" applyNumberFormat="0" applyAlignment="0" applyProtection="0"/>
    <xf numFmtId="0" fontId="24" fillId="17" borderId="178" applyNumberFormat="0" applyAlignment="0" applyProtection="0"/>
    <xf numFmtId="0" fontId="15" fillId="0" borderId="177" applyNumberFormat="0" applyFill="0" applyAlignment="0" applyProtection="0"/>
    <xf numFmtId="0" fontId="34" fillId="18" borderId="179" applyNumberFormat="0" applyAlignment="0" applyProtection="0"/>
    <xf numFmtId="0" fontId="24" fillId="17" borderId="178" applyNumberFormat="0" applyAlignment="0" applyProtection="0"/>
    <xf numFmtId="0" fontId="15" fillId="0" borderId="177" applyNumberFormat="0" applyFill="0" applyAlignment="0" applyProtection="0"/>
    <xf numFmtId="0" fontId="15" fillId="0" borderId="177" applyNumberFormat="0" applyFill="0" applyAlignment="0" applyProtection="0"/>
    <xf numFmtId="0" fontId="24" fillId="17" borderId="178" applyNumberFormat="0" applyAlignment="0" applyProtection="0"/>
    <xf numFmtId="0" fontId="34" fillId="18" borderId="179" applyNumberFormat="0" applyAlignment="0" applyProtection="0"/>
    <xf numFmtId="0" fontId="28" fillId="7" borderId="178" applyNumberFormat="0" applyAlignment="0" applyProtection="0"/>
    <xf numFmtId="0" fontId="29" fillId="17" borderId="180" applyNumberFormat="0" applyAlignment="0" applyProtection="0"/>
    <xf numFmtId="0" fontId="28" fillId="7" borderId="178" applyNumberFormat="0" applyAlignment="0" applyProtection="0"/>
    <xf numFmtId="0" fontId="29" fillId="17" borderId="180" applyNumberFormat="0" applyAlignment="0" applyProtection="0"/>
    <xf numFmtId="0" fontId="29" fillId="17" borderId="188" applyNumberFormat="0" applyAlignment="0" applyProtection="0"/>
    <xf numFmtId="0" fontId="28" fillId="7" borderId="186" applyNumberFormat="0" applyAlignment="0" applyProtection="0"/>
    <xf numFmtId="0" fontId="34" fillId="18" borderId="187" applyNumberFormat="0" applyAlignment="0" applyProtection="0"/>
    <xf numFmtId="0" fontId="24" fillId="17" borderId="186" applyNumberFormat="0" applyAlignment="0" applyProtection="0"/>
    <xf numFmtId="0" fontId="15" fillId="0" borderId="185" applyNumberFormat="0" applyFill="0" applyAlignment="0" applyProtection="0"/>
    <xf numFmtId="0" fontId="29" fillId="17" borderId="188" applyNumberFormat="0" applyAlignment="0" applyProtection="0"/>
    <xf numFmtId="0" fontId="28" fillId="7" borderId="186" applyNumberFormat="0" applyAlignment="0" applyProtection="0"/>
    <xf numFmtId="0" fontId="34" fillId="18" borderId="187" applyNumberFormat="0" applyAlignment="0" applyProtection="0"/>
    <xf numFmtId="0" fontId="24" fillId="17" borderId="186" applyNumberFormat="0" applyAlignment="0" applyProtection="0"/>
    <xf numFmtId="0" fontId="15" fillId="0" borderId="185" applyNumberFormat="0" applyFill="0" applyAlignment="0" applyProtection="0"/>
    <xf numFmtId="0" fontId="34" fillId="18" borderId="187" applyNumberFormat="0" applyAlignment="0" applyProtection="0"/>
    <xf numFmtId="0" fontId="24" fillId="17" borderId="186" applyNumberFormat="0" applyAlignment="0" applyProtection="0"/>
    <xf numFmtId="0" fontId="15" fillId="0" borderId="185" applyNumberFormat="0" applyFill="0" applyAlignment="0" applyProtection="0"/>
    <xf numFmtId="0" fontId="15" fillId="0" borderId="185" applyNumberFormat="0" applyFill="0" applyAlignment="0" applyProtection="0"/>
    <xf numFmtId="0" fontId="24" fillId="17" borderId="186" applyNumberFormat="0" applyAlignment="0" applyProtection="0"/>
    <xf numFmtId="0" fontId="34" fillId="18" borderId="187" applyNumberFormat="0" applyAlignment="0" applyProtection="0"/>
    <xf numFmtId="0" fontId="28" fillId="7" borderId="186" applyNumberFormat="0" applyAlignment="0" applyProtection="0"/>
    <xf numFmtId="0" fontId="29" fillId="17" borderId="188" applyNumberFormat="0" applyAlignment="0" applyProtection="0"/>
    <xf numFmtId="0" fontId="28" fillId="7" borderId="186" applyNumberFormat="0" applyAlignment="0" applyProtection="0"/>
    <xf numFmtId="0" fontId="29" fillId="17" borderId="188" applyNumberFormat="0" applyAlignment="0" applyProtection="0"/>
    <xf numFmtId="0" fontId="28" fillId="7" borderId="224" applyNumberFormat="0" applyAlignment="0" applyProtection="0"/>
    <xf numFmtId="0" fontId="15" fillId="0" borderId="190" applyNumberFormat="0" applyFill="0" applyAlignment="0" applyProtection="0"/>
    <xf numFmtId="0" fontId="24" fillId="17" borderId="191" applyNumberFormat="0" applyAlignment="0" applyProtection="0"/>
    <xf numFmtId="0" fontId="34" fillId="18" borderId="192" applyNumberFormat="0" applyAlignment="0" applyProtection="0"/>
    <xf numFmtId="0" fontId="28" fillId="7" borderId="191" applyNumberFormat="0" applyAlignment="0" applyProtection="0"/>
    <xf numFmtId="0" fontId="29" fillId="17" borderId="193" applyNumberFormat="0" applyAlignment="0" applyProtection="0"/>
    <xf numFmtId="0" fontId="29" fillId="17" borderId="193" applyNumberFormat="0" applyAlignment="0" applyProtection="0"/>
    <xf numFmtId="0" fontId="28" fillId="7" borderId="191" applyNumberFormat="0" applyAlignment="0" applyProtection="0"/>
    <xf numFmtId="0" fontId="34" fillId="18" borderId="192" applyNumberFormat="0" applyAlignment="0" applyProtection="0"/>
    <xf numFmtId="0" fontId="24" fillId="17" borderId="191" applyNumberFormat="0" applyAlignment="0" applyProtection="0"/>
    <xf numFmtId="0" fontId="15" fillId="0" borderId="190" applyNumberFormat="0" applyFill="0" applyAlignment="0" applyProtection="0"/>
    <xf numFmtId="0" fontId="15" fillId="0" borderId="204" applyNumberFormat="0" applyFill="0" applyAlignment="0" applyProtection="0"/>
    <xf numFmtId="0" fontId="29" fillId="17" borderId="193" applyNumberFormat="0" applyAlignment="0" applyProtection="0"/>
    <xf numFmtId="0" fontId="28" fillId="7" borderId="191" applyNumberFormat="0" applyAlignment="0" applyProtection="0"/>
    <xf numFmtId="0" fontId="34" fillId="18" borderId="192" applyNumberFormat="0" applyAlignment="0" applyProtection="0"/>
    <xf numFmtId="0" fontId="24" fillId="17" borderId="191" applyNumberFormat="0" applyAlignment="0" applyProtection="0"/>
    <xf numFmtId="0" fontId="15" fillId="0" borderId="190" applyNumberFormat="0" applyFill="0" applyAlignment="0" applyProtection="0"/>
    <xf numFmtId="0" fontId="34" fillId="18" borderId="192" applyNumberFormat="0" applyAlignment="0" applyProtection="0"/>
    <xf numFmtId="0" fontId="24" fillId="17" borderId="191" applyNumberFormat="0" applyAlignment="0" applyProtection="0"/>
    <xf numFmtId="0" fontId="15" fillId="0" borderId="190" applyNumberFormat="0" applyFill="0" applyAlignment="0" applyProtection="0"/>
    <xf numFmtId="0" fontId="15" fillId="0" borderId="190" applyNumberFormat="0" applyFill="0" applyAlignment="0" applyProtection="0"/>
    <xf numFmtId="0" fontId="24" fillId="17" borderId="191" applyNumberFormat="0" applyAlignment="0" applyProtection="0"/>
    <xf numFmtId="0" fontId="34" fillId="18" borderId="192" applyNumberFormat="0" applyAlignment="0" applyProtection="0"/>
    <xf numFmtId="0" fontId="28" fillId="7" borderId="191" applyNumberFormat="0" applyAlignment="0" applyProtection="0"/>
    <xf numFmtId="0" fontId="29" fillId="17" borderId="193" applyNumberFormat="0" applyAlignment="0" applyProtection="0"/>
    <xf numFmtId="0" fontId="34" fillId="18" borderId="225" applyNumberFormat="0" applyAlignment="0" applyProtection="0"/>
    <xf numFmtId="0" fontId="28" fillId="7" borderId="191" applyNumberFormat="0" applyAlignment="0" applyProtection="0"/>
    <xf numFmtId="0" fontId="29" fillId="17" borderId="193" applyNumberFormat="0" applyAlignment="0" applyProtection="0"/>
    <xf numFmtId="0" fontId="29" fillId="17" borderId="202" applyNumberFormat="0" applyAlignment="0" applyProtection="0"/>
    <xf numFmtId="0" fontId="28" fillId="7" borderId="200" applyNumberFormat="0" applyAlignment="0" applyProtection="0"/>
    <xf numFmtId="0" fontId="34" fillId="18" borderId="201" applyNumberFormat="0" applyAlignment="0" applyProtection="0"/>
    <xf numFmtId="0" fontId="24" fillId="17" borderId="200" applyNumberFormat="0" applyAlignment="0" applyProtection="0"/>
    <xf numFmtId="0" fontId="15" fillId="0" borderId="199" applyNumberFormat="0" applyFill="0" applyAlignment="0" applyProtection="0"/>
    <xf numFmtId="0" fontId="15" fillId="0" borderId="208" applyNumberFormat="0" applyFill="0" applyAlignment="0" applyProtection="0"/>
    <xf numFmtId="0" fontId="29" fillId="17" borderId="202" applyNumberFormat="0" applyAlignment="0" applyProtection="0"/>
    <xf numFmtId="0" fontId="28" fillId="7" borderId="200" applyNumberFormat="0" applyAlignment="0" applyProtection="0"/>
    <xf numFmtId="0" fontId="34" fillId="18" borderId="201" applyNumberFormat="0" applyAlignment="0" applyProtection="0"/>
    <xf numFmtId="0" fontId="24" fillId="17" borderId="200" applyNumberFormat="0" applyAlignment="0" applyProtection="0"/>
    <xf numFmtId="0" fontId="15" fillId="0" borderId="199" applyNumberFormat="0" applyFill="0" applyAlignment="0" applyProtection="0"/>
    <xf numFmtId="0" fontId="34" fillId="18" borderId="201" applyNumberFormat="0" applyAlignment="0" applyProtection="0"/>
    <xf numFmtId="0" fontId="24" fillId="17" borderId="200" applyNumberFormat="0" applyAlignment="0" applyProtection="0"/>
    <xf numFmtId="0" fontId="15" fillId="0" borderId="199" applyNumberFormat="0" applyFill="0" applyAlignment="0" applyProtection="0"/>
    <xf numFmtId="0" fontId="15" fillId="0" borderId="199" applyNumberFormat="0" applyFill="0" applyAlignment="0" applyProtection="0"/>
    <xf numFmtId="0" fontId="24" fillId="17" borderId="200" applyNumberFormat="0" applyAlignment="0" applyProtection="0"/>
    <xf numFmtId="0" fontId="34" fillId="18" borderId="201" applyNumberFormat="0" applyAlignment="0" applyProtection="0"/>
    <xf numFmtId="0" fontId="28" fillId="7" borderId="200" applyNumberFormat="0" applyAlignment="0" applyProtection="0"/>
    <xf numFmtId="0" fontId="29" fillId="17" borderId="202" applyNumberFormat="0" applyAlignment="0" applyProtection="0"/>
    <xf numFmtId="0" fontId="28" fillId="7" borderId="200" applyNumberFormat="0" applyAlignment="0" applyProtection="0"/>
    <xf numFmtId="0" fontId="29" fillId="17" borderId="202" applyNumberFormat="0" applyAlignment="0" applyProtection="0"/>
    <xf numFmtId="0" fontId="34" fillId="18" borderId="215" applyNumberFormat="0" applyAlignment="0" applyProtection="0"/>
    <xf numFmtId="0" fontId="29" fillId="17" borderId="207" applyNumberFormat="0" applyAlignment="0" applyProtection="0"/>
    <xf numFmtId="0" fontId="28" fillId="7" borderId="205" applyNumberFormat="0" applyAlignment="0" applyProtection="0"/>
    <xf numFmtId="0" fontId="34" fillId="18" borderId="206" applyNumberFormat="0" applyAlignment="0" applyProtection="0"/>
    <xf numFmtId="0" fontId="24" fillId="17" borderId="205" applyNumberFormat="0" applyAlignment="0" applyProtection="0"/>
    <xf numFmtId="0" fontId="15" fillId="0" borderId="204" applyNumberFormat="0" applyFill="0" applyAlignment="0" applyProtection="0"/>
    <xf numFmtId="0" fontId="29" fillId="17" borderId="207" applyNumberFormat="0" applyAlignment="0" applyProtection="0"/>
    <xf numFmtId="0" fontId="28" fillId="7" borderId="205" applyNumberFormat="0" applyAlignment="0" applyProtection="0"/>
    <xf numFmtId="0" fontId="34" fillId="18" borderId="206" applyNumberFormat="0" applyAlignment="0" applyProtection="0"/>
    <xf numFmtId="0" fontId="24" fillId="17" borderId="205" applyNumberFormat="0" applyAlignment="0" applyProtection="0"/>
    <xf numFmtId="0" fontId="15" fillId="0" borderId="204" applyNumberFormat="0" applyFill="0" applyAlignment="0" applyProtection="0"/>
    <xf numFmtId="0" fontId="34" fillId="18" borderId="206" applyNumberFormat="0" applyAlignment="0" applyProtection="0"/>
    <xf numFmtId="0" fontId="24" fillId="17" borderId="205" applyNumberFormat="0" applyAlignment="0" applyProtection="0"/>
    <xf numFmtId="0" fontId="15" fillId="0" borderId="204" applyNumberFormat="0" applyFill="0" applyAlignment="0" applyProtection="0"/>
    <xf numFmtId="0" fontId="15" fillId="0" borderId="204" applyNumberFormat="0" applyFill="0" applyAlignment="0" applyProtection="0"/>
    <xf numFmtId="0" fontId="24" fillId="17" borderId="205" applyNumberFormat="0" applyAlignment="0" applyProtection="0"/>
    <xf numFmtId="0" fontId="34" fillId="18" borderId="206" applyNumberFormat="0" applyAlignment="0" applyProtection="0"/>
    <xf numFmtId="0" fontId="28" fillId="7" borderId="205" applyNumberFormat="0" applyAlignment="0" applyProtection="0"/>
    <xf numFmtId="0" fontId="29" fillId="17" borderId="207" applyNumberFormat="0" applyAlignment="0" applyProtection="0"/>
    <xf numFmtId="0" fontId="28" fillId="7" borderId="205" applyNumberFormat="0" applyAlignment="0" applyProtection="0"/>
    <xf numFmtId="0" fontId="29" fillId="17" borderId="207" applyNumberFormat="0" applyAlignment="0" applyProtection="0"/>
    <xf numFmtId="0" fontId="24" fillId="17" borderId="214" applyNumberFormat="0" applyAlignment="0" applyProtection="0"/>
    <xf numFmtId="0" fontId="24" fillId="17" borderId="224" applyNumberFormat="0" applyAlignment="0" applyProtection="0"/>
    <xf numFmtId="0" fontId="15" fillId="0" borderId="223" applyNumberFormat="0" applyFill="0" applyAlignment="0" applyProtection="0"/>
    <xf numFmtId="0" fontId="28" fillId="7" borderId="218" applyNumberFormat="0" applyAlignment="0" applyProtection="0"/>
    <xf numFmtId="0" fontId="29" fillId="17" borderId="220" applyNumberFormat="0" applyAlignment="0" applyProtection="0"/>
    <xf numFmtId="0" fontId="29" fillId="17" borderId="226" applyNumberFormat="0" applyAlignment="0" applyProtection="0"/>
    <xf numFmtId="0" fontId="28" fillId="7" borderId="224" applyNumberFormat="0" applyAlignment="0" applyProtection="0"/>
    <xf numFmtId="0" fontId="34" fillId="18" borderId="225" applyNumberFormat="0" applyAlignment="0" applyProtection="0"/>
    <xf numFmtId="0" fontId="24" fillId="17" borderId="224" applyNumberFormat="0" applyAlignment="0" applyProtection="0"/>
    <xf numFmtId="0" fontId="15" fillId="0" borderId="223" applyNumberFormat="0" applyFill="0" applyAlignment="0" applyProtection="0"/>
    <xf numFmtId="0" fontId="29" fillId="17" borderId="226" applyNumberFormat="0" applyAlignment="0" applyProtection="0"/>
    <xf numFmtId="0" fontId="28" fillId="7" borderId="224" applyNumberFormat="0" applyAlignment="0" applyProtection="0"/>
    <xf numFmtId="0" fontId="34" fillId="18" borderId="225" applyNumberFormat="0" applyAlignment="0" applyProtection="0"/>
    <xf numFmtId="0" fontId="24" fillId="17" borderId="224" applyNumberFormat="0" applyAlignment="0" applyProtection="0"/>
    <xf numFmtId="0" fontId="15" fillId="0" borderId="223" applyNumberFormat="0" applyFill="0" applyAlignment="0" applyProtection="0"/>
    <xf numFmtId="0" fontId="34" fillId="18" borderId="225" applyNumberFormat="0" applyAlignment="0" applyProtection="0"/>
    <xf numFmtId="0" fontId="24" fillId="17" borderId="224" applyNumberFormat="0" applyAlignment="0" applyProtection="0"/>
    <xf numFmtId="0" fontId="15" fillId="0" borderId="223" applyNumberFormat="0" applyFill="0" applyAlignment="0" applyProtection="0"/>
    <xf numFmtId="0" fontId="15" fillId="0" borderId="223" applyNumberFormat="0" applyFill="0" applyAlignment="0" applyProtection="0"/>
    <xf numFmtId="0" fontId="24" fillId="17" borderId="224" applyNumberFormat="0" applyAlignment="0" applyProtection="0"/>
    <xf numFmtId="0" fontId="34" fillId="18" borderId="225" applyNumberFormat="0" applyAlignment="0" applyProtection="0"/>
    <xf numFmtId="0" fontId="28" fillId="7" borderId="224" applyNumberFormat="0" applyAlignment="0" applyProtection="0"/>
    <xf numFmtId="0" fontId="29" fillId="17" borderId="226" applyNumberFormat="0" applyAlignment="0" applyProtection="0"/>
    <xf numFmtId="0" fontId="28" fillId="7" borderId="224" applyNumberFormat="0" applyAlignment="0" applyProtection="0"/>
    <xf numFmtId="0" fontId="29" fillId="17" borderId="226" applyNumberFormat="0" applyAlignment="0" applyProtection="0"/>
    <xf numFmtId="0" fontId="27" fillId="0" borderId="0" applyNumberFormat="0" applyFill="0" applyBorder="0" applyAlignment="0" applyProtection="0"/>
    <xf numFmtId="0" fontId="10" fillId="0" borderId="0" applyNumberFormat="0" applyFont="0" applyFill="0" applyBorder="0" applyAlignment="0" applyProtection="0"/>
    <xf numFmtId="0" fontId="115" fillId="0" borderId="0" applyBorder="0" applyProtection="0">
      <alignment vertical="center"/>
    </xf>
    <xf numFmtId="0" fontId="61" fillId="0" borderId="0">
      <alignment vertical="center"/>
    </xf>
    <xf numFmtId="0" fontId="10" fillId="0" borderId="0" applyNumberFormat="0" applyFont="0" applyFill="0" applyBorder="0" applyAlignment="0" applyProtection="0"/>
    <xf numFmtId="0" fontId="2" fillId="0" borderId="0">
      <alignment vertical="center"/>
    </xf>
    <xf numFmtId="0" fontId="27" fillId="0" borderId="0" applyNumberFormat="0" applyFill="0" applyBorder="0" applyAlignment="0" applyProtection="0"/>
    <xf numFmtId="0" fontId="56" fillId="0" borderId="0">
      <alignment vertical="center"/>
    </xf>
    <xf numFmtId="0" fontId="1" fillId="0" borderId="0">
      <alignment vertical="center"/>
    </xf>
  </cellStyleXfs>
  <cellXfs count="2190">
    <xf numFmtId="0" fontId="0" fillId="0" borderId="0" xfId="0"/>
    <xf numFmtId="0" fontId="31" fillId="0" borderId="10" xfId="223" applyFont="1" applyBorder="1" applyAlignment="1" applyProtection="1">
      <alignment horizontal="left" vertical="center" wrapText="1"/>
      <protection locked="0"/>
    </xf>
    <xf numFmtId="0" fontId="31" fillId="0" borderId="0" xfId="0" applyFont="1" applyAlignment="1" applyProtection="1">
      <alignment vertical="center"/>
      <protection locked="0"/>
    </xf>
    <xf numFmtId="0" fontId="33" fillId="0" borderId="0" xfId="223" applyFont="1" applyProtection="1">
      <protection locked="0"/>
    </xf>
    <xf numFmtId="0" fontId="31" fillId="0" borderId="10" xfId="223" applyFont="1" applyBorder="1" applyAlignment="1" applyProtection="1">
      <alignment horizontal="center" vertical="center" wrapText="1"/>
      <protection locked="0"/>
    </xf>
    <xf numFmtId="0" fontId="31" fillId="0" borderId="12" xfId="223" applyFont="1" applyBorder="1" applyAlignment="1" applyProtection="1">
      <alignment vertical="center" wrapText="1"/>
      <protection locked="0"/>
    </xf>
    <xf numFmtId="0" fontId="31" fillId="0" borderId="0" xfId="0" applyFont="1" applyAlignment="1" applyProtection="1">
      <alignment horizontal="left" vertical="center" wrapText="1"/>
      <protection locked="0"/>
    </xf>
    <xf numFmtId="0" fontId="31" fillId="49" borderId="10" xfId="0" applyFont="1" applyFill="1" applyBorder="1" applyAlignment="1" applyProtection="1">
      <alignment horizontal="center" vertical="center" wrapText="1"/>
      <protection locked="0"/>
    </xf>
    <xf numFmtId="0" fontId="31" fillId="0" borderId="0" xfId="0" applyFont="1" applyAlignment="1" applyProtection="1">
      <alignment vertical="center" wrapText="1"/>
      <protection locked="0"/>
    </xf>
    <xf numFmtId="49" fontId="31" fillId="49" borderId="13" xfId="0" applyNumberFormat="1" applyFont="1" applyFill="1" applyBorder="1" applyAlignment="1" applyProtection="1">
      <alignment horizontal="center" vertical="center" wrapText="1"/>
      <protection locked="0"/>
    </xf>
    <xf numFmtId="0" fontId="31" fillId="49" borderId="10" xfId="0" applyFont="1" applyFill="1" applyBorder="1" applyAlignment="1" applyProtection="1">
      <alignment horizontal="left" vertical="top" wrapText="1"/>
      <protection locked="0"/>
    </xf>
    <xf numFmtId="0" fontId="31" fillId="0" borderId="0" xfId="0" applyFont="1" applyAlignment="1" applyProtection="1">
      <alignment horizontal="left" vertical="center"/>
      <protection locked="0"/>
    </xf>
    <xf numFmtId="49" fontId="31" fillId="50" borderId="13" xfId="0" applyNumberFormat="1" applyFont="1" applyFill="1" applyBorder="1" applyAlignment="1" applyProtection="1">
      <alignment horizontal="center" vertical="center" wrapText="1"/>
      <protection locked="0"/>
    </xf>
    <xf numFmtId="0" fontId="31" fillId="50" borderId="10" xfId="0" applyFont="1" applyFill="1" applyBorder="1" applyAlignment="1" applyProtection="1">
      <alignment horizontal="left" vertical="top" wrapText="1"/>
      <protection locked="0"/>
    </xf>
    <xf numFmtId="49" fontId="31" fillId="51" borderId="13" xfId="0" applyNumberFormat="1" applyFont="1" applyFill="1" applyBorder="1" applyAlignment="1" applyProtection="1">
      <alignment horizontal="center" vertical="center" wrapText="1"/>
      <protection locked="0"/>
    </xf>
    <xf numFmtId="0" fontId="31" fillId="51" borderId="10" xfId="0" applyFont="1" applyFill="1" applyBorder="1" applyAlignment="1" applyProtection="1">
      <alignment horizontal="left" vertical="top" wrapText="1"/>
      <protection locked="0"/>
    </xf>
    <xf numFmtId="49" fontId="31" fillId="52" borderId="13" xfId="0" applyNumberFormat="1" applyFont="1" applyFill="1" applyBorder="1" applyAlignment="1" applyProtection="1">
      <alignment horizontal="center" vertical="center" wrapText="1"/>
      <protection locked="0"/>
    </xf>
    <xf numFmtId="0" fontId="31" fillId="52" borderId="10" xfId="0" applyFont="1" applyFill="1" applyBorder="1" applyAlignment="1" applyProtection="1">
      <alignment horizontal="left" vertical="top"/>
      <protection locked="0"/>
    </xf>
    <xf numFmtId="49" fontId="31" fillId="0" borderId="0" xfId="0" applyNumberFormat="1" applyFont="1" applyAlignment="1" applyProtection="1">
      <alignment horizontal="center" vertical="center"/>
      <protection locked="0"/>
    </xf>
    <xf numFmtId="0" fontId="31" fillId="49" borderId="10" xfId="0" applyFont="1" applyFill="1" applyBorder="1" applyAlignment="1" applyProtection="1">
      <alignment horizontal="left" vertical="center" wrapText="1"/>
      <protection locked="0"/>
    </xf>
    <xf numFmtId="0" fontId="31" fillId="49" borderId="10" xfId="150" applyFont="1" applyFill="1" applyBorder="1" applyAlignment="1" applyProtection="1">
      <alignment horizontal="left" vertical="top" wrapText="1"/>
      <protection locked="0"/>
    </xf>
    <xf numFmtId="182" fontId="31" fillId="50" borderId="10" xfId="0" applyNumberFormat="1" applyFont="1" applyFill="1" applyBorder="1" applyAlignment="1" applyProtection="1">
      <alignment horizontal="right" vertical="top" wrapText="1"/>
      <protection locked="0"/>
    </xf>
    <xf numFmtId="182" fontId="31" fillId="52" borderId="10" xfId="0" applyNumberFormat="1" applyFont="1" applyFill="1" applyBorder="1" applyAlignment="1" applyProtection="1">
      <alignment horizontal="right" vertical="top"/>
      <protection locked="0"/>
    </xf>
    <xf numFmtId="0" fontId="31" fillId="52" borderId="12" xfId="0" applyFont="1" applyFill="1" applyBorder="1" applyAlignment="1" applyProtection="1">
      <alignment horizontal="left" vertical="top"/>
      <protection locked="0"/>
    </xf>
    <xf numFmtId="0" fontId="31" fillId="52" borderId="11" xfId="0" applyFont="1" applyFill="1" applyBorder="1" applyAlignment="1" applyProtection="1">
      <alignment horizontal="left" vertical="top" wrapText="1"/>
      <protection locked="0"/>
    </xf>
    <xf numFmtId="181" fontId="31" fillId="49" borderId="10" xfId="0" applyNumberFormat="1" applyFont="1" applyFill="1" applyBorder="1" applyAlignment="1" applyProtection="1">
      <alignment horizontal="left" vertical="top" wrapText="1"/>
      <protection locked="0"/>
    </xf>
    <xf numFmtId="0" fontId="31" fillId="49" borderId="10" xfId="228" applyNumberFormat="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7" fillId="36" borderId="46" xfId="223" applyFont="1" applyFill="1" applyBorder="1" applyAlignment="1" applyProtection="1">
      <alignment vertical="center"/>
      <protection locked="0"/>
    </xf>
    <xf numFmtId="0" fontId="37" fillId="36" borderId="49" xfId="223" applyFont="1" applyFill="1" applyBorder="1" applyAlignment="1" applyProtection="1">
      <alignment vertical="center"/>
      <protection locked="0"/>
    </xf>
    <xf numFmtId="182" fontId="31" fillId="0" borderId="10" xfId="223" applyNumberFormat="1" applyFont="1" applyBorder="1" applyAlignment="1" applyProtection="1">
      <alignment horizontal="right" vertical="center" wrapText="1"/>
      <protection locked="0"/>
    </xf>
    <xf numFmtId="49" fontId="31" fillId="0" borderId="13" xfId="223" applyNumberFormat="1" applyFont="1" applyBorder="1" applyAlignment="1" applyProtection="1">
      <alignment horizontal="center" vertical="center" wrapText="1"/>
      <protection locked="0"/>
    </xf>
    <xf numFmtId="49" fontId="37" fillId="49" borderId="44" xfId="136" applyNumberFormat="1" applyFont="1" applyFill="1" applyBorder="1" applyAlignment="1" applyProtection="1">
      <alignment horizontal="left" vertical="top"/>
      <protection locked="0"/>
    </xf>
    <xf numFmtId="49" fontId="37" fillId="25" borderId="44" xfId="136" applyNumberFormat="1" applyFont="1" applyFill="1" applyBorder="1" applyAlignment="1" applyProtection="1">
      <alignment horizontal="left" vertical="top" wrapText="1"/>
      <protection locked="0"/>
    </xf>
    <xf numFmtId="49" fontId="37" fillId="26" borderId="44" xfId="136" applyNumberFormat="1" applyFont="1" applyFill="1" applyBorder="1" applyAlignment="1" applyProtection="1">
      <alignment horizontal="left" vertical="top" wrapText="1"/>
      <protection locked="0"/>
    </xf>
    <xf numFmtId="49" fontId="37" fillId="27" borderId="44" xfId="136" applyNumberFormat="1" applyFont="1" applyFill="1" applyBorder="1" applyAlignment="1" applyProtection="1">
      <alignment horizontal="left" vertical="top" wrapText="1"/>
      <protection locked="0"/>
    </xf>
    <xf numFmtId="0" fontId="94" fillId="55" borderId="0" xfId="148" applyFont="1" applyFill="1">
      <alignment vertical="center"/>
    </xf>
    <xf numFmtId="0" fontId="31" fillId="47" borderId="50" xfId="223" applyFont="1" applyFill="1" applyBorder="1" applyAlignment="1" applyProtection="1">
      <alignment horizontal="center" vertical="center" wrapText="1"/>
      <protection locked="0"/>
    </xf>
    <xf numFmtId="0" fontId="31" fillId="47" borderId="50" xfId="223" applyFont="1" applyFill="1" applyBorder="1" applyAlignment="1" applyProtection="1">
      <alignment horizontal="left" vertical="center" wrapText="1"/>
      <protection locked="0"/>
    </xf>
    <xf numFmtId="182" fontId="31" fillId="47" borderId="50" xfId="223" applyNumberFormat="1" applyFont="1" applyFill="1" applyBorder="1" applyAlignment="1" applyProtection="1">
      <alignment horizontal="right" vertical="center" wrapText="1"/>
      <protection locked="0"/>
    </xf>
    <xf numFmtId="0" fontId="31" fillId="47" borderId="50" xfId="223" applyFont="1" applyFill="1" applyBorder="1" applyAlignment="1" applyProtection="1">
      <alignment vertical="center" wrapText="1"/>
      <protection locked="0"/>
    </xf>
    <xf numFmtId="0" fontId="33" fillId="0" borderId="0" xfId="223" applyFont="1" applyAlignment="1" applyProtection="1">
      <alignment vertical="center"/>
      <protection locked="0"/>
    </xf>
    <xf numFmtId="0" fontId="33" fillId="0" borderId="0" xfId="223" applyFont="1" applyAlignment="1" applyProtection="1">
      <alignment vertical="center" wrapText="1"/>
      <protection locked="0"/>
    </xf>
    <xf numFmtId="0" fontId="31" fillId="0" borderId="0" xfId="223" applyFont="1" applyAlignment="1" applyProtection="1">
      <alignment vertical="center"/>
      <protection locked="0"/>
    </xf>
    <xf numFmtId="49" fontId="31" fillId="0" borderId="13" xfId="0" applyNumberFormat="1" applyFont="1" applyBorder="1" applyAlignment="1" applyProtection="1">
      <alignment horizontal="center" vertical="center" wrapText="1"/>
      <protection locked="0"/>
    </xf>
    <xf numFmtId="49" fontId="31" fillId="55" borderId="0" xfId="0" applyNumberFormat="1" applyFont="1" applyFill="1" applyAlignment="1" applyProtection="1">
      <alignment horizontal="left"/>
      <protection locked="0"/>
    </xf>
    <xf numFmtId="0" fontId="31" fillId="55" borderId="0" xfId="0" applyFont="1" applyFill="1" applyProtection="1">
      <protection locked="0"/>
    </xf>
    <xf numFmtId="0" fontId="31" fillId="55" borderId="0" xfId="0" applyFont="1" applyFill="1" applyAlignment="1" applyProtection="1">
      <alignment wrapText="1"/>
      <protection locked="0"/>
    </xf>
    <xf numFmtId="0" fontId="31" fillId="55" borderId="0" xfId="0" applyFont="1" applyFill="1" applyAlignment="1" applyProtection="1">
      <alignment horizontal="center" wrapText="1"/>
      <protection locked="0"/>
    </xf>
    <xf numFmtId="0" fontId="31" fillId="55" borderId="0" xfId="0" applyFont="1" applyFill="1" applyAlignment="1" applyProtection="1">
      <alignment horizontal="left"/>
      <protection locked="0"/>
    </xf>
    <xf numFmtId="0" fontId="37" fillId="55" borderId="0" xfId="0" applyFont="1" applyFill="1" applyAlignment="1" applyProtection="1">
      <alignment horizontal="left" vertical="center"/>
      <protection locked="0"/>
    </xf>
    <xf numFmtId="0" fontId="31" fillId="55" borderId="0" xfId="223" applyFont="1" applyFill="1" applyProtection="1">
      <protection locked="0"/>
    </xf>
    <xf numFmtId="49" fontId="99" fillId="55" borderId="0" xfId="373" applyNumberFormat="1" applyFont="1" applyFill="1" applyAlignment="1" applyProtection="1">
      <alignment horizontal="left"/>
      <protection locked="0"/>
    </xf>
    <xf numFmtId="0" fontId="90" fillId="55" borderId="0" xfId="373" applyFont="1" applyFill="1" applyAlignment="1" applyProtection="1">
      <alignment horizontal="left"/>
      <protection locked="0"/>
    </xf>
    <xf numFmtId="0" fontId="99" fillId="55" borderId="0" xfId="373" applyFont="1" applyFill="1" applyAlignment="1" applyProtection="1">
      <alignment horizontal="left"/>
      <protection locked="0"/>
    </xf>
    <xf numFmtId="0" fontId="99" fillId="55" borderId="0" xfId="374" applyFont="1" applyFill="1" applyAlignment="1" applyProtection="1">
      <alignment horizontal="left"/>
      <protection locked="0"/>
    </xf>
    <xf numFmtId="0" fontId="101" fillId="0" borderId="0" xfId="373" applyFont="1">
      <alignment vertical="center"/>
    </xf>
    <xf numFmtId="0" fontId="101" fillId="0" borderId="0" xfId="373" applyFont="1" applyAlignment="1">
      <alignment horizontal="center" vertical="center"/>
    </xf>
    <xf numFmtId="0" fontId="46" fillId="55" borderId="51" xfId="375" applyFont="1" applyFill="1" applyBorder="1" applyAlignment="1" applyProtection="1">
      <alignment horizontal="center" vertical="top" wrapText="1"/>
      <protection locked="0"/>
    </xf>
    <xf numFmtId="183" fontId="45" fillId="0" borderId="51" xfId="157" applyNumberFormat="1" applyFont="1" applyBorder="1" applyAlignment="1" applyProtection="1">
      <alignment horizontal="center" vertical="center"/>
      <protection locked="0"/>
    </xf>
    <xf numFmtId="183" fontId="45" fillId="0" borderId="51" xfId="157" applyNumberFormat="1" applyFont="1" applyBorder="1" applyAlignment="1" applyProtection="1">
      <alignment vertical="center"/>
      <protection locked="0"/>
    </xf>
    <xf numFmtId="194" fontId="103" fillId="0" borderId="51" xfId="157" quotePrefix="1" applyNumberFormat="1" applyFont="1" applyBorder="1" applyAlignment="1" applyProtection="1">
      <alignment horizontal="center" vertical="center"/>
      <protection locked="0"/>
    </xf>
    <xf numFmtId="0" fontId="31" fillId="55" borderId="51" xfId="375" applyFont="1" applyFill="1" applyBorder="1" applyAlignment="1" applyProtection="1">
      <alignment vertical="center" wrapText="1"/>
      <protection locked="0"/>
    </xf>
    <xf numFmtId="0" fontId="101" fillId="0" borderId="51" xfId="373" applyFont="1" applyBorder="1">
      <alignment vertical="center"/>
    </xf>
    <xf numFmtId="0" fontId="94" fillId="0" borderId="0" xfId="373" applyFont="1">
      <alignment vertical="center"/>
    </xf>
    <xf numFmtId="0" fontId="45" fillId="0" borderId="51" xfId="157" applyFont="1" applyBorder="1" applyAlignment="1">
      <alignment horizontal="center" vertical="center"/>
    </xf>
    <xf numFmtId="49" fontId="45" fillId="0" borderId="51" xfId="157" applyNumberFormat="1" applyFont="1" applyBorder="1" applyAlignment="1">
      <alignment horizontal="center" vertical="center"/>
    </xf>
    <xf numFmtId="0" fontId="94" fillId="49" borderId="21" xfId="148" applyFont="1" applyFill="1" applyBorder="1" applyAlignment="1">
      <alignment vertical="center" wrapText="1"/>
    </xf>
    <xf numFmtId="0" fontId="94" fillId="49" borderId="22" xfId="148" applyFont="1" applyFill="1" applyBorder="1" applyAlignment="1">
      <alignment vertical="center" wrapText="1"/>
    </xf>
    <xf numFmtId="0" fontId="94" fillId="49" borderId="23" xfId="148" applyFont="1" applyFill="1" applyBorder="1">
      <alignment vertical="center"/>
    </xf>
    <xf numFmtId="0" fontId="94" fillId="49" borderId="24" xfId="148" applyFont="1" applyFill="1" applyBorder="1">
      <alignment vertical="center"/>
    </xf>
    <xf numFmtId="0" fontId="94" fillId="56" borderId="21" xfId="148" applyFont="1" applyFill="1" applyBorder="1" applyAlignment="1">
      <alignment vertical="center" wrapText="1"/>
    </xf>
    <xf numFmtId="0" fontId="94" fillId="56" borderId="22" xfId="148" applyFont="1" applyFill="1" applyBorder="1" applyAlignment="1">
      <alignment vertical="center" wrapText="1"/>
    </xf>
    <xf numFmtId="0" fontId="52" fillId="55" borderId="0" xfId="148" applyFont="1" applyFill="1">
      <alignment vertical="center"/>
    </xf>
    <xf numFmtId="0" fontId="31" fillId="0" borderId="10" xfId="0" applyFont="1" applyBorder="1" applyAlignment="1" applyProtection="1">
      <alignment horizontal="left" vertical="top" wrapText="1"/>
      <protection locked="0"/>
    </xf>
    <xf numFmtId="180" fontId="31" fillId="0" borderId="10" xfId="228" applyNumberFormat="1" applyFont="1" applyFill="1" applyBorder="1" applyAlignment="1" applyProtection="1">
      <alignment horizontal="right" vertical="top" wrapText="1"/>
      <protection locked="0"/>
    </xf>
    <xf numFmtId="180" fontId="31" fillId="0" borderId="10" xfId="0" applyNumberFormat="1" applyFont="1" applyBorder="1" applyAlignment="1" applyProtection="1">
      <alignment horizontal="right" vertical="top" wrapText="1"/>
      <protection locked="0"/>
    </xf>
    <xf numFmtId="180" fontId="31" fillId="0" borderId="10" xfId="0" applyNumberFormat="1" applyFont="1" applyBorder="1" applyAlignment="1" applyProtection="1">
      <alignment horizontal="left" vertical="top" wrapText="1"/>
      <protection locked="0"/>
    </xf>
    <xf numFmtId="0" fontId="91" fillId="0" borderId="0" xfId="0" applyFont="1" applyAlignment="1" applyProtection="1">
      <alignment horizontal="center" vertical="center"/>
      <protection locked="0"/>
    </xf>
    <xf numFmtId="0" fontId="91" fillId="0" borderId="0" xfId="0" applyFont="1" applyAlignment="1" applyProtection="1">
      <alignment vertical="center"/>
      <protection locked="0"/>
    </xf>
    <xf numFmtId="0" fontId="92" fillId="55" borderId="0" xfId="0" applyFont="1" applyFill="1" applyAlignment="1" applyProtection="1">
      <alignment vertical="center"/>
      <protection locked="0"/>
    </xf>
    <xf numFmtId="0" fontId="31" fillId="0" borderId="11" xfId="0" applyFont="1" applyBorder="1" applyAlignment="1" applyProtection="1">
      <alignment horizontal="left" vertical="top" wrapText="1"/>
      <protection locked="0"/>
    </xf>
    <xf numFmtId="182" fontId="31" fillId="0" borderId="10" xfId="0" applyNumberFormat="1" applyFont="1" applyBorder="1" applyAlignment="1" applyProtection="1">
      <alignment horizontal="right" vertical="top" wrapText="1"/>
      <protection locked="0"/>
    </xf>
    <xf numFmtId="0" fontId="31" fillId="0" borderId="11" xfId="0" applyFont="1" applyBorder="1" applyAlignment="1" applyProtection="1">
      <alignment horizontal="left" vertical="center" wrapText="1"/>
      <protection locked="0"/>
    </xf>
    <xf numFmtId="0" fontId="89" fillId="55" borderId="0" xfId="167" applyFont="1" applyFill="1" applyAlignment="1" applyProtection="1">
      <alignment vertical="center" wrapText="1"/>
      <protection locked="0"/>
    </xf>
    <xf numFmtId="0" fontId="31" fillId="0" borderId="12" xfId="0" applyFont="1" applyBorder="1" applyAlignment="1" applyProtection="1">
      <alignment horizontal="left" vertical="top" wrapText="1"/>
      <protection locked="0"/>
    </xf>
    <xf numFmtId="0" fontId="31" fillId="0" borderId="13" xfId="0" applyFont="1" applyBorder="1" applyAlignment="1" applyProtection="1">
      <alignment horizontal="center" vertical="center" wrapText="1"/>
      <protection locked="0"/>
    </xf>
    <xf numFmtId="0" fontId="45" fillId="0" borderId="11" xfId="0" applyFont="1" applyBorder="1" applyAlignment="1" applyProtection="1">
      <alignment horizontal="left" vertical="top" wrapText="1"/>
      <protection locked="0"/>
    </xf>
    <xf numFmtId="0" fontId="31" fillId="0" borderId="10" xfId="0" applyFont="1" applyBorder="1" applyAlignment="1" applyProtection="1">
      <alignment horizontal="left" vertical="top"/>
      <protection locked="0"/>
    </xf>
    <xf numFmtId="182" fontId="31" fillId="0" borderId="11" xfId="0" applyNumberFormat="1" applyFont="1" applyBorder="1" applyAlignment="1" applyProtection="1">
      <alignment horizontal="right" vertical="top" wrapText="1"/>
      <protection locked="0"/>
    </xf>
    <xf numFmtId="180" fontId="31" fillId="0" borderId="11" xfId="0" applyNumberFormat="1" applyFont="1" applyBorder="1" applyAlignment="1" applyProtection="1">
      <alignment horizontal="right" vertical="top" wrapText="1"/>
      <protection locked="0"/>
    </xf>
    <xf numFmtId="0" fontId="31" fillId="49" borderId="10" xfId="0" applyFont="1" applyFill="1" applyBorder="1" applyAlignment="1" applyProtection="1">
      <alignment horizontal="center" vertical="top" wrapText="1"/>
      <protection locked="0"/>
    </xf>
    <xf numFmtId="180" fontId="31" fillId="0" borderId="10" xfId="228" applyNumberFormat="1" applyFont="1" applyFill="1" applyBorder="1" applyAlignment="1" applyProtection="1">
      <alignment horizontal="left" vertical="top" wrapText="1"/>
      <protection locked="0"/>
    </xf>
    <xf numFmtId="0" fontId="31" fillId="0" borderId="10" xfId="0" applyFont="1" applyBorder="1" applyAlignment="1" applyProtection="1">
      <alignment vertical="top" wrapText="1"/>
      <protection locked="0"/>
    </xf>
    <xf numFmtId="49" fontId="31" fillId="63" borderId="77" xfId="0" applyNumberFormat="1" applyFont="1" applyFill="1" applyBorder="1" applyAlignment="1" applyProtection="1">
      <alignment horizontal="center" vertical="top" wrapText="1"/>
      <protection locked="0"/>
    </xf>
    <xf numFmtId="0" fontId="31" fillId="63" borderId="76" xfId="0" applyFont="1" applyFill="1" applyBorder="1" applyAlignment="1" applyProtection="1">
      <alignment horizontal="left" vertical="top" wrapText="1"/>
      <protection locked="0"/>
    </xf>
    <xf numFmtId="0" fontId="31" fillId="63" borderId="76" xfId="0" applyFont="1" applyFill="1" applyBorder="1" applyAlignment="1" applyProtection="1">
      <alignment horizontal="center" vertical="top" wrapText="1"/>
      <protection locked="0"/>
    </xf>
    <xf numFmtId="38" fontId="31" fillId="63" borderId="76" xfId="135" applyNumberFormat="1" applyFont="1" applyFill="1" applyBorder="1" applyAlignment="1" applyProtection="1">
      <alignment horizontal="right" vertical="top" wrapText="1"/>
      <protection locked="0"/>
    </xf>
    <xf numFmtId="38" fontId="31" fillId="63" borderId="76" xfId="0" applyNumberFormat="1" applyFont="1" applyFill="1" applyBorder="1" applyAlignment="1" applyProtection="1">
      <alignment horizontal="right" vertical="top" wrapText="1"/>
      <protection locked="0"/>
    </xf>
    <xf numFmtId="189" fontId="31" fillId="63" borderId="76" xfId="0" applyNumberFormat="1" applyFont="1" applyFill="1" applyBorder="1" applyAlignment="1" applyProtection="1">
      <alignment horizontal="center" vertical="top" wrapText="1"/>
      <protection locked="0"/>
    </xf>
    <xf numFmtId="189" fontId="31" fillId="63" borderId="76" xfId="0" applyNumberFormat="1" applyFont="1" applyFill="1" applyBorder="1" applyAlignment="1" applyProtection="1">
      <alignment horizontal="left" vertical="top" wrapText="1"/>
      <protection locked="0"/>
    </xf>
    <xf numFmtId="0" fontId="31" fillId="55" borderId="0" xfId="0" applyFont="1" applyFill="1" applyAlignment="1" applyProtection="1">
      <alignment horizontal="center" vertical="center"/>
      <protection locked="0"/>
    </xf>
    <xf numFmtId="181" fontId="37" fillId="55" borderId="0" xfId="0" applyNumberFormat="1" applyFont="1" applyFill="1" applyAlignment="1" applyProtection="1">
      <alignment horizontal="center" vertical="center"/>
      <protection locked="0"/>
    </xf>
    <xf numFmtId="183" fontId="31" fillId="55" borderId="0" xfId="0" applyNumberFormat="1" applyFont="1" applyFill="1" applyAlignment="1" applyProtection="1">
      <alignment horizontal="center" vertical="center" wrapText="1"/>
      <protection locked="0"/>
    </xf>
    <xf numFmtId="0" fontId="37" fillId="55" borderId="0" xfId="0" applyFont="1" applyFill="1" applyAlignment="1" applyProtection="1">
      <alignment vertical="center"/>
      <protection locked="0"/>
    </xf>
    <xf numFmtId="189" fontId="37" fillId="55" borderId="0" xfId="225" applyNumberFormat="1" applyFont="1" applyFill="1" applyAlignment="1" applyProtection="1">
      <alignment vertical="center"/>
      <protection locked="0"/>
    </xf>
    <xf numFmtId="49" fontId="37" fillId="29" borderId="44" xfId="136" applyNumberFormat="1" applyFont="1" applyFill="1" applyBorder="1" applyAlignment="1" applyProtection="1">
      <alignment horizontal="left" vertical="top" wrapText="1"/>
      <protection locked="0"/>
    </xf>
    <xf numFmtId="0" fontId="31" fillId="36" borderId="17" xfId="223" applyFont="1" applyFill="1" applyBorder="1" applyAlignment="1" applyProtection="1">
      <alignment horizontal="center" vertical="center"/>
      <protection locked="0"/>
    </xf>
    <xf numFmtId="0" fontId="31" fillId="36" borderId="11" xfId="223" applyFont="1" applyFill="1" applyBorder="1" applyAlignment="1" applyProtection="1">
      <alignment wrapText="1"/>
      <protection locked="0"/>
    </xf>
    <xf numFmtId="0" fontId="31" fillId="36" borderId="45" xfId="223" applyFont="1" applyFill="1" applyBorder="1" applyAlignment="1" applyProtection="1">
      <alignment vertical="center" wrapText="1"/>
      <protection locked="0"/>
    </xf>
    <xf numFmtId="0" fontId="31" fillId="36" borderId="47" xfId="223" applyFont="1" applyFill="1" applyBorder="1" applyAlignment="1" applyProtection="1">
      <alignment vertical="center" wrapText="1"/>
      <protection locked="0"/>
    </xf>
    <xf numFmtId="0" fontId="31" fillId="36" borderId="47" xfId="223" applyFont="1" applyFill="1" applyBorder="1" applyAlignment="1" applyProtection="1">
      <alignment horizontal="center" vertical="center" wrapText="1"/>
      <protection locked="0"/>
    </xf>
    <xf numFmtId="0" fontId="31" fillId="36" borderId="17" xfId="223" applyFont="1" applyFill="1" applyBorder="1" applyAlignment="1" applyProtection="1">
      <alignment horizontal="center"/>
      <protection locked="0"/>
    </xf>
    <xf numFmtId="0" fontId="31" fillId="36" borderId="48" xfId="223" applyFont="1" applyFill="1" applyBorder="1" applyAlignment="1" applyProtection="1">
      <alignment vertical="center" wrapText="1"/>
      <protection locked="0"/>
    </xf>
    <xf numFmtId="0" fontId="37" fillId="0" borderId="10" xfId="0" applyFont="1" applyBorder="1" applyAlignment="1" applyProtection="1">
      <alignment horizontal="left" vertical="center" wrapText="1"/>
      <protection locked="0"/>
    </xf>
    <xf numFmtId="0" fontId="95" fillId="0" borderId="0" xfId="373" applyFont="1">
      <alignment vertical="center"/>
    </xf>
    <xf numFmtId="195" fontId="101" fillId="0" borderId="51" xfId="376" applyNumberFormat="1" applyFont="1" applyFill="1" applyBorder="1" applyAlignment="1">
      <alignment horizontal="center" vertical="center"/>
    </xf>
    <xf numFmtId="0" fontId="101" fillId="0" borderId="51" xfId="373" applyFont="1" applyBorder="1" applyAlignment="1">
      <alignment horizontal="center" vertical="center"/>
    </xf>
    <xf numFmtId="178" fontId="101" fillId="0" borderId="51" xfId="373" applyNumberFormat="1" applyFont="1" applyBorder="1">
      <alignment vertical="center"/>
    </xf>
    <xf numFmtId="0" fontId="46" fillId="63" borderId="96" xfId="0" applyFont="1" applyFill="1" applyBorder="1" applyAlignment="1" applyProtection="1">
      <alignment horizontal="left" vertical="top" wrapText="1"/>
      <protection locked="0"/>
    </xf>
    <xf numFmtId="180" fontId="31" fillId="0" borderId="122" xfId="228" applyNumberFormat="1" applyFont="1" applyFill="1" applyBorder="1" applyAlignment="1" applyProtection="1">
      <alignment horizontal="right" vertical="top" wrapText="1"/>
      <protection locked="0"/>
    </xf>
    <xf numFmtId="180" fontId="31" fillId="0" borderId="122" xfId="0" applyNumberFormat="1" applyFont="1" applyBorder="1" applyAlignment="1" applyProtection="1">
      <alignment horizontal="right" vertical="top" wrapText="1"/>
      <protection locked="0"/>
    </xf>
    <xf numFmtId="49" fontId="31" fillId="50" borderId="124" xfId="0" applyNumberFormat="1" applyFont="1" applyFill="1" applyBorder="1" applyAlignment="1" applyProtection="1">
      <alignment horizontal="center" vertical="center" wrapText="1"/>
      <protection locked="0"/>
    </xf>
    <xf numFmtId="0" fontId="31" fillId="50" borderId="122" xfId="0" applyFont="1" applyFill="1" applyBorder="1" applyAlignment="1" applyProtection="1">
      <alignment horizontal="left" vertical="top" wrapText="1"/>
      <protection locked="0"/>
    </xf>
    <xf numFmtId="180" fontId="31" fillId="0" borderId="112" xfId="228" applyNumberFormat="1" applyFont="1" applyFill="1" applyBorder="1" applyAlignment="1" applyProtection="1">
      <alignment horizontal="right" vertical="top" wrapText="1"/>
      <protection locked="0"/>
    </xf>
    <xf numFmtId="192" fontId="31" fillId="0" borderId="11" xfId="225" applyNumberFormat="1" applyFont="1" applyBorder="1" applyAlignment="1" applyProtection="1">
      <alignment vertical="top" wrapText="1"/>
    </xf>
    <xf numFmtId="192" fontId="31" fillId="0" borderId="16" xfId="225" applyNumberFormat="1" applyFont="1" applyBorder="1" applyAlignment="1" applyProtection="1">
      <alignment vertical="top" wrapText="1"/>
    </xf>
    <xf numFmtId="183" fontId="31" fillId="0" borderId="11" xfId="225" applyNumberFormat="1" applyFont="1" applyBorder="1" applyAlignment="1" applyProtection="1">
      <alignment vertical="top" wrapText="1"/>
    </xf>
    <xf numFmtId="191" fontId="31" fillId="0" borderId="26" xfId="225" applyNumberFormat="1" applyFont="1" applyBorder="1" applyAlignment="1" applyProtection="1">
      <alignment vertical="top" wrapText="1"/>
    </xf>
    <xf numFmtId="191" fontId="31" fillId="0" borderId="59" xfId="225" applyNumberFormat="1" applyFont="1" applyBorder="1" applyAlignment="1" applyProtection="1">
      <alignment vertical="top" wrapText="1"/>
    </xf>
    <xf numFmtId="189" fontId="37" fillId="0" borderId="0" xfId="225" applyNumberFormat="1" applyFont="1" applyAlignment="1" applyProtection="1">
      <alignment vertical="center"/>
    </xf>
    <xf numFmtId="192" fontId="31" fillId="0" borderId="53" xfId="225" applyNumberFormat="1" applyFont="1" applyBorder="1" applyAlignment="1" applyProtection="1">
      <alignment horizontal="right" vertical="top" wrapText="1"/>
    </xf>
    <xf numFmtId="192" fontId="31" fillId="0" borderId="58" xfId="225" applyNumberFormat="1" applyFont="1" applyBorder="1" applyAlignment="1" applyProtection="1">
      <alignment horizontal="right" vertical="top" wrapText="1"/>
    </xf>
    <xf numFmtId="183" fontId="31" fillId="0" borderId="53" xfId="225" applyNumberFormat="1" applyFont="1" applyBorder="1" applyAlignment="1" applyProtection="1">
      <alignment horizontal="right" vertical="top" wrapText="1"/>
    </xf>
    <xf numFmtId="191" fontId="31" fillId="0" borderId="59" xfId="225" applyNumberFormat="1" applyFont="1" applyBorder="1" applyAlignment="1" applyProtection="1">
      <alignment horizontal="right" vertical="top" wrapText="1"/>
    </xf>
    <xf numFmtId="0" fontId="31" fillId="0" borderId="19" xfId="224" applyFont="1" applyBorder="1" applyAlignment="1" applyProtection="1">
      <alignment horizontal="center" vertical="center"/>
    </xf>
    <xf numFmtId="192" fontId="31" fillId="0" borderId="53" xfId="225" applyNumberFormat="1" applyFont="1" applyBorder="1" applyAlignment="1" applyProtection="1">
      <alignment vertical="top" wrapText="1"/>
    </xf>
    <xf numFmtId="192" fontId="31" fillId="0" borderId="58" xfId="225" applyNumberFormat="1" applyFont="1" applyBorder="1" applyAlignment="1" applyProtection="1">
      <alignment vertical="top" wrapText="1"/>
    </xf>
    <xf numFmtId="183" fontId="31" fillId="0" borderId="53" xfId="225" applyNumberFormat="1" applyFont="1" applyBorder="1" applyAlignment="1" applyProtection="1">
      <alignment vertical="top" wrapText="1"/>
    </xf>
    <xf numFmtId="0" fontId="31" fillId="0" borderId="70" xfId="224" applyFont="1" applyBorder="1" applyProtection="1"/>
    <xf numFmtId="0" fontId="31" fillId="0" borderId="70" xfId="224" applyNumberFormat="1" applyFont="1" applyBorder="1" applyAlignment="1" applyProtection="1">
      <alignment vertical="top"/>
    </xf>
    <xf numFmtId="190" fontId="31" fillId="0" borderId="70" xfId="224" applyNumberFormat="1" applyFont="1" applyBorder="1" applyAlignment="1" applyProtection="1">
      <alignment vertical="center" wrapText="1"/>
    </xf>
    <xf numFmtId="180" fontId="31" fillId="0" borderId="132" xfId="228" applyNumberFormat="1" applyFont="1" applyFill="1" applyBorder="1" applyAlignment="1" applyProtection="1">
      <alignment horizontal="right" vertical="top" wrapText="1"/>
      <protection locked="0"/>
    </xf>
    <xf numFmtId="180" fontId="31" fillId="0" borderId="222" xfId="0" applyNumberFormat="1" applyFont="1" applyBorder="1" applyAlignment="1" applyProtection="1">
      <alignment vertical="top" wrapText="1"/>
      <protection locked="0"/>
    </xf>
    <xf numFmtId="49" fontId="31" fillId="0" borderId="233" xfId="0" applyNumberFormat="1" applyFont="1" applyBorder="1" applyAlignment="1" applyProtection="1">
      <alignment horizontal="center" vertical="center" wrapText="1"/>
      <protection locked="0"/>
    </xf>
    <xf numFmtId="49" fontId="31" fillId="0" borderId="234" xfId="0" applyNumberFormat="1" applyFont="1" applyBorder="1" applyAlignment="1" applyProtection="1">
      <alignment horizontal="center" vertical="center" wrapText="1"/>
      <protection locked="0"/>
    </xf>
    <xf numFmtId="49" fontId="31" fillId="63" borderId="234" xfId="0" applyNumberFormat="1" applyFont="1" applyFill="1" applyBorder="1" applyAlignment="1" applyProtection="1">
      <alignment horizontal="center" vertical="top" wrapText="1"/>
      <protection locked="0"/>
    </xf>
    <xf numFmtId="0" fontId="31" fillId="56" borderId="234" xfId="223" applyFont="1" applyFill="1" applyBorder="1" applyAlignment="1" applyProtection="1">
      <alignment horizontal="left" vertical="center" wrapText="1"/>
      <protection locked="0"/>
    </xf>
    <xf numFmtId="0" fontId="31" fillId="47" borderId="236" xfId="223" applyFont="1" applyFill="1" applyBorder="1" applyAlignment="1" applyProtection="1">
      <alignment horizontal="left" vertical="center" wrapText="1"/>
      <protection locked="0"/>
    </xf>
    <xf numFmtId="0" fontId="31" fillId="56" borderId="235" xfId="0" applyFont="1" applyFill="1" applyBorder="1" applyAlignment="1" applyProtection="1">
      <alignment horizontal="left" vertical="center" wrapText="1"/>
      <protection locked="0"/>
    </xf>
    <xf numFmtId="0" fontId="31" fillId="47" borderId="234" xfId="223" applyFont="1" applyFill="1" applyBorder="1" applyAlignment="1" applyProtection="1">
      <alignment horizontal="center" vertical="center" wrapText="1"/>
      <protection locked="0"/>
    </xf>
    <xf numFmtId="0" fontId="31" fillId="47" borderId="235" xfId="0" applyFont="1" applyFill="1" applyBorder="1" applyAlignment="1" applyProtection="1">
      <alignment horizontal="left" vertical="center" wrapText="1"/>
      <protection locked="0"/>
    </xf>
    <xf numFmtId="0" fontId="31" fillId="36" borderId="234" xfId="223" applyFont="1" applyFill="1" applyBorder="1" applyAlignment="1" applyProtection="1">
      <alignment horizontal="center" vertical="center"/>
      <protection locked="0"/>
    </xf>
    <xf numFmtId="0" fontId="31" fillId="36" borderId="235" xfId="223" applyFont="1" applyFill="1" applyBorder="1" applyAlignment="1" applyProtection="1">
      <alignment wrapText="1"/>
      <protection locked="0"/>
    </xf>
    <xf numFmtId="49" fontId="31" fillId="0" borderId="10" xfId="282" applyNumberFormat="1" applyFont="1" applyFill="1" applyBorder="1" applyAlignment="1" applyProtection="1">
      <alignment vertical="top" wrapText="1"/>
      <protection locked="0"/>
    </xf>
    <xf numFmtId="49" fontId="31" fillId="0" borderId="235" xfId="282" applyNumberFormat="1" applyFont="1" applyFill="1" applyBorder="1" applyAlignment="1" applyProtection="1">
      <alignment vertical="top" wrapText="1"/>
      <protection locked="0"/>
    </xf>
    <xf numFmtId="49" fontId="37" fillId="25" borderId="44" xfId="136" applyNumberFormat="1" applyFont="1" applyFill="1" applyBorder="1" applyAlignment="1" applyProtection="1">
      <alignment vertical="top" wrapText="1"/>
      <protection locked="0"/>
    </xf>
    <xf numFmtId="0" fontId="31" fillId="50" borderId="10" xfId="0" applyFont="1" applyFill="1" applyBorder="1" applyAlignment="1" applyProtection="1">
      <alignment vertical="top" wrapText="1"/>
      <protection locked="0"/>
    </xf>
    <xf numFmtId="0" fontId="31" fillId="0" borderId="11" xfId="0" applyFont="1" applyBorder="1" applyAlignment="1" applyProtection="1">
      <alignment vertical="top" wrapText="1"/>
      <protection locked="0"/>
    </xf>
    <xf numFmtId="49" fontId="31" fillId="0" borderId="79" xfId="282" applyNumberFormat="1" applyFont="1" applyFill="1" applyBorder="1" applyAlignment="1" applyProtection="1">
      <alignment vertical="top" wrapText="1"/>
      <protection locked="0"/>
    </xf>
    <xf numFmtId="49" fontId="37" fillId="27" borderId="44" xfId="136" applyNumberFormat="1" applyFont="1" applyFill="1" applyBorder="1" applyAlignment="1" applyProtection="1">
      <alignment vertical="top" wrapText="1"/>
      <protection locked="0"/>
    </xf>
    <xf numFmtId="0" fontId="31" fillId="52" borderId="10" xfId="0" applyFont="1" applyFill="1" applyBorder="1" applyAlignment="1" applyProtection="1">
      <alignment vertical="top"/>
      <protection locked="0"/>
    </xf>
    <xf numFmtId="0" fontId="31" fillId="52" borderId="10" xfId="0" applyFont="1" applyFill="1" applyBorder="1" applyAlignment="1" applyProtection="1">
      <alignment vertical="top" wrapText="1"/>
      <protection locked="0"/>
    </xf>
    <xf numFmtId="0" fontId="46" fillId="63" borderId="235" xfId="0" applyFont="1" applyFill="1" applyBorder="1" applyAlignment="1" applyProtection="1">
      <alignment vertical="top" wrapText="1"/>
      <protection locked="0"/>
    </xf>
    <xf numFmtId="0" fontId="31" fillId="63" borderId="130" xfId="0" applyFont="1" applyFill="1" applyBorder="1" applyAlignment="1" applyProtection="1">
      <alignment vertical="top" wrapText="1"/>
      <protection locked="0"/>
    </xf>
    <xf numFmtId="0" fontId="31" fillId="63" borderId="76" xfId="0" applyFont="1" applyFill="1" applyBorder="1" applyAlignment="1" applyProtection="1">
      <alignment vertical="top" wrapText="1"/>
      <protection locked="0"/>
    </xf>
    <xf numFmtId="180" fontId="31" fillId="52" borderId="10" xfId="228" applyNumberFormat="1" applyFont="1" applyFill="1" applyBorder="1" applyAlignment="1" applyProtection="1">
      <alignment horizontal="center" vertical="top" wrapText="1"/>
    </xf>
    <xf numFmtId="183" fontId="31" fillId="0" borderId="239" xfId="225" applyNumberFormat="1" applyFont="1" applyBorder="1" applyAlignment="1" applyProtection="1">
      <alignment vertical="top" wrapText="1"/>
    </xf>
    <xf numFmtId="191" fontId="31" fillId="0" borderId="246" xfId="225" applyNumberFormat="1" applyFont="1" applyBorder="1" applyAlignment="1" applyProtection="1">
      <alignment vertical="top" wrapText="1"/>
    </xf>
    <xf numFmtId="0" fontId="31" fillId="49" borderId="249" xfId="0" applyFont="1" applyFill="1" applyBorder="1" applyAlignment="1" applyProtection="1">
      <alignment horizontal="center" vertical="center" wrapText="1"/>
      <protection locked="0"/>
    </xf>
    <xf numFmtId="180" fontId="31" fillId="0" borderId="249" xfId="0" applyNumberFormat="1" applyFont="1" applyBorder="1" applyAlignment="1" applyProtection="1">
      <alignment vertical="top" wrapText="1"/>
      <protection locked="0"/>
    </xf>
    <xf numFmtId="180" fontId="31" fillId="0" borderId="249" xfId="0" applyNumberFormat="1" applyFont="1" applyBorder="1" applyAlignment="1" applyProtection="1">
      <alignment horizontal="left" vertical="top" wrapText="1"/>
      <protection locked="0"/>
    </xf>
    <xf numFmtId="0" fontId="31" fillId="63" borderId="250" xfId="0" applyFont="1" applyFill="1" applyBorder="1" applyAlignment="1" applyProtection="1">
      <alignment horizontal="left" vertical="top" wrapText="1"/>
      <protection locked="0"/>
    </xf>
    <xf numFmtId="181" fontId="31" fillId="49" borderId="253" xfId="0" applyNumberFormat="1" applyFont="1" applyFill="1" applyBorder="1" applyAlignment="1" applyProtection="1">
      <alignment horizontal="left" vertical="top" wrapText="1"/>
      <protection locked="0"/>
    </xf>
    <xf numFmtId="0" fontId="31" fillId="0" borderId="253" xfId="0" applyFont="1" applyBorder="1" applyAlignment="1" applyProtection="1">
      <alignment horizontal="left" vertical="top" wrapText="1"/>
      <protection locked="0"/>
    </xf>
    <xf numFmtId="182" fontId="31" fillId="50" borderId="253" xfId="0" applyNumberFormat="1" applyFont="1" applyFill="1" applyBorder="1" applyAlignment="1" applyProtection="1">
      <alignment horizontal="right" vertical="top" wrapText="1"/>
      <protection locked="0"/>
    </xf>
    <xf numFmtId="0" fontId="31" fillId="0" borderId="255" xfId="0" applyFont="1" applyBorder="1" applyAlignment="1" applyProtection="1">
      <alignment vertical="top" wrapText="1"/>
      <protection locked="0"/>
    </xf>
    <xf numFmtId="0" fontId="31" fillId="52" borderId="253" xfId="0" applyFont="1" applyFill="1" applyBorder="1" applyAlignment="1" applyProtection="1">
      <alignment horizontal="left" vertical="top"/>
      <protection locked="0"/>
    </xf>
    <xf numFmtId="0" fontId="31" fillId="63" borderId="257" xfId="0" applyFont="1" applyFill="1" applyBorder="1" applyAlignment="1" applyProtection="1">
      <alignment horizontal="left" vertical="top" wrapText="1"/>
      <protection locked="0"/>
    </xf>
    <xf numFmtId="0" fontId="31" fillId="0" borderId="277" xfId="0" applyFont="1" applyBorder="1" applyAlignment="1" applyProtection="1">
      <alignment horizontal="left" vertical="top" wrapText="1"/>
      <protection locked="0"/>
    </xf>
    <xf numFmtId="0" fontId="31" fillId="0" borderId="247" xfId="0" applyFont="1" applyBorder="1" applyAlignment="1" applyProtection="1">
      <alignment horizontal="left" vertical="top" wrapText="1"/>
      <protection locked="0"/>
    </xf>
    <xf numFmtId="0" fontId="31" fillId="36" borderId="0" xfId="223" applyFont="1" applyFill="1" applyAlignment="1" applyProtection="1">
      <alignment horizontal="center" vertical="center" wrapText="1"/>
      <protection locked="0"/>
    </xf>
    <xf numFmtId="0" fontId="45" fillId="0" borderId="0" xfId="0" applyFont="1"/>
    <xf numFmtId="0" fontId="45" fillId="0" borderId="0" xfId="0" applyFont="1" applyAlignment="1">
      <alignment vertical="center"/>
    </xf>
    <xf numFmtId="0" fontId="31" fillId="54" borderId="0" xfId="0" applyFont="1" applyFill="1" applyAlignment="1" applyProtection="1">
      <alignment vertical="center" wrapText="1"/>
      <protection locked="0"/>
    </xf>
    <xf numFmtId="0" fontId="31" fillId="54" borderId="0" xfId="0" applyFont="1" applyFill="1" applyAlignment="1" applyProtection="1">
      <alignment wrapText="1"/>
      <protection locked="0"/>
    </xf>
    <xf numFmtId="180" fontId="31" fillId="0" borderId="294" xfId="228" applyNumberFormat="1" applyFont="1" applyFill="1" applyBorder="1" applyAlignment="1" applyProtection="1">
      <alignment horizontal="right" vertical="top" wrapText="1"/>
      <protection locked="0"/>
    </xf>
    <xf numFmtId="196" fontId="31" fillId="55" borderId="0" xfId="0" applyNumberFormat="1" applyFont="1" applyFill="1" applyAlignment="1" applyProtection="1">
      <alignment horizontal="center" wrapText="1"/>
      <protection locked="0"/>
    </xf>
    <xf numFmtId="197" fontId="31" fillId="55" borderId="0" xfId="0" applyNumberFormat="1" applyFont="1" applyFill="1" applyAlignment="1" applyProtection="1">
      <alignment horizontal="center" wrapText="1"/>
      <protection locked="0"/>
    </xf>
    <xf numFmtId="0" fontId="31" fillId="0" borderId="247" xfId="224" applyNumberFormat="1" applyFont="1" applyBorder="1" applyAlignment="1" applyProtection="1">
      <alignment vertical="top"/>
    </xf>
    <xf numFmtId="0" fontId="31" fillId="0" borderId="247" xfId="225" applyNumberFormat="1" applyFont="1" applyBorder="1" applyAlignment="1" applyProtection="1">
      <alignment horizontal="center" vertical="center" wrapText="1"/>
    </xf>
    <xf numFmtId="0" fontId="31" fillId="0" borderId="313" xfId="225" applyNumberFormat="1" applyFont="1" applyBorder="1" applyAlignment="1" applyProtection="1">
      <alignment horizontal="center" vertical="center" wrapText="1"/>
    </xf>
    <xf numFmtId="191" fontId="31" fillId="0" borderId="247" xfId="165" applyNumberFormat="1" applyFont="1" applyBorder="1" applyAlignment="1" applyProtection="1">
      <alignment horizontal="center" vertical="center" wrapText="1"/>
    </xf>
    <xf numFmtId="0" fontId="102" fillId="55" borderId="247" xfId="0" applyFont="1" applyFill="1" applyBorder="1" applyAlignment="1" applyProtection="1">
      <alignment horizontal="center" vertical="top" wrapText="1"/>
      <protection locked="0"/>
    </xf>
    <xf numFmtId="192" fontId="31" fillId="0" borderId="247" xfId="225" applyNumberFormat="1" applyFont="1" applyBorder="1" applyAlignment="1" applyProtection="1">
      <alignment vertical="top" wrapText="1"/>
    </xf>
    <xf numFmtId="192" fontId="31" fillId="0" borderId="313" xfId="225" applyNumberFormat="1" applyFont="1" applyBorder="1" applyAlignment="1" applyProtection="1">
      <alignment vertical="top" wrapText="1"/>
    </xf>
    <xf numFmtId="183" fontId="31" fillId="0" borderId="247" xfId="225" applyNumberFormat="1" applyFont="1" applyBorder="1" applyAlignment="1" applyProtection="1">
      <alignment vertical="top" wrapText="1"/>
    </xf>
    <xf numFmtId="0" fontId="31" fillId="0" borderId="83" xfId="224" applyFont="1" applyBorder="1" applyAlignment="1" applyProtection="1">
      <alignment horizontal="center" vertical="center"/>
    </xf>
    <xf numFmtId="192" fontId="31" fillId="49" borderId="239" xfId="225" applyNumberFormat="1" applyFont="1" applyFill="1" applyBorder="1" applyAlignment="1" applyProtection="1">
      <alignment horizontal="right" vertical="top" wrapText="1"/>
    </xf>
    <xf numFmtId="192" fontId="31" fillId="49" borderId="240" xfId="225" applyNumberFormat="1" applyFont="1" applyFill="1" applyBorder="1" applyAlignment="1" applyProtection="1">
      <alignment horizontal="right" vertical="top" wrapText="1"/>
    </xf>
    <xf numFmtId="183" fontId="31" fillId="49" borderId="239" xfId="225" applyNumberFormat="1" applyFont="1" applyFill="1" applyBorder="1" applyAlignment="1" applyProtection="1">
      <alignment horizontal="right" vertical="top" wrapText="1"/>
    </xf>
    <xf numFmtId="191" fontId="31" fillId="49" borderId="243" xfId="225" applyNumberFormat="1" applyFont="1" applyFill="1" applyBorder="1" applyAlignment="1" applyProtection="1">
      <alignment horizontal="right" vertical="top" wrapText="1"/>
    </xf>
    <xf numFmtId="192" fontId="31" fillId="50" borderId="53" xfId="225" applyNumberFormat="1" applyFont="1" applyFill="1" applyBorder="1" applyAlignment="1" applyProtection="1">
      <alignment horizontal="right" vertical="top" wrapText="1"/>
    </xf>
    <xf numFmtId="192" fontId="31" fillId="50" borderId="58" xfId="225" applyNumberFormat="1" applyFont="1" applyFill="1" applyBorder="1" applyAlignment="1" applyProtection="1">
      <alignment horizontal="right" vertical="top" wrapText="1"/>
    </xf>
    <xf numFmtId="183" fontId="31" fillId="50" borderId="53" xfId="225" applyNumberFormat="1" applyFont="1" applyFill="1" applyBorder="1" applyAlignment="1" applyProtection="1">
      <alignment horizontal="right" vertical="top" wrapText="1"/>
    </xf>
    <xf numFmtId="191" fontId="31" fillId="50" borderId="59" xfId="225" applyNumberFormat="1" applyFont="1" applyFill="1" applyBorder="1" applyAlignment="1" applyProtection="1">
      <alignment horizontal="right" vertical="top" wrapText="1"/>
    </xf>
    <xf numFmtId="192" fontId="31" fillId="65" borderId="53" xfId="225" applyNumberFormat="1" applyFont="1" applyFill="1" applyBorder="1" applyAlignment="1" applyProtection="1">
      <alignment horizontal="right" vertical="top" wrapText="1"/>
    </xf>
    <xf numFmtId="192" fontId="31" fillId="65" borderId="58" xfId="225" applyNumberFormat="1" applyFont="1" applyFill="1" applyBorder="1" applyAlignment="1" applyProtection="1">
      <alignment horizontal="right" vertical="top" wrapText="1"/>
    </xf>
    <xf numFmtId="183" fontId="31" fillId="65" borderId="53" xfId="225" applyNumberFormat="1" applyFont="1" applyFill="1" applyBorder="1" applyAlignment="1" applyProtection="1">
      <alignment horizontal="right" vertical="top" wrapText="1"/>
    </xf>
    <xf numFmtId="191" fontId="31" fillId="65" borderId="59" xfId="225" applyNumberFormat="1" applyFont="1" applyFill="1" applyBorder="1" applyAlignment="1" applyProtection="1">
      <alignment horizontal="right" vertical="top" wrapText="1"/>
    </xf>
    <xf numFmtId="192" fontId="31" fillId="52" borderId="53" xfId="225" applyNumberFormat="1" applyFont="1" applyFill="1" applyBorder="1" applyAlignment="1" applyProtection="1">
      <alignment horizontal="right" vertical="top" wrapText="1"/>
    </xf>
    <xf numFmtId="192" fontId="31" fillId="52" borderId="58" xfId="225" applyNumberFormat="1" applyFont="1" applyFill="1" applyBorder="1" applyAlignment="1" applyProtection="1">
      <alignment horizontal="right" vertical="top" wrapText="1"/>
    </xf>
    <xf numFmtId="183" fontId="31" fillId="52" borderId="53" xfId="225" applyNumberFormat="1" applyFont="1" applyFill="1" applyBorder="1" applyAlignment="1" applyProtection="1">
      <alignment horizontal="right" vertical="top" wrapText="1"/>
    </xf>
    <xf numFmtId="191" fontId="31" fillId="52" borderId="59" xfId="225" applyNumberFormat="1" applyFont="1" applyFill="1" applyBorder="1" applyAlignment="1" applyProtection="1">
      <alignment horizontal="right" vertical="top" wrapText="1"/>
    </xf>
    <xf numFmtId="192" fontId="31" fillId="63" borderId="53" xfId="225" applyNumberFormat="1" applyFont="1" applyFill="1" applyBorder="1" applyAlignment="1" applyProtection="1">
      <alignment horizontal="right" vertical="top" wrapText="1"/>
    </xf>
    <xf numFmtId="192" fontId="31" fillId="63" borderId="58" xfId="225" applyNumberFormat="1" applyFont="1" applyFill="1" applyBorder="1" applyAlignment="1" applyProtection="1">
      <alignment horizontal="right" vertical="top" wrapText="1"/>
    </xf>
    <xf numFmtId="183" fontId="31" fillId="63" borderId="53" xfId="225" applyNumberFormat="1" applyFont="1" applyFill="1" applyBorder="1" applyAlignment="1" applyProtection="1">
      <alignment horizontal="right" vertical="top" wrapText="1"/>
    </xf>
    <xf numFmtId="191" fontId="31" fillId="63" borderId="59" xfId="225" applyNumberFormat="1" applyFont="1" applyFill="1" applyBorder="1" applyAlignment="1" applyProtection="1">
      <alignment horizontal="right" vertical="top" wrapText="1"/>
    </xf>
    <xf numFmtId="191" fontId="31" fillId="0" borderId="275" xfId="225" applyNumberFormat="1" applyFont="1" applyBorder="1" applyAlignment="1" applyProtection="1">
      <alignment horizontal="right" vertical="top" wrapText="1"/>
    </xf>
    <xf numFmtId="0" fontId="31" fillId="56" borderId="13" xfId="223" applyFont="1" applyFill="1" applyBorder="1" applyAlignment="1" applyProtection="1">
      <alignment horizontal="center" vertical="center" wrapText="1"/>
      <protection locked="0"/>
    </xf>
    <xf numFmtId="0" fontId="45" fillId="0" borderId="0" xfId="0" applyFont="1" applyProtection="1">
      <protection locked="0"/>
    </xf>
    <xf numFmtId="0" fontId="45" fillId="0" borderId="0" xfId="0" applyFont="1" applyAlignment="1" applyProtection="1">
      <alignment vertical="center"/>
      <protection locked="0"/>
    </xf>
    <xf numFmtId="0" fontId="46" fillId="0" borderId="0" xfId="0" applyFont="1" applyAlignment="1" applyProtection="1">
      <alignment horizontal="center" vertical="center"/>
    </xf>
    <xf numFmtId="0" fontId="31" fillId="0" borderId="0" xfId="0" applyFont="1" applyAlignment="1" applyProtection="1">
      <alignment vertical="center"/>
    </xf>
    <xf numFmtId="0" fontId="47" fillId="0" borderId="0" xfId="0" applyFont="1" applyAlignment="1" applyProtection="1">
      <alignment vertical="center"/>
    </xf>
    <xf numFmtId="0" fontId="31" fillId="48" borderId="0" xfId="0" applyFont="1" applyFill="1" applyAlignment="1" applyProtection="1">
      <alignment vertical="center"/>
    </xf>
    <xf numFmtId="183" fontId="31" fillId="47" borderId="0" xfId="0" applyNumberFormat="1" applyFont="1" applyFill="1" applyAlignment="1" applyProtection="1">
      <alignment horizontal="center" vertical="top" wrapText="1"/>
    </xf>
    <xf numFmtId="0" fontId="98" fillId="55" borderId="0" xfId="0" applyFont="1" applyFill="1" applyAlignment="1" applyProtection="1">
      <alignment horizontal="center" vertical="top"/>
    </xf>
    <xf numFmtId="0" fontId="31" fillId="67" borderId="0" xfId="0" applyFont="1" applyFill="1" applyAlignment="1" applyProtection="1">
      <alignment horizontal="left" vertical="center"/>
    </xf>
    <xf numFmtId="0" fontId="92" fillId="54" borderId="0" xfId="0" applyFont="1" applyFill="1" applyAlignment="1" applyProtection="1">
      <alignment horizontal="center" vertical="top" wrapText="1"/>
    </xf>
    <xf numFmtId="0" fontId="92" fillId="0" borderId="0" xfId="0" applyFont="1" applyAlignment="1" applyProtection="1">
      <alignment vertical="top" wrapText="1"/>
    </xf>
    <xf numFmtId="0" fontId="92" fillId="55" borderId="0" xfId="0" applyFont="1" applyFill="1" applyAlignment="1" applyProtection="1">
      <alignment vertical="top" wrapText="1"/>
    </xf>
    <xf numFmtId="38" fontId="92" fillId="55" borderId="0" xfId="0" applyNumberFormat="1" applyFont="1" applyFill="1" applyAlignment="1" applyProtection="1">
      <alignment vertical="top" wrapText="1"/>
    </xf>
    <xf numFmtId="0" fontId="92" fillId="55" borderId="0" xfId="0" applyFont="1" applyFill="1" applyAlignment="1" applyProtection="1">
      <alignment vertical="center" wrapText="1"/>
    </xf>
    <xf numFmtId="38" fontId="92" fillId="55" borderId="0" xfId="0" applyNumberFormat="1" applyFont="1" applyFill="1" applyAlignment="1" applyProtection="1">
      <alignment horizontal="center" vertical="center" wrapText="1"/>
    </xf>
    <xf numFmtId="38" fontId="92" fillId="55" borderId="0" xfId="0" applyNumberFormat="1" applyFont="1" applyFill="1" applyAlignment="1" applyProtection="1">
      <alignment horizontal="right" vertical="top" wrapText="1"/>
    </xf>
    <xf numFmtId="0" fontId="31" fillId="55" borderId="0" xfId="0" applyFont="1" applyFill="1" applyAlignment="1" applyProtection="1">
      <alignment horizontal="center" vertical="top" wrapText="1"/>
    </xf>
    <xf numFmtId="0" fontId="92" fillId="55" borderId="0" xfId="0" applyFont="1" applyFill="1" applyAlignment="1" applyProtection="1">
      <alignment horizontal="center" vertical="top" wrapText="1"/>
    </xf>
    <xf numFmtId="0" fontId="92" fillId="55" borderId="0" xfId="0" applyFont="1" applyFill="1" applyAlignment="1" applyProtection="1">
      <alignment horizontal="left" vertical="top" wrapText="1"/>
    </xf>
    <xf numFmtId="0" fontId="31" fillId="55" borderId="0" xfId="0" applyFont="1" applyFill="1" applyAlignment="1" applyProtection="1">
      <alignment vertical="top" wrapText="1"/>
    </xf>
    <xf numFmtId="183" fontId="31" fillId="55" borderId="0" xfId="0" applyNumberFormat="1" applyFont="1" applyFill="1" applyAlignment="1" applyProtection="1">
      <alignment vertical="top" wrapText="1"/>
    </xf>
    <xf numFmtId="0" fontId="33" fillId="0" borderId="0" xfId="0" applyFont="1" applyAlignment="1" applyProtection="1">
      <alignment vertical="center"/>
    </xf>
    <xf numFmtId="0" fontId="31" fillId="0" borderId="0" xfId="0" applyFont="1" applyAlignment="1" applyProtection="1">
      <alignment wrapText="1"/>
    </xf>
    <xf numFmtId="0" fontId="31" fillId="0" borderId="0" xfId="0" applyFont="1" applyAlignment="1" applyProtection="1">
      <alignment horizontal="left" shrinkToFit="1"/>
    </xf>
    <xf numFmtId="0" fontId="31" fillId="0" borderId="0" xfId="0" applyFont="1" applyProtection="1"/>
    <xf numFmtId="0" fontId="47" fillId="0" borderId="0" xfId="0" applyFont="1" applyAlignment="1" applyProtection="1">
      <alignment wrapText="1"/>
    </xf>
    <xf numFmtId="0" fontId="31" fillId="48" borderId="0" xfId="0" applyFont="1" applyFill="1" applyAlignment="1" applyProtection="1">
      <alignment wrapText="1"/>
    </xf>
    <xf numFmtId="0" fontId="31" fillId="67" borderId="0" xfId="0" applyFont="1" applyFill="1" applyAlignment="1" applyProtection="1">
      <alignment horizontal="left" vertical="top" wrapText="1"/>
    </xf>
    <xf numFmtId="0" fontId="93" fillId="55" borderId="0" xfId="0" applyFont="1" applyFill="1" applyAlignment="1" applyProtection="1">
      <alignment vertical="top"/>
    </xf>
    <xf numFmtId="49" fontId="92" fillId="55" borderId="0" xfId="0" applyNumberFormat="1" applyFont="1" applyFill="1" applyAlignment="1" applyProtection="1">
      <alignment horizontal="left" vertical="center"/>
    </xf>
    <xf numFmtId="0" fontId="92" fillId="55" borderId="0" xfId="0" applyFont="1" applyFill="1" applyAlignment="1" applyProtection="1">
      <alignment horizontal="left" vertical="center" wrapText="1"/>
    </xf>
    <xf numFmtId="38" fontId="31" fillId="50" borderId="0" xfId="0" applyNumberFormat="1" applyFont="1" applyFill="1" applyAlignment="1" applyProtection="1">
      <alignment horizontal="right" vertical="center"/>
    </xf>
    <xf numFmtId="38" fontId="31" fillId="55" borderId="0" xfId="0" applyNumberFormat="1" applyFont="1" applyFill="1" applyAlignment="1" applyProtection="1">
      <alignment horizontal="right" vertical="center"/>
    </xf>
    <xf numFmtId="38" fontId="91" fillId="55" borderId="0" xfId="0" applyNumberFormat="1" applyFont="1" applyFill="1" applyAlignment="1" applyProtection="1">
      <alignment horizontal="right" vertical="center" wrapText="1"/>
    </xf>
    <xf numFmtId="0" fontId="88" fillId="55" borderId="0" xfId="0" applyFont="1" applyFill="1" applyAlignment="1" applyProtection="1">
      <alignment horizontal="center" vertical="top" wrapText="1"/>
    </xf>
    <xf numFmtId="0" fontId="33" fillId="55" borderId="0" xfId="0" applyFont="1" applyFill="1" applyAlignment="1" applyProtection="1">
      <alignment horizontal="center" vertical="top" wrapText="1"/>
    </xf>
    <xf numFmtId="0" fontId="33" fillId="55" borderId="0" xfId="0" applyFont="1" applyFill="1" applyAlignment="1" applyProtection="1">
      <alignment horizontal="left" vertical="top" wrapText="1"/>
    </xf>
    <xf numFmtId="183" fontId="33" fillId="55" borderId="0" xfId="0" applyNumberFormat="1" applyFont="1" applyFill="1" applyAlignment="1" applyProtection="1">
      <alignment horizontal="center" vertical="top" wrapText="1"/>
    </xf>
    <xf numFmtId="0" fontId="31" fillId="55" borderId="0" xfId="0" applyFont="1" applyFill="1" applyAlignment="1" applyProtection="1">
      <alignment horizontal="left" vertical="top" wrapText="1"/>
    </xf>
    <xf numFmtId="0" fontId="31" fillId="49" borderId="11" xfId="226" applyFont="1" applyFill="1" applyBorder="1" applyAlignment="1" applyProtection="1">
      <alignment horizontal="center" vertical="top" wrapText="1"/>
    </xf>
    <xf numFmtId="49" fontId="31" fillId="49" borderId="11" xfId="226" applyNumberFormat="1" applyFont="1" applyFill="1" applyBorder="1" applyAlignment="1" applyProtection="1">
      <alignment horizontal="center" vertical="top" wrapText="1"/>
    </xf>
    <xf numFmtId="49" fontId="31" fillId="49" borderId="16" xfId="226" applyNumberFormat="1" applyFont="1" applyFill="1" applyBorder="1" applyAlignment="1" applyProtection="1">
      <alignment horizontal="center" vertical="top" wrapText="1"/>
    </xf>
    <xf numFmtId="0" fontId="33" fillId="0" borderId="14" xfId="0" applyFont="1" applyBorder="1" applyAlignment="1" applyProtection="1">
      <alignment horizontal="center" vertical="top" wrapText="1"/>
    </xf>
    <xf numFmtId="0" fontId="33" fillId="0" borderId="53" xfId="0" applyFont="1" applyBorder="1" applyAlignment="1" applyProtection="1">
      <alignment horizontal="center" vertical="top" wrapText="1"/>
    </xf>
    <xf numFmtId="192" fontId="33" fillId="0" borderId="53" xfId="0" applyNumberFormat="1" applyFont="1" applyBorder="1" applyAlignment="1" applyProtection="1">
      <alignment horizontal="center" vertical="top" wrapText="1"/>
    </xf>
    <xf numFmtId="0" fontId="33" fillId="0" borderId="69" xfId="0" applyFont="1" applyBorder="1" applyAlignment="1" applyProtection="1">
      <alignment horizontal="center" vertical="top" wrapText="1"/>
    </xf>
    <xf numFmtId="180" fontId="31" fillId="0" borderId="300" xfId="0" applyNumberFormat="1" applyFont="1" applyBorder="1" applyAlignment="1" applyProtection="1">
      <alignment vertical="top" wrapText="1"/>
    </xf>
    <xf numFmtId="180" fontId="31" fillId="0" borderId="301" xfId="0" applyNumberFormat="1" applyFont="1" applyBorder="1" applyAlignment="1" applyProtection="1">
      <alignment vertical="top" wrapText="1"/>
    </xf>
    <xf numFmtId="180" fontId="31" fillId="48" borderId="0" xfId="0" applyNumberFormat="1" applyFont="1" applyFill="1" applyAlignment="1" applyProtection="1">
      <alignment vertical="top" wrapText="1"/>
    </xf>
    <xf numFmtId="0" fontId="31" fillId="0" borderId="11" xfId="0" applyFont="1" applyBorder="1" applyAlignment="1" applyProtection="1">
      <alignment horizontal="center" vertical="top" wrapText="1"/>
    </xf>
    <xf numFmtId="0" fontId="31" fillId="0" borderId="16" xfId="0" applyFont="1" applyBorder="1" applyAlignment="1" applyProtection="1">
      <alignment horizontal="center" vertical="top" wrapText="1"/>
    </xf>
    <xf numFmtId="0" fontId="31" fillId="0" borderId="11" xfId="0" applyFont="1" applyBorder="1" applyAlignment="1" applyProtection="1">
      <alignment horizontal="left" vertical="top" wrapText="1"/>
    </xf>
    <xf numFmtId="0" fontId="92" fillId="0" borderId="20" xfId="0" quotePrefix="1" applyFont="1" applyBorder="1" applyAlignment="1" applyProtection="1">
      <alignment vertical="top" wrapText="1"/>
    </xf>
    <xf numFmtId="0" fontId="92" fillId="0" borderId="11" xfId="0" quotePrefix="1" applyFont="1" applyBorder="1" applyAlignment="1" applyProtection="1">
      <alignment vertical="top" wrapText="1"/>
    </xf>
    <xf numFmtId="0" fontId="92" fillId="0" borderId="11" xfId="0" applyFont="1" applyBorder="1" applyAlignment="1" applyProtection="1">
      <alignment vertical="top" wrapText="1"/>
    </xf>
    <xf numFmtId="0" fontId="31" fillId="0" borderId="299" xfId="0" applyFont="1" applyBorder="1" applyAlignment="1" applyProtection="1">
      <alignment horizontal="left" vertical="top" wrapText="1"/>
    </xf>
    <xf numFmtId="180" fontId="31" fillId="0" borderId="80" xfId="0" applyNumberFormat="1" applyFont="1" applyBorder="1" applyAlignment="1" applyProtection="1">
      <alignment vertical="top" wrapText="1"/>
    </xf>
    <xf numFmtId="0" fontId="33" fillId="0" borderId="92" xfId="0" applyFont="1" applyBorder="1" applyAlignment="1" applyProtection="1">
      <alignment horizontal="center" vertical="top" wrapText="1"/>
    </xf>
    <xf numFmtId="180" fontId="31" fillId="0" borderId="12" xfId="0" applyNumberFormat="1" applyFont="1" applyBorder="1" applyAlignment="1" applyProtection="1">
      <alignment vertical="top" wrapText="1"/>
    </xf>
    <xf numFmtId="0" fontId="31" fillId="0" borderId="51" xfId="0" applyFont="1" applyBorder="1" applyAlignment="1" applyProtection="1">
      <alignment horizontal="center" vertical="top" wrapText="1"/>
    </xf>
    <xf numFmtId="0" fontId="31" fillId="0" borderId="58" xfId="0" applyFont="1" applyBorder="1" applyAlignment="1" applyProtection="1">
      <alignment horizontal="center" vertical="top" wrapText="1"/>
    </xf>
    <xf numFmtId="0" fontId="31" fillId="0" borderId="51" xfId="0" applyFont="1" applyBorder="1" applyAlignment="1" applyProtection="1">
      <alignment horizontal="left" vertical="top" wrapText="1"/>
    </xf>
    <xf numFmtId="180" fontId="31" fillId="0" borderId="222" xfId="0" applyNumberFormat="1" applyFont="1" applyBorder="1" applyAlignment="1" applyProtection="1">
      <alignment vertical="top" wrapText="1"/>
    </xf>
    <xf numFmtId="0" fontId="31" fillId="0" borderId="92" xfId="0" applyFont="1" applyBorder="1" applyAlignment="1" applyProtection="1">
      <alignment horizontal="center" vertical="top" wrapText="1"/>
    </xf>
    <xf numFmtId="0" fontId="31" fillId="0" borderId="90" xfId="0" applyFont="1" applyBorder="1" applyAlignment="1" applyProtection="1">
      <alignment horizontal="center" vertical="top" wrapText="1"/>
    </xf>
    <xf numFmtId="0" fontId="31" fillId="48" borderId="0" xfId="0" applyFont="1" applyFill="1" applyAlignment="1" applyProtection="1">
      <alignment vertical="center" wrapText="1"/>
    </xf>
    <xf numFmtId="0" fontId="31" fillId="0" borderId="75" xfId="0" applyFont="1" applyBorder="1" applyAlignment="1" applyProtection="1">
      <alignment horizontal="center" vertical="top" wrapText="1"/>
    </xf>
    <xf numFmtId="0" fontId="31" fillId="0" borderId="75" xfId="0" applyFont="1" applyBorder="1" applyAlignment="1" applyProtection="1">
      <alignment horizontal="left" vertical="top" wrapText="1"/>
    </xf>
    <xf numFmtId="0" fontId="33" fillId="0" borderId="129" xfId="0" applyFont="1" applyBorder="1" applyAlignment="1" applyProtection="1">
      <alignment horizontal="center" vertical="top" wrapText="1"/>
    </xf>
    <xf numFmtId="180" fontId="31" fillId="50" borderId="10" xfId="0" applyNumberFormat="1" applyFont="1" applyFill="1" applyBorder="1" applyAlignment="1" applyProtection="1">
      <alignment horizontal="center" vertical="top" wrapText="1"/>
    </xf>
    <xf numFmtId="0" fontId="31" fillId="50" borderId="11" xfId="0" applyFont="1" applyFill="1" applyBorder="1" applyAlignment="1" applyProtection="1">
      <alignment horizontal="center" vertical="top" wrapText="1"/>
    </xf>
    <xf numFmtId="180" fontId="31" fillId="50" borderId="10" xfId="0" applyNumberFormat="1" applyFont="1" applyFill="1" applyBorder="1" applyAlignment="1" applyProtection="1">
      <alignment horizontal="left" vertical="top" wrapText="1"/>
    </xf>
    <xf numFmtId="0" fontId="31" fillId="0" borderId="247" xfId="0" applyFont="1" applyBorder="1" applyAlignment="1" applyProtection="1">
      <alignment horizontal="center" vertical="top" wrapText="1"/>
    </xf>
    <xf numFmtId="0" fontId="31" fillId="0" borderId="272" xfId="0" applyFont="1" applyBorder="1" applyAlignment="1" applyProtection="1">
      <alignment horizontal="center" vertical="top" wrapText="1"/>
    </xf>
    <xf numFmtId="0" fontId="31" fillId="0" borderId="283" xfId="0" applyFont="1" applyBorder="1" applyAlignment="1" applyProtection="1">
      <alignment horizontal="center" vertical="top" wrapText="1"/>
    </xf>
    <xf numFmtId="0" fontId="31" fillId="0" borderId="272" xfId="0" applyFont="1" applyBorder="1" applyAlignment="1" applyProtection="1">
      <alignment horizontal="left" vertical="top" wrapText="1"/>
    </xf>
    <xf numFmtId="0" fontId="31" fillId="66" borderId="11" xfId="0" applyFont="1" applyFill="1" applyBorder="1" applyAlignment="1" applyProtection="1">
      <alignment horizontal="center" vertical="top" wrapText="1"/>
    </xf>
    <xf numFmtId="0" fontId="31" fillId="66" borderId="16" xfId="0" applyFont="1" applyFill="1" applyBorder="1" applyAlignment="1" applyProtection="1">
      <alignment horizontal="center" vertical="top" wrapText="1"/>
    </xf>
    <xf numFmtId="0" fontId="31" fillId="66" borderId="11" xfId="0" applyFont="1" applyFill="1" applyBorder="1" applyAlignment="1" applyProtection="1">
      <alignment horizontal="left" vertical="top" wrapText="1"/>
    </xf>
    <xf numFmtId="180" fontId="31" fillId="0" borderId="222" xfId="0" applyNumberFormat="1" applyFont="1" applyBorder="1" applyAlignment="1" applyProtection="1">
      <alignment horizontal="left" vertical="top" wrapText="1"/>
    </xf>
    <xf numFmtId="0" fontId="31" fillId="48" borderId="0" xfId="0" applyFont="1" applyFill="1" applyAlignment="1" applyProtection="1">
      <alignment vertical="top" wrapText="1"/>
    </xf>
    <xf numFmtId="190" fontId="31" fillId="0" borderId="80" xfId="0" applyNumberFormat="1" applyFont="1" applyBorder="1" applyAlignment="1" applyProtection="1">
      <alignment vertical="top" wrapText="1"/>
    </xf>
    <xf numFmtId="0" fontId="33" fillId="0" borderId="94" xfId="0" applyFont="1" applyBorder="1" applyAlignment="1" applyProtection="1">
      <alignment horizontal="center" vertical="top" wrapText="1"/>
    </xf>
    <xf numFmtId="0" fontId="31" fillId="48" borderId="27" xfId="0" applyFont="1" applyFill="1" applyBorder="1" applyAlignment="1" applyProtection="1">
      <alignment vertical="top" wrapText="1"/>
    </xf>
    <xf numFmtId="0" fontId="31" fillId="0" borderId="11" xfId="0" applyFont="1" applyBorder="1" applyAlignment="1" applyProtection="1">
      <alignment horizontal="center" vertical="top"/>
    </xf>
    <xf numFmtId="190" fontId="31" fillId="0" borderId="25" xfId="0" applyNumberFormat="1" applyFont="1" applyBorder="1" applyAlignment="1" applyProtection="1">
      <alignment vertical="top" wrapText="1"/>
    </xf>
    <xf numFmtId="190" fontId="31" fillId="0" borderId="12" xfId="0" applyNumberFormat="1" applyFont="1" applyBorder="1" applyAlignment="1" applyProtection="1">
      <alignment vertical="top" wrapText="1"/>
    </xf>
    <xf numFmtId="0" fontId="31" fillId="0" borderId="299" xfId="0" applyFont="1" applyBorder="1" applyAlignment="1" applyProtection="1">
      <alignment horizontal="center" vertical="top" wrapText="1"/>
    </xf>
    <xf numFmtId="0" fontId="31" fillId="0" borderId="291" xfId="0" applyFont="1" applyBorder="1" applyAlignment="1" applyProtection="1">
      <alignment horizontal="center" vertical="top" wrapText="1"/>
    </xf>
    <xf numFmtId="0" fontId="31" fillId="0" borderId="0" xfId="0" applyFont="1" applyAlignment="1" applyProtection="1">
      <alignment horizontal="left" vertical="top" wrapText="1"/>
    </xf>
    <xf numFmtId="0" fontId="31" fillId="0" borderId="69" xfId="0" applyFont="1" applyBorder="1" applyAlignment="1" applyProtection="1">
      <alignment horizontal="center" vertical="top" wrapText="1"/>
    </xf>
    <xf numFmtId="0" fontId="31" fillId="52" borderId="11" xfId="0" applyFont="1" applyFill="1" applyBorder="1" applyAlignment="1" applyProtection="1">
      <alignment horizontal="center" vertical="top" wrapText="1"/>
    </xf>
    <xf numFmtId="0" fontId="31" fillId="52" borderId="16" xfId="0" applyFont="1" applyFill="1" applyBorder="1" applyAlignment="1" applyProtection="1">
      <alignment horizontal="center" vertical="top" wrapText="1"/>
    </xf>
    <xf numFmtId="49" fontId="31" fillId="52" borderId="13" xfId="0" applyNumberFormat="1" applyFont="1" applyFill="1" applyBorder="1" applyAlignment="1" applyProtection="1">
      <alignment horizontal="center" vertical="center" wrapText="1"/>
    </xf>
    <xf numFmtId="0" fontId="31" fillId="0" borderId="127" xfId="0" applyFont="1" applyBorder="1" applyAlignment="1" applyProtection="1">
      <alignment horizontal="center" vertical="top" wrapText="1"/>
    </xf>
    <xf numFmtId="0" fontId="31" fillId="0" borderId="125" xfId="0" applyFont="1" applyBorder="1" applyAlignment="1" applyProtection="1">
      <alignment horizontal="center" vertical="top" wrapText="1"/>
    </xf>
    <xf numFmtId="0" fontId="31" fillId="0" borderId="127" xfId="0" applyFont="1" applyBorder="1" applyAlignment="1" applyProtection="1">
      <alignment horizontal="left" vertical="top" wrapText="1"/>
    </xf>
    <xf numFmtId="0" fontId="31" fillId="0" borderId="230" xfId="0" applyFont="1" applyBorder="1" applyAlignment="1" applyProtection="1">
      <alignment horizontal="left" vertical="top" wrapText="1"/>
    </xf>
    <xf numFmtId="0" fontId="31" fillId="0" borderId="128" xfId="0" applyFont="1" applyBorder="1" applyAlignment="1" applyProtection="1">
      <alignment horizontal="center" vertical="top" wrapText="1"/>
    </xf>
    <xf numFmtId="0" fontId="31" fillId="0" borderId="129" xfId="0" applyFont="1" applyBorder="1" applyAlignment="1" applyProtection="1">
      <alignment horizontal="center" vertical="top" wrapText="1"/>
    </xf>
    <xf numFmtId="0" fontId="31" fillId="0" borderId="129" xfId="0" applyFont="1" applyBorder="1" applyAlignment="1" applyProtection="1">
      <alignment horizontal="left" vertical="top" wrapText="1"/>
    </xf>
    <xf numFmtId="0" fontId="46" fillId="48" borderId="0" xfId="167" applyFont="1" applyFill="1" applyAlignment="1" applyProtection="1">
      <alignment horizontal="center" vertical="center" wrapText="1"/>
    </xf>
    <xf numFmtId="0" fontId="31" fillId="0" borderId="85" xfId="167" applyFont="1" applyBorder="1" applyAlignment="1" applyProtection="1">
      <alignment horizontal="center" vertical="top" wrapText="1"/>
    </xf>
    <xf numFmtId="0" fontId="31" fillId="0" borderId="86" xfId="167" applyFont="1" applyBorder="1" applyAlignment="1" applyProtection="1">
      <alignment horizontal="center" vertical="top" wrapText="1"/>
    </xf>
    <xf numFmtId="0" fontId="46" fillId="0" borderId="86" xfId="167" applyFont="1" applyBorder="1" applyAlignment="1" applyProtection="1">
      <alignment horizontal="center" vertical="top" wrapText="1"/>
    </xf>
    <xf numFmtId="0" fontId="37" fillId="0" borderId="87" xfId="167" applyFont="1" applyBorder="1" applyAlignment="1" applyProtection="1">
      <alignment horizontal="left" vertical="top" wrapText="1"/>
    </xf>
    <xf numFmtId="0" fontId="33" fillId="0" borderId="87" xfId="0" applyFont="1" applyBorder="1" applyAlignment="1" applyProtection="1">
      <alignment horizontal="center" vertical="top" wrapText="1"/>
    </xf>
    <xf numFmtId="0" fontId="45" fillId="48" borderId="0" xfId="0" applyFont="1" applyFill="1" applyAlignment="1" applyProtection="1">
      <alignment horizontal="center" vertical="top" wrapText="1"/>
    </xf>
    <xf numFmtId="0" fontId="31" fillId="0" borderId="313" xfId="167" applyFont="1" applyBorder="1" applyAlignment="1" applyProtection="1">
      <alignment horizontal="left" vertical="top" wrapText="1"/>
    </xf>
    <xf numFmtId="0" fontId="33" fillId="0" borderId="313" xfId="0" applyFont="1" applyBorder="1" applyAlignment="1" applyProtection="1">
      <alignment horizontal="center" vertical="top" wrapText="1"/>
    </xf>
    <xf numFmtId="0" fontId="46" fillId="48" borderId="0" xfId="167" applyFont="1" applyFill="1" applyAlignment="1" applyProtection="1">
      <alignment horizontal="center" vertical="top" wrapText="1"/>
    </xf>
    <xf numFmtId="0" fontId="31" fillId="63" borderId="81" xfId="167" applyFont="1" applyFill="1" applyBorder="1" applyAlignment="1" applyProtection="1">
      <alignment horizontal="center" vertical="top" wrapText="1"/>
    </xf>
    <xf numFmtId="0" fontId="31" fillId="63" borderId="76" xfId="167" applyFont="1" applyFill="1" applyBorder="1" applyAlignment="1" applyProtection="1">
      <alignment horizontal="center" vertical="top" wrapText="1"/>
    </xf>
    <xf numFmtId="0" fontId="37" fillId="63" borderId="76" xfId="167" applyFont="1" applyFill="1" applyBorder="1" applyAlignment="1" applyProtection="1">
      <alignment horizontal="center" vertical="top" wrapText="1"/>
    </xf>
    <xf numFmtId="0" fontId="46" fillId="63" borderId="76" xfId="167" applyFont="1" applyFill="1" applyBorder="1" applyAlignment="1" applyProtection="1">
      <alignment horizontal="center" vertical="top" wrapText="1"/>
    </xf>
    <xf numFmtId="0" fontId="31" fillId="63" borderId="76" xfId="0" applyFont="1" applyFill="1" applyBorder="1" applyAlignment="1" applyProtection="1">
      <alignment horizontal="center" vertical="top" wrapText="1"/>
    </xf>
    <xf numFmtId="0" fontId="31" fillId="63" borderId="82" xfId="0" applyFont="1" applyFill="1" applyBorder="1" applyAlignment="1" applyProtection="1">
      <alignment horizontal="left" vertical="top" wrapText="1"/>
    </xf>
    <xf numFmtId="180" fontId="31" fillId="0" borderId="68" xfId="0" applyNumberFormat="1" applyFont="1" applyBorder="1" applyAlignment="1" applyProtection="1">
      <alignment vertical="top" wrapText="1"/>
    </xf>
    <xf numFmtId="0" fontId="33" fillId="0" borderId="75" xfId="0" applyFont="1" applyBorder="1" applyAlignment="1" applyProtection="1">
      <alignment horizontal="center" vertical="top" wrapText="1"/>
    </xf>
    <xf numFmtId="0" fontId="31" fillId="0" borderId="268" xfId="0" applyFont="1" applyBorder="1" applyAlignment="1" applyProtection="1">
      <alignment horizontal="center" vertical="top" wrapText="1"/>
    </xf>
    <xf numFmtId="0" fontId="31" fillId="0" borderId="270" xfId="0" applyFont="1" applyBorder="1" applyAlignment="1" applyProtection="1">
      <alignment horizontal="center" vertical="top" wrapText="1"/>
    </xf>
    <xf numFmtId="0" fontId="31" fillId="0" borderId="270" xfId="0" applyFont="1" applyBorder="1" applyAlignment="1" applyProtection="1">
      <alignment horizontal="left" vertical="top" wrapText="1"/>
    </xf>
    <xf numFmtId="0" fontId="33" fillId="0" borderId="273" xfId="0" applyFont="1" applyBorder="1" applyAlignment="1" applyProtection="1">
      <alignment horizontal="center" vertical="top" wrapText="1"/>
    </xf>
    <xf numFmtId="0" fontId="31" fillId="0" borderId="0" xfId="0" applyFont="1" applyAlignment="1" applyProtection="1">
      <alignment vertical="center" wrapText="1"/>
    </xf>
    <xf numFmtId="0" fontId="31" fillId="0" borderId="0" xfId="0" applyFont="1" applyAlignment="1" applyProtection="1">
      <alignment horizontal="left" vertical="center" shrinkToFit="1"/>
    </xf>
    <xf numFmtId="0" fontId="47" fillId="0" borderId="0" xfId="0" applyFont="1" applyAlignment="1" applyProtection="1">
      <alignment vertical="center" wrapText="1"/>
    </xf>
    <xf numFmtId="0" fontId="31" fillId="0" borderId="0" xfId="0" applyFont="1" applyAlignment="1" applyProtection="1">
      <alignment horizontal="center" vertical="center"/>
    </xf>
    <xf numFmtId="49" fontId="31" fillId="0" borderId="0" xfId="0" applyNumberFormat="1" applyFont="1" applyAlignment="1" applyProtection="1">
      <alignment horizontal="center" vertical="center"/>
    </xf>
    <xf numFmtId="0" fontId="31" fillId="0" borderId="0" xfId="0" applyFont="1" applyAlignment="1" applyProtection="1">
      <alignment horizontal="left" vertical="center" wrapText="1"/>
    </xf>
    <xf numFmtId="0" fontId="31" fillId="0" borderId="0" xfId="0" applyFont="1" applyAlignment="1" applyProtection="1">
      <alignment horizontal="center" vertical="center" wrapText="1"/>
    </xf>
    <xf numFmtId="0" fontId="31" fillId="0" borderId="0" xfId="0" applyFont="1" applyAlignment="1" applyProtection="1">
      <alignment vertical="top" wrapText="1"/>
    </xf>
    <xf numFmtId="0" fontId="33" fillId="0" borderId="0" xfId="223" applyFont="1" applyAlignment="1" applyProtection="1">
      <alignment wrapText="1"/>
      <protection locked="0"/>
    </xf>
    <xf numFmtId="0" fontId="31" fillId="0" borderId="0" xfId="223" applyFont="1" applyAlignment="1" applyProtection="1">
      <alignment wrapText="1"/>
      <protection locked="0"/>
    </xf>
    <xf numFmtId="0" fontId="33" fillId="54" borderId="0" xfId="223" applyFont="1" applyFill="1" applyAlignment="1" applyProtection="1">
      <alignment vertical="center" wrapText="1"/>
      <protection locked="0"/>
    </xf>
    <xf numFmtId="0" fontId="45" fillId="0" borderId="247" xfId="0" applyFont="1" applyBorder="1" applyAlignment="1" applyProtection="1">
      <alignment horizontal="left" vertical="top" wrapText="1"/>
      <protection locked="0"/>
    </xf>
    <xf numFmtId="180" fontId="31" fillId="0" borderId="66" xfId="0" applyNumberFormat="1" applyFont="1" applyFill="1" applyBorder="1" applyAlignment="1" applyProtection="1">
      <alignment vertical="top" wrapText="1"/>
      <protection locked="0"/>
    </xf>
    <xf numFmtId="0" fontId="31" fillId="0" borderId="79" xfId="0" applyFont="1" applyFill="1" applyBorder="1" applyAlignment="1" applyProtection="1">
      <alignment vertical="top" wrapText="1"/>
      <protection locked="0"/>
    </xf>
    <xf numFmtId="0" fontId="31" fillId="0" borderId="79" xfId="0" applyFont="1" applyFill="1" applyBorder="1" applyAlignment="1" applyProtection="1">
      <alignment horizontal="left" vertical="top" wrapText="1"/>
      <protection locked="0"/>
    </xf>
    <xf numFmtId="182" fontId="31" fillId="0" borderId="79" xfId="0" applyNumberFormat="1" applyFont="1" applyFill="1" applyBorder="1" applyAlignment="1" applyProtection="1">
      <alignment horizontal="right" vertical="top" wrapText="1"/>
      <protection locked="0"/>
    </xf>
    <xf numFmtId="180" fontId="31" fillId="0" borderId="79" xfId="0" applyNumberFormat="1" applyFont="1" applyFill="1" applyBorder="1" applyAlignment="1" applyProtection="1">
      <alignment horizontal="right" vertical="top" wrapText="1"/>
      <protection locked="0"/>
    </xf>
    <xf numFmtId="180" fontId="31" fillId="0" borderId="122" xfId="0" applyNumberFormat="1" applyFont="1" applyFill="1" applyBorder="1" applyAlignment="1" applyProtection="1">
      <alignment horizontal="right" vertical="top" wrapText="1"/>
      <protection locked="0"/>
    </xf>
    <xf numFmtId="192" fontId="31" fillId="0" borderId="11" xfId="225" applyNumberFormat="1" applyFont="1" applyFill="1" applyBorder="1" applyAlignment="1" applyProtection="1">
      <alignment horizontal="right" vertical="top" wrapText="1"/>
    </xf>
    <xf numFmtId="192" fontId="31" fillId="0" borderId="92" xfId="225" applyNumberFormat="1" applyFont="1" applyFill="1" applyBorder="1" applyAlignment="1" applyProtection="1">
      <alignment horizontal="right" vertical="top" wrapText="1"/>
    </xf>
    <xf numFmtId="183" fontId="31" fillId="0" borderId="11" xfId="225" applyNumberFormat="1" applyFont="1" applyFill="1" applyBorder="1" applyAlignment="1" applyProtection="1">
      <alignment horizontal="right" vertical="top" wrapText="1"/>
    </xf>
    <xf numFmtId="191" fontId="31" fillId="0" borderId="93" xfId="225" applyNumberFormat="1" applyFont="1" applyFill="1" applyBorder="1" applyAlignment="1" applyProtection="1">
      <alignment horizontal="right" vertical="top" wrapText="1"/>
    </xf>
    <xf numFmtId="0" fontId="31" fillId="0" borderId="0" xfId="0" applyFont="1" applyFill="1" applyAlignment="1" applyProtection="1">
      <alignment vertical="center"/>
      <protection locked="0"/>
    </xf>
    <xf numFmtId="0" fontId="31" fillId="0" borderId="13" xfId="0" applyFont="1" applyFill="1" applyBorder="1" applyAlignment="1" applyProtection="1">
      <alignment horizontal="center" vertical="center" wrapText="1"/>
      <protection locked="0"/>
    </xf>
    <xf numFmtId="180" fontId="31" fillId="0" borderId="10" xfId="0" applyNumberFormat="1" applyFont="1" applyFill="1" applyBorder="1" applyAlignment="1" applyProtection="1">
      <alignment horizontal="right" vertical="top" wrapText="1"/>
      <protection locked="0"/>
    </xf>
    <xf numFmtId="180" fontId="31" fillId="0" borderId="241" xfId="228" applyNumberFormat="1" applyFont="1" applyFill="1" applyBorder="1" applyAlignment="1" applyProtection="1">
      <alignment horizontal="right" vertical="top" wrapText="1"/>
      <protection locked="0"/>
    </xf>
    <xf numFmtId="180" fontId="31" fillId="0" borderId="241" xfId="0" applyNumberFormat="1" applyFont="1" applyFill="1" applyBorder="1" applyAlignment="1" applyProtection="1">
      <alignment horizontal="right" vertical="top" wrapText="1"/>
      <protection locked="0"/>
    </xf>
    <xf numFmtId="180" fontId="31" fillId="0" borderId="241" xfId="0" applyNumberFormat="1" applyFont="1" applyFill="1" applyBorder="1" applyAlignment="1" applyProtection="1">
      <alignment horizontal="left" vertical="top" wrapText="1"/>
      <protection locked="0"/>
    </xf>
    <xf numFmtId="180" fontId="31" fillId="0" borderId="10" xfId="0" applyNumberFormat="1" applyFont="1" applyFill="1" applyBorder="1" applyAlignment="1" applyProtection="1">
      <alignment horizontal="left" vertical="top" wrapText="1"/>
      <protection locked="0"/>
    </xf>
    <xf numFmtId="0" fontId="31" fillId="0" borderId="10" xfId="0" applyFont="1" applyFill="1" applyBorder="1" applyAlignment="1" applyProtection="1">
      <alignment horizontal="left" vertical="top" wrapText="1"/>
      <protection locked="0"/>
    </xf>
    <xf numFmtId="49" fontId="31" fillId="0" borderId="13" xfId="0" applyNumberFormat="1" applyFont="1" applyFill="1" applyBorder="1" applyAlignment="1" applyProtection="1">
      <alignment horizontal="center" vertical="center" wrapText="1"/>
      <protection locked="0"/>
    </xf>
    <xf numFmtId="0" fontId="31" fillId="0" borderId="122" xfId="0" applyFont="1" applyFill="1" applyBorder="1" applyAlignment="1" applyProtection="1">
      <alignment horizontal="left" vertical="top" wrapText="1"/>
      <protection locked="0"/>
    </xf>
    <xf numFmtId="0" fontId="31" fillId="0" borderId="10" xfId="0" applyFont="1" applyFill="1" applyBorder="1" applyAlignment="1" applyProtection="1">
      <alignment vertical="top" wrapText="1"/>
      <protection locked="0"/>
    </xf>
    <xf numFmtId="38" fontId="31" fillId="0" borderId="44" xfId="167" applyNumberFormat="1" applyFont="1" applyFill="1" applyBorder="1" applyAlignment="1" applyProtection="1">
      <alignment horizontal="right" vertical="top" wrapText="1"/>
      <protection locked="0"/>
    </xf>
    <xf numFmtId="38" fontId="31" fillId="0" borderId="44" xfId="236" applyNumberFormat="1" applyFont="1" applyFill="1" applyBorder="1" applyAlignment="1" applyProtection="1">
      <alignment horizontal="right" vertical="top" wrapText="1"/>
      <protection locked="0"/>
    </xf>
    <xf numFmtId="190" fontId="31" fillId="0" borderId="44" xfId="167" applyNumberFormat="1" applyFont="1" applyFill="1" applyBorder="1" applyAlignment="1" applyProtection="1">
      <alignment horizontal="right" vertical="top" wrapText="1"/>
      <protection locked="0"/>
    </xf>
    <xf numFmtId="0" fontId="92" fillId="49" borderId="237" xfId="0" quotePrefix="1" applyFont="1" applyFill="1" applyBorder="1" applyAlignment="1" applyProtection="1">
      <alignment vertical="top" wrapText="1"/>
    </xf>
    <xf numFmtId="0" fontId="92" fillId="49" borderId="91" xfId="0" quotePrefix="1" applyFont="1" applyFill="1" applyBorder="1" applyAlignment="1" applyProtection="1">
      <alignment vertical="top" wrapText="1"/>
    </xf>
    <xf numFmtId="0" fontId="92" fillId="49" borderId="91" xfId="0" applyFont="1" applyFill="1" applyBorder="1" applyAlignment="1" applyProtection="1">
      <alignment vertical="top" wrapText="1"/>
    </xf>
    <xf numFmtId="192" fontId="31" fillId="49" borderId="91" xfId="225" applyNumberFormat="1" applyFont="1" applyFill="1" applyBorder="1" applyAlignment="1" applyProtection="1">
      <alignment vertical="top" wrapText="1"/>
    </xf>
    <xf numFmtId="192" fontId="31" fillId="49" borderId="23" xfId="225" applyNumberFormat="1" applyFont="1" applyFill="1" applyBorder="1" applyAlignment="1" applyProtection="1">
      <alignment vertical="top" wrapText="1"/>
    </xf>
    <xf numFmtId="183" fontId="31" fillId="49" borderId="91" xfId="225" applyNumberFormat="1" applyFont="1" applyFill="1" applyBorder="1" applyAlignment="1" applyProtection="1">
      <alignment vertical="top" wrapText="1"/>
    </xf>
    <xf numFmtId="191" fontId="31" fillId="49" borderId="238" xfId="225" applyNumberFormat="1" applyFont="1" applyFill="1" applyBorder="1" applyAlignment="1" applyProtection="1">
      <alignment vertical="top" wrapText="1"/>
    </xf>
    <xf numFmtId="0" fontId="33" fillId="0" borderId="69" xfId="0" applyFont="1" applyFill="1" applyBorder="1" applyAlignment="1" applyProtection="1">
      <alignment horizontal="center" vertical="top" wrapText="1"/>
    </xf>
    <xf numFmtId="0" fontId="33" fillId="0" borderId="82" xfId="0" applyFont="1" applyFill="1" applyBorder="1" applyAlignment="1" applyProtection="1">
      <alignment horizontal="center" vertical="top" wrapText="1"/>
    </xf>
    <xf numFmtId="38" fontId="31" fillId="0" borderId="247" xfId="228" applyNumberFormat="1" applyFont="1" applyFill="1" applyBorder="1" applyAlignment="1" applyProtection="1">
      <alignment horizontal="right" vertical="top" wrapText="1"/>
      <protection locked="0"/>
    </xf>
    <xf numFmtId="0" fontId="33" fillId="0" borderId="319" xfId="0" applyFont="1" applyBorder="1" applyAlignment="1" applyProtection="1">
      <alignment horizontal="center" vertical="top" wrapText="1"/>
    </xf>
    <xf numFmtId="0" fontId="31" fillId="0" borderId="321" xfId="0" applyFont="1" applyBorder="1" applyAlignment="1" applyProtection="1">
      <alignment horizontal="left" vertical="top" wrapText="1"/>
      <protection locked="0"/>
    </xf>
    <xf numFmtId="0" fontId="31" fillId="0" borderId="305" xfId="0" applyFont="1" applyBorder="1" applyAlignment="1" applyProtection="1">
      <alignment horizontal="left" vertical="top" wrapText="1"/>
      <protection locked="0"/>
    </xf>
    <xf numFmtId="49" fontId="31" fillId="0" borderId="324" xfId="282" applyNumberFormat="1" applyFont="1" applyFill="1" applyBorder="1" applyAlignment="1" applyProtection="1">
      <alignment vertical="top" wrapText="1"/>
      <protection locked="0"/>
    </xf>
    <xf numFmtId="49" fontId="31" fillId="0" borderId="277" xfId="282" applyNumberFormat="1" applyFont="1" applyFill="1" applyBorder="1" applyAlignment="1" applyProtection="1">
      <alignment vertical="top" wrapText="1"/>
      <protection locked="0"/>
    </xf>
    <xf numFmtId="0" fontId="31" fillId="0" borderId="247" xfId="224" applyNumberFormat="1" applyFont="1" applyBorder="1" applyAlignment="1" applyProtection="1">
      <alignment vertical="top" wrapText="1"/>
    </xf>
    <xf numFmtId="192" fontId="31" fillId="0" borderId="247" xfId="225" applyNumberFormat="1" applyFont="1" applyBorder="1" applyAlignment="1" applyProtection="1">
      <alignment horizontal="right" vertical="top" wrapText="1"/>
    </xf>
    <xf numFmtId="192" fontId="31" fillId="0" borderId="313" xfId="225" applyNumberFormat="1" applyFont="1" applyBorder="1" applyAlignment="1" applyProtection="1">
      <alignment horizontal="right" vertical="top" wrapText="1"/>
    </xf>
    <xf numFmtId="183" fontId="31" fillId="0" borderId="247" xfId="225" applyNumberFormat="1" applyFont="1" applyBorder="1" applyAlignment="1" applyProtection="1">
      <alignment horizontal="right" vertical="top" wrapText="1"/>
    </xf>
    <xf numFmtId="0" fontId="31" fillId="0" borderId="277" xfId="0" applyFont="1" applyBorder="1" applyAlignment="1" applyProtection="1">
      <alignment vertical="top" wrapText="1"/>
      <protection locked="0"/>
    </xf>
    <xf numFmtId="38" fontId="31" fillId="0" borderId="247" xfId="0" applyNumberFormat="1" applyFont="1" applyFill="1" applyBorder="1" applyAlignment="1" applyProtection="1">
      <alignment horizontal="right" vertical="top" wrapText="1"/>
      <protection locked="0"/>
    </xf>
    <xf numFmtId="180" fontId="31" fillId="0" borderId="0" xfId="0" applyNumberFormat="1" applyFont="1" applyAlignment="1" applyProtection="1">
      <alignment vertical="center" wrapText="1"/>
      <protection locked="0"/>
    </xf>
    <xf numFmtId="192" fontId="31" fillId="0" borderId="328" xfId="225" applyNumberFormat="1" applyFont="1" applyBorder="1" applyAlignment="1" applyProtection="1">
      <alignment horizontal="right" vertical="top" wrapText="1"/>
    </xf>
    <xf numFmtId="192" fontId="31" fillId="0" borderId="329" xfId="225" applyNumberFormat="1" applyFont="1" applyBorder="1" applyAlignment="1" applyProtection="1">
      <alignment horizontal="right" vertical="top" wrapText="1"/>
    </xf>
    <xf numFmtId="183" fontId="31" fillId="0" borderId="328" xfId="225" applyNumberFormat="1" applyFont="1" applyBorder="1" applyAlignment="1" applyProtection="1">
      <alignment horizontal="right" vertical="top" wrapText="1"/>
    </xf>
    <xf numFmtId="191" fontId="31" fillId="0" borderId="330" xfId="225" applyNumberFormat="1" applyFont="1" applyBorder="1" applyAlignment="1" applyProtection="1">
      <alignment horizontal="right" vertical="top" wrapText="1"/>
    </xf>
    <xf numFmtId="0" fontId="31" fillId="0" borderId="328" xfId="309" applyFont="1" applyBorder="1" applyAlignment="1" applyProtection="1">
      <alignment horizontal="center" vertical="top"/>
    </xf>
    <xf numFmtId="0" fontId="91" fillId="0" borderId="11" xfId="0" applyFont="1" applyBorder="1" applyAlignment="1" applyProtection="1">
      <alignment horizontal="left" vertical="top" wrapText="1"/>
    </xf>
    <xf numFmtId="0" fontId="92" fillId="0" borderId="126" xfId="0" quotePrefix="1" applyFont="1" applyBorder="1" applyAlignment="1" applyProtection="1">
      <alignment vertical="top" wrapText="1"/>
    </xf>
    <xf numFmtId="0" fontId="92" fillId="0" borderId="328" xfId="0" quotePrefix="1" applyFont="1" applyBorder="1" applyAlignment="1" applyProtection="1">
      <alignment vertical="top" wrapText="1"/>
    </xf>
    <xf numFmtId="0" fontId="92" fillId="0" borderId="328" xfId="0" applyFont="1" applyBorder="1" applyAlignment="1" applyProtection="1">
      <alignment vertical="top" wrapText="1"/>
    </xf>
    <xf numFmtId="192" fontId="31" fillId="0" borderId="328" xfId="225" applyNumberFormat="1" applyFont="1" applyBorder="1" applyAlignment="1" applyProtection="1">
      <alignment vertical="top" wrapText="1"/>
    </xf>
    <xf numFmtId="192" fontId="31" fillId="0" borderId="329" xfId="225" applyNumberFormat="1" applyFont="1" applyBorder="1" applyAlignment="1" applyProtection="1">
      <alignment vertical="top" wrapText="1"/>
    </xf>
    <xf numFmtId="183" fontId="31" fillId="0" borderId="328" xfId="225" applyNumberFormat="1" applyFont="1" applyBorder="1" applyAlignment="1" applyProtection="1">
      <alignment vertical="top" wrapText="1"/>
    </xf>
    <xf numFmtId="191" fontId="31" fillId="0" borderId="330" xfId="225" applyNumberFormat="1" applyFont="1" applyBorder="1" applyAlignment="1" applyProtection="1">
      <alignment vertical="top" wrapText="1"/>
    </xf>
    <xf numFmtId="0" fontId="33" fillId="0" borderId="95" xfId="0" applyFont="1" applyBorder="1" applyAlignment="1" applyProtection="1">
      <alignment horizontal="center" vertical="top" wrapText="1"/>
    </xf>
    <xf numFmtId="0" fontId="33" fillId="0" borderId="328" xfId="0" applyFont="1" applyBorder="1" applyAlignment="1" applyProtection="1">
      <alignment horizontal="center" vertical="top" wrapText="1"/>
    </xf>
    <xf numFmtId="192" fontId="33" fillId="0" borderId="328" xfId="0" applyNumberFormat="1" applyFont="1" applyBorder="1" applyAlignment="1" applyProtection="1">
      <alignment horizontal="center" vertical="top" wrapText="1"/>
    </xf>
    <xf numFmtId="0" fontId="33" fillId="0" borderId="329" xfId="0" applyFont="1" applyBorder="1" applyAlignment="1" applyProtection="1">
      <alignment horizontal="center" vertical="top" wrapText="1"/>
    </xf>
    <xf numFmtId="0" fontId="91" fillId="0" borderId="328" xfId="0" applyFont="1" applyBorder="1" applyAlignment="1" applyProtection="1">
      <alignment horizontal="left" vertical="top" wrapText="1"/>
    </xf>
    <xf numFmtId="0" fontId="91" fillId="0" borderId="328" xfId="0" applyFont="1" applyBorder="1" applyAlignment="1" applyProtection="1">
      <alignment horizontal="center" vertical="top" wrapText="1"/>
    </xf>
    <xf numFmtId="180" fontId="31" fillId="52" borderId="338" xfId="228" applyNumberFormat="1" applyFont="1" applyFill="1" applyBorder="1" applyAlignment="1" applyProtection="1">
      <alignment horizontal="right" vertical="top" wrapText="1"/>
    </xf>
    <xf numFmtId="0" fontId="31" fillId="55" borderId="45" xfId="143" applyFont="1" applyFill="1" applyBorder="1" applyAlignment="1" applyProtection="1">
      <alignment horizontal="center" vertical="top" wrapText="1"/>
      <protection locked="0"/>
    </xf>
    <xf numFmtId="180" fontId="31" fillId="0" borderId="335" xfId="0" applyNumberFormat="1" applyFont="1" applyFill="1" applyBorder="1" applyAlignment="1" applyProtection="1">
      <alignment horizontal="right" vertical="top" wrapText="1"/>
      <protection locked="0"/>
    </xf>
    <xf numFmtId="0" fontId="31" fillId="0" borderId="122" xfId="0" applyFont="1" applyFill="1" applyBorder="1" applyAlignment="1" applyProtection="1">
      <alignment horizontal="right" vertical="top" wrapText="1"/>
      <protection locked="0"/>
    </xf>
    <xf numFmtId="180" fontId="31" fillId="0" borderId="122" xfId="0" applyNumberFormat="1" applyFont="1" applyFill="1" applyBorder="1" applyAlignment="1" applyProtection="1">
      <alignment horizontal="left" vertical="top" wrapText="1"/>
      <protection locked="0"/>
    </xf>
    <xf numFmtId="180" fontId="31" fillId="0" borderId="249" xfId="0" applyNumberFormat="1" applyFont="1" applyFill="1" applyBorder="1" applyAlignment="1" applyProtection="1">
      <alignment vertical="top" wrapText="1"/>
      <protection locked="0"/>
    </xf>
    <xf numFmtId="189" fontId="31" fillId="0" borderId="130" xfId="0" applyNumberFormat="1" applyFont="1" applyFill="1" applyBorder="1" applyAlignment="1" applyProtection="1">
      <alignment vertical="top" wrapText="1"/>
      <protection locked="0"/>
    </xf>
    <xf numFmtId="189" fontId="31" fillId="0" borderId="130" xfId="0" applyNumberFormat="1" applyFont="1" applyFill="1" applyBorder="1" applyAlignment="1" applyProtection="1">
      <alignment horizontal="left" vertical="top" wrapText="1"/>
      <protection locked="0"/>
    </xf>
    <xf numFmtId="180" fontId="31" fillId="50" borderId="122" xfId="228" applyNumberFormat="1" applyFont="1" applyFill="1" applyBorder="1" applyAlignment="1" applyProtection="1">
      <alignment horizontal="right" vertical="top" wrapText="1"/>
      <protection locked="0"/>
    </xf>
    <xf numFmtId="180" fontId="31" fillId="50" borderId="122" xfId="0" applyNumberFormat="1" applyFont="1" applyFill="1" applyBorder="1" applyAlignment="1" applyProtection="1">
      <alignment horizontal="right" vertical="top" wrapText="1"/>
      <protection locked="0"/>
    </xf>
    <xf numFmtId="180" fontId="31" fillId="50" borderId="122" xfId="0" applyNumberFormat="1" applyFont="1" applyFill="1" applyBorder="1" applyAlignment="1" applyProtection="1">
      <alignment horizontal="left" vertical="top" wrapText="1"/>
      <protection locked="0"/>
    </xf>
    <xf numFmtId="180" fontId="31" fillId="50" borderId="249" xfId="0" applyNumberFormat="1" applyFont="1" applyFill="1" applyBorder="1" applyAlignment="1" applyProtection="1">
      <alignment vertical="top" wrapText="1"/>
      <protection locked="0"/>
    </xf>
    <xf numFmtId="180" fontId="31" fillId="0" borderId="288" xfId="228" applyNumberFormat="1" applyFont="1" applyFill="1" applyBorder="1" applyAlignment="1" applyProtection="1">
      <alignment horizontal="right" vertical="top" wrapText="1"/>
      <protection locked="0"/>
    </xf>
    <xf numFmtId="180" fontId="31" fillId="0" borderId="74" xfId="228" applyNumberFormat="1" applyFont="1" applyFill="1" applyBorder="1" applyAlignment="1" applyProtection="1">
      <alignment horizontal="right" vertical="top" wrapText="1"/>
      <protection locked="0"/>
    </xf>
    <xf numFmtId="180" fontId="31" fillId="0" borderId="227" xfId="228" applyNumberFormat="1" applyFont="1" applyFill="1" applyBorder="1" applyAlignment="1" applyProtection="1">
      <alignment horizontal="right" vertical="top" wrapText="1"/>
      <protection locked="0"/>
    </xf>
    <xf numFmtId="180" fontId="31" fillId="51" borderId="10" xfId="0" applyNumberFormat="1" applyFont="1" applyFill="1" applyBorder="1" applyAlignment="1" applyProtection="1">
      <alignment horizontal="right" vertical="top" wrapText="1"/>
      <protection locked="0"/>
    </xf>
    <xf numFmtId="180" fontId="31" fillId="51" borderId="10" xfId="0" applyNumberFormat="1" applyFont="1" applyFill="1" applyBorder="1" applyAlignment="1" applyProtection="1">
      <alignment horizontal="left" vertical="top" wrapText="1"/>
      <protection locked="0"/>
    </xf>
    <xf numFmtId="180" fontId="31" fillId="51" borderId="249" xfId="0" applyNumberFormat="1" applyFont="1" applyFill="1" applyBorder="1" applyAlignment="1" applyProtection="1">
      <alignment horizontal="left" vertical="top" wrapText="1"/>
      <protection locked="0"/>
    </xf>
    <xf numFmtId="180" fontId="31" fillId="0" borderId="101" xfId="228" applyNumberFormat="1" applyFont="1" applyFill="1" applyBorder="1" applyAlignment="1" applyProtection="1">
      <alignment horizontal="right" vertical="top" wrapText="1"/>
      <protection locked="0"/>
    </xf>
    <xf numFmtId="180" fontId="31" fillId="0" borderId="101" xfId="0" applyNumberFormat="1" applyFont="1" applyFill="1" applyBorder="1" applyAlignment="1" applyProtection="1">
      <alignment horizontal="right" vertical="top" wrapText="1"/>
      <protection locked="0"/>
    </xf>
    <xf numFmtId="180" fontId="31" fillId="0" borderId="222" xfId="0" applyNumberFormat="1" applyFont="1" applyFill="1" applyBorder="1" applyAlignment="1" applyProtection="1">
      <alignment vertical="top" wrapText="1"/>
      <protection locked="0"/>
    </xf>
    <xf numFmtId="0" fontId="31" fillId="0" borderId="12" xfId="0" applyFont="1" applyFill="1" applyBorder="1" applyAlignment="1" applyProtection="1">
      <alignment horizontal="left" vertical="top" wrapText="1"/>
      <protection locked="0"/>
    </xf>
    <xf numFmtId="0" fontId="31" fillId="52" borderId="10" xfId="0" applyFont="1" applyFill="1" applyBorder="1" applyAlignment="1" applyProtection="1">
      <alignment horizontal="left" vertical="top" wrapText="1"/>
      <protection locked="0"/>
    </xf>
    <xf numFmtId="180" fontId="31" fillId="52" borderId="10" xfId="228" applyNumberFormat="1" applyFont="1" applyFill="1" applyBorder="1" applyAlignment="1" applyProtection="1">
      <alignment horizontal="right" vertical="top" wrapText="1"/>
      <protection locked="0"/>
    </xf>
    <xf numFmtId="180" fontId="31" fillId="52" borderId="249" xfId="228" applyNumberFormat="1" applyFont="1" applyFill="1" applyBorder="1" applyAlignment="1" applyProtection="1">
      <alignment horizontal="left" vertical="top" wrapText="1"/>
      <protection locked="0"/>
    </xf>
    <xf numFmtId="180" fontId="31" fillId="0" borderId="106" xfId="228" applyNumberFormat="1" applyFont="1" applyFill="1" applyBorder="1" applyAlignment="1" applyProtection="1">
      <alignment horizontal="right" vertical="top" wrapText="1"/>
      <protection locked="0"/>
    </xf>
    <xf numFmtId="180" fontId="31" fillId="0" borderId="79" xfId="0" applyNumberFormat="1" applyFont="1" applyFill="1" applyBorder="1" applyAlignment="1" applyProtection="1">
      <alignment horizontal="left" vertical="top" wrapText="1"/>
      <protection locked="0"/>
    </xf>
    <xf numFmtId="180" fontId="31" fillId="0" borderId="56" xfId="228" applyNumberFormat="1" applyFont="1" applyFill="1" applyBorder="1" applyAlignment="1" applyProtection="1">
      <alignment horizontal="right" vertical="top" wrapText="1"/>
      <protection locked="0"/>
    </xf>
    <xf numFmtId="49" fontId="37" fillId="26" borderId="44" xfId="136" applyNumberFormat="1" applyFont="1" applyFill="1" applyBorder="1" applyAlignment="1" applyProtection="1">
      <alignment vertical="top" wrapText="1"/>
      <protection locked="0"/>
    </xf>
    <xf numFmtId="0" fontId="31" fillId="51" borderId="10" xfId="0" applyFont="1" applyFill="1" applyBorder="1" applyAlignment="1" applyProtection="1">
      <alignment vertical="top" wrapText="1"/>
      <protection locked="0"/>
    </xf>
    <xf numFmtId="182" fontId="31" fillId="51" borderId="10" xfId="0" applyNumberFormat="1" applyFont="1" applyFill="1" applyBorder="1" applyAlignment="1" applyProtection="1">
      <alignment horizontal="right" vertical="top" wrapText="1"/>
      <protection locked="0"/>
    </xf>
    <xf numFmtId="182" fontId="31" fillId="51" borderId="253" xfId="0" applyNumberFormat="1" applyFont="1" applyFill="1" applyBorder="1" applyAlignment="1" applyProtection="1">
      <alignment horizontal="right" vertical="top" wrapText="1"/>
      <protection locked="0"/>
    </xf>
    <xf numFmtId="0" fontId="116" fillId="0" borderId="327" xfId="0" applyFont="1" applyFill="1" applyBorder="1" applyAlignment="1" applyProtection="1">
      <alignment horizontal="left" vertical="top" wrapText="1"/>
      <protection locked="0"/>
    </xf>
    <xf numFmtId="49" fontId="31" fillId="0" borderId="323" xfId="282" applyNumberFormat="1" applyFont="1" applyFill="1" applyBorder="1" applyAlignment="1" applyProtection="1">
      <alignment vertical="top" wrapText="1"/>
      <protection locked="0"/>
    </xf>
    <xf numFmtId="0" fontId="31" fillId="55" borderId="353" xfId="154" applyFont="1" applyFill="1" applyBorder="1" applyAlignment="1" applyProtection="1">
      <alignment horizontal="center" vertical="center" wrapText="1"/>
      <protection locked="0"/>
    </xf>
    <xf numFmtId="190" fontId="31" fillId="0" borderId="356" xfId="229" applyNumberFormat="1" applyFont="1" applyFill="1" applyBorder="1" applyAlignment="1" applyProtection="1">
      <alignment horizontal="center" vertical="center" wrapText="1"/>
    </xf>
    <xf numFmtId="183" fontId="31" fillId="0" borderId="353" xfId="374" applyNumberFormat="1" applyFont="1" applyBorder="1" applyAlignment="1" applyProtection="1">
      <alignment horizontal="center" vertical="center" wrapText="1"/>
    </xf>
    <xf numFmtId="183" fontId="31" fillId="0" borderId="353" xfId="229" applyNumberFormat="1" applyFont="1" applyFill="1" applyBorder="1" applyAlignment="1" applyProtection="1">
      <alignment horizontal="center" vertical="center" wrapText="1"/>
    </xf>
    <xf numFmtId="0" fontId="90" fillId="55" borderId="0" xfId="224" applyNumberFormat="1" applyFont="1" applyFill="1" applyProtection="1"/>
    <xf numFmtId="0" fontId="90" fillId="54" borderId="0" xfId="224" applyFont="1" applyFill="1" applyAlignment="1" applyProtection="1">
      <alignment horizontal="center" vertical="center"/>
    </xf>
    <xf numFmtId="0" fontId="90" fillId="55" borderId="0" xfId="224" applyFont="1" applyFill="1" applyProtection="1"/>
    <xf numFmtId="193" fontId="90" fillId="55" borderId="0" xfId="224" applyNumberFormat="1" applyFont="1" applyFill="1" applyProtection="1"/>
    <xf numFmtId="183" fontId="90" fillId="55" borderId="0" xfId="224" applyNumberFormat="1" applyFont="1" applyFill="1" applyProtection="1"/>
    <xf numFmtId="49" fontId="90" fillId="0" borderId="264" xfId="374" applyNumberFormat="1" applyFont="1" applyBorder="1" applyAlignment="1" applyProtection="1">
      <alignment vertical="center" wrapText="1"/>
    </xf>
    <xf numFmtId="0" fontId="90" fillId="55" borderId="264" xfId="374" applyFont="1" applyFill="1" applyBorder="1" applyAlignment="1" applyProtection="1">
      <alignment vertical="center" wrapText="1"/>
    </xf>
    <xf numFmtId="0" fontId="90" fillId="0" borderId="264" xfId="374" applyFont="1" applyBorder="1" applyAlignment="1" applyProtection="1">
      <alignment vertical="center" wrapText="1"/>
    </xf>
    <xf numFmtId="0" fontId="90" fillId="55" borderId="0" xfId="224" applyFont="1" applyFill="1" applyBorder="1" applyProtection="1"/>
    <xf numFmtId="180" fontId="90" fillId="55" borderId="0" xfId="224" applyNumberFormat="1" applyFont="1" applyFill="1" applyBorder="1" applyAlignment="1" applyProtection="1">
      <alignment horizontal="right" vertical="top"/>
    </xf>
    <xf numFmtId="49" fontId="90" fillId="55" borderId="0" xfId="374" applyNumberFormat="1" applyFont="1" applyFill="1" applyBorder="1" applyAlignment="1" applyProtection="1">
      <alignment vertical="top" wrapText="1"/>
    </xf>
    <xf numFmtId="0" fontId="90" fillId="55" borderId="0" xfId="374" applyFont="1" applyFill="1" applyBorder="1" applyAlignment="1" applyProtection="1">
      <alignment vertical="top" wrapText="1"/>
    </xf>
    <xf numFmtId="198" fontId="90" fillId="55" borderId="0" xfId="224" applyNumberFormat="1" applyFont="1" applyFill="1" applyAlignment="1" applyProtection="1">
      <alignment horizontal="right"/>
    </xf>
    <xf numFmtId="0" fontId="90" fillId="0" borderId="247" xfId="374" applyNumberFormat="1" applyFont="1" applyBorder="1" applyAlignment="1" applyProtection="1">
      <alignment horizontal="center" vertical="center" wrapText="1"/>
    </xf>
    <xf numFmtId="183" fontId="90" fillId="0" borderId="247" xfId="374" applyNumberFormat="1" applyFont="1" applyBorder="1" applyAlignment="1" applyProtection="1">
      <alignment horizontal="center" vertical="center" wrapText="1"/>
    </xf>
    <xf numFmtId="0" fontId="31" fillId="0" borderId="130" xfId="0" applyFont="1" applyFill="1" applyBorder="1" applyAlignment="1" applyProtection="1">
      <alignment horizontal="left" vertical="top" wrapText="1"/>
      <protection locked="0"/>
    </xf>
    <xf numFmtId="0" fontId="31" fillId="0" borderId="130" xfId="0" applyFont="1" applyFill="1" applyBorder="1" applyAlignment="1" applyProtection="1">
      <alignment vertical="top" wrapText="1"/>
      <protection locked="0"/>
    </xf>
    <xf numFmtId="0" fontId="31" fillId="0" borderId="131" xfId="0" applyFont="1" applyFill="1" applyBorder="1" applyAlignment="1" applyProtection="1">
      <alignment horizontal="left" vertical="top" wrapText="1"/>
      <protection locked="0"/>
    </xf>
    <xf numFmtId="192" fontId="31" fillId="0" borderId="375" xfId="225" applyNumberFormat="1" applyFont="1" applyBorder="1" applyAlignment="1" applyProtection="1">
      <alignment vertical="top" wrapText="1"/>
    </xf>
    <xf numFmtId="191" fontId="31" fillId="0" borderId="376" xfId="225" applyNumberFormat="1" applyFont="1" applyBorder="1" applyAlignment="1" applyProtection="1">
      <alignment vertical="top" wrapText="1"/>
    </xf>
    <xf numFmtId="180" fontId="31" fillId="0" borderId="378" xfId="228" applyNumberFormat="1" applyFont="1" applyFill="1" applyBorder="1" applyAlignment="1" applyProtection="1">
      <alignment horizontal="right" vertical="top" wrapText="1"/>
      <protection locked="0"/>
    </xf>
    <xf numFmtId="192" fontId="31" fillId="0" borderId="378" xfId="225" applyNumberFormat="1" applyFont="1" applyBorder="1" applyAlignment="1" applyProtection="1">
      <alignment vertical="top" wrapText="1"/>
    </xf>
    <xf numFmtId="192" fontId="31" fillId="0" borderId="380" xfId="225" applyNumberFormat="1" applyFont="1" applyBorder="1" applyAlignment="1" applyProtection="1">
      <alignment vertical="top" wrapText="1"/>
    </xf>
    <xf numFmtId="183" fontId="31" fillId="0" borderId="378" xfId="225" applyNumberFormat="1" applyFont="1" applyBorder="1" applyAlignment="1" applyProtection="1">
      <alignment vertical="top" wrapText="1"/>
    </xf>
    <xf numFmtId="191" fontId="31" fillId="0" borderId="381" xfId="225" applyNumberFormat="1" applyFont="1" applyBorder="1" applyAlignment="1" applyProtection="1">
      <alignment vertical="top" wrapText="1"/>
    </xf>
    <xf numFmtId="180" fontId="31" fillId="0" borderId="383" xfId="228" applyNumberFormat="1" applyFont="1" applyFill="1" applyBorder="1" applyAlignment="1" applyProtection="1">
      <alignment horizontal="right" vertical="top" wrapText="1"/>
    </xf>
    <xf numFmtId="49" fontId="31" fillId="0" borderId="45" xfId="283" applyNumberFormat="1" applyFont="1" applyBorder="1" applyAlignment="1" applyProtection="1">
      <alignment horizontal="left" vertical="center" wrapText="1"/>
    </xf>
    <xf numFmtId="38" fontId="31" fillId="0" borderId="45" xfId="236" applyNumberFormat="1" applyFont="1" applyBorder="1" applyAlignment="1" applyProtection="1">
      <alignment horizontal="right" vertical="top" wrapText="1"/>
    </xf>
    <xf numFmtId="49" fontId="31" fillId="0" borderId="247" xfId="283" applyNumberFormat="1" applyFont="1" applyBorder="1" applyAlignment="1" applyProtection="1">
      <alignment horizontal="left" vertical="center" wrapText="1"/>
    </xf>
    <xf numFmtId="38" fontId="31" fillId="0" borderId="247" xfId="236" applyNumberFormat="1" applyFont="1" applyBorder="1" applyAlignment="1" applyProtection="1">
      <alignment horizontal="right" vertical="top" wrapText="1"/>
    </xf>
    <xf numFmtId="0" fontId="91" fillId="0" borderId="69" xfId="0" applyFont="1" applyBorder="1" applyAlignment="1" applyProtection="1">
      <alignment horizontal="center" vertical="top" wrapText="1"/>
    </xf>
    <xf numFmtId="0" fontId="91" fillId="0" borderId="0" xfId="0" applyFont="1" applyAlignment="1" applyProtection="1">
      <alignment vertical="center"/>
    </xf>
    <xf numFmtId="190" fontId="91" fillId="0" borderId="70" xfId="224" applyNumberFormat="1" applyFont="1" applyBorder="1" applyAlignment="1" applyProtection="1">
      <alignment vertical="center" wrapText="1"/>
    </xf>
    <xf numFmtId="0" fontId="31" fillId="0" borderId="328" xfId="0" applyFont="1" applyBorder="1" applyAlignment="1" applyProtection="1">
      <alignment horizontal="center" vertical="top" wrapText="1"/>
    </xf>
    <xf numFmtId="0" fontId="31" fillId="0" borderId="329" xfId="0" applyFont="1" applyBorder="1" applyAlignment="1" applyProtection="1">
      <alignment horizontal="center" vertical="top" wrapText="1"/>
    </xf>
    <xf numFmtId="0" fontId="31" fillId="0" borderId="328" xfId="0" applyFont="1" applyBorder="1" applyAlignment="1" applyProtection="1">
      <alignment horizontal="left" vertical="top" wrapText="1"/>
    </xf>
    <xf numFmtId="183" fontId="31" fillId="0" borderId="353" xfId="0" applyNumberFormat="1" applyFont="1" applyBorder="1" applyAlignment="1" applyProtection="1">
      <alignment horizontal="center" vertical="center" wrapText="1"/>
    </xf>
    <xf numFmtId="0" fontId="31" fillId="62" borderId="337" xfId="0" applyFont="1" applyFill="1" applyBorder="1" applyAlignment="1" applyProtection="1">
      <alignment horizontal="center" vertical="center" wrapText="1"/>
    </xf>
    <xf numFmtId="0" fontId="31" fillId="62" borderId="338" xfId="0" applyFont="1" applyFill="1" applyBorder="1" applyAlignment="1" applyProtection="1">
      <alignment horizontal="center" vertical="center" wrapText="1"/>
    </xf>
    <xf numFmtId="49" fontId="31" fillId="49" borderId="13" xfId="0" applyNumberFormat="1" applyFont="1" applyFill="1" applyBorder="1" applyAlignment="1" applyProtection="1">
      <alignment horizontal="center" vertical="center" wrapText="1"/>
    </xf>
    <xf numFmtId="49" fontId="37" fillId="49" borderId="44" xfId="136" applyNumberFormat="1" applyFont="1" applyFill="1" applyBorder="1" applyAlignment="1" applyProtection="1">
      <alignment horizontal="left" vertical="top"/>
    </xf>
    <xf numFmtId="0" fontId="31" fillId="49" borderId="10" xfId="228" applyNumberFormat="1" applyFont="1" applyFill="1" applyBorder="1" applyAlignment="1" applyProtection="1">
      <alignment horizontal="center" vertical="center" wrapText="1"/>
    </xf>
    <xf numFmtId="180" fontId="31" fillId="55" borderId="339" xfId="0" applyNumberFormat="1" applyFont="1" applyFill="1" applyBorder="1" applyAlignment="1" applyProtection="1">
      <alignment vertical="top" wrapText="1"/>
    </xf>
    <xf numFmtId="180" fontId="31" fillId="55" borderId="340" xfId="0" applyNumberFormat="1" applyFont="1" applyFill="1" applyBorder="1" applyAlignment="1" applyProtection="1">
      <alignment vertical="top" wrapText="1"/>
    </xf>
    <xf numFmtId="180" fontId="31" fillId="0" borderId="340" xfId="0" applyNumberFormat="1" applyFont="1" applyBorder="1" applyAlignment="1" applyProtection="1">
      <alignment vertical="top" wrapText="1"/>
    </xf>
    <xf numFmtId="49" fontId="31" fillId="0" borderId="13" xfId="0" applyNumberFormat="1" applyFont="1" applyBorder="1" applyAlignment="1" applyProtection="1">
      <alignment horizontal="center" vertical="center" wrapText="1"/>
    </xf>
    <xf numFmtId="0" fontId="31" fillId="0" borderId="10" xfId="0" applyFont="1" applyBorder="1" applyAlignment="1" applyProtection="1">
      <alignment horizontal="left" vertical="top" wrapText="1"/>
    </xf>
    <xf numFmtId="180" fontId="31" fillId="0" borderId="122" xfId="228" applyNumberFormat="1" applyFont="1" applyFill="1" applyBorder="1" applyAlignment="1" applyProtection="1">
      <alignment horizontal="right" vertical="top" wrapText="1"/>
    </xf>
    <xf numFmtId="180" fontId="31" fillId="0" borderId="10" xfId="0" applyNumberFormat="1" applyFont="1" applyBorder="1" applyAlignment="1" applyProtection="1">
      <alignment horizontal="right" vertical="top" wrapText="1"/>
    </xf>
    <xf numFmtId="180" fontId="31" fillId="0" borderId="122" xfId="0" applyNumberFormat="1" applyFont="1" applyBorder="1" applyAlignment="1" applyProtection="1">
      <alignment horizontal="right" vertical="top" wrapText="1"/>
    </xf>
    <xf numFmtId="180" fontId="31" fillId="0" borderId="10" xfId="228" applyNumberFormat="1" applyFont="1" applyFill="1" applyBorder="1" applyAlignment="1" applyProtection="1">
      <alignment horizontal="right" vertical="top" wrapText="1"/>
    </xf>
    <xf numFmtId="49" fontId="31" fillId="0" borderId="65" xfId="0" applyNumberFormat="1" applyFont="1" applyBorder="1" applyAlignment="1" applyProtection="1">
      <alignment horizontal="center" vertical="center" wrapText="1"/>
    </xf>
    <xf numFmtId="0" fontId="31" fillId="0" borderId="66" xfId="0" applyFont="1" applyBorder="1" applyAlignment="1" applyProtection="1">
      <alignment horizontal="left" vertical="top" wrapText="1"/>
    </xf>
    <xf numFmtId="49" fontId="31" fillId="0" borderId="10" xfId="282" applyNumberFormat="1" applyFont="1" applyFill="1" applyBorder="1" applyAlignment="1" applyProtection="1">
      <alignment horizontal="left" vertical="top" wrapText="1"/>
    </xf>
    <xf numFmtId="180" fontId="31" fillId="0" borderId="66" xfId="228" applyNumberFormat="1" applyFont="1" applyFill="1" applyBorder="1" applyAlignment="1" applyProtection="1">
      <alignment horizontal="right" vertical="top" wrapText="1"/>
    </xf>
    <xf numFmtId="180" fontId="31" fillId="0" borderId="66" xfId="0" applyNumberFormat="1" applyFont="1" applyBorder="1" applyAlignment="1" applyProtection="1">
      <alignment horizontal="right" vertical="top" wrapText="1"/>
    </xf>
    <xf numFmtId="180" fontId="91" fillId="0" borderId="122" xfId="228" applyNumberFormat="1" applyFont="1" applyFill="1" applyBorder="1" applyAlignment="1" applyProtection="1">
      <alignment horizontal="right" vertical="top" wrapText="1"/>
    </xf>
    <xf numFmtId="180" fontId="31" fillId="0" borderId="10" xfId="0" applyNumberFormat="1" applyFont="1" applyFill="1" applyBorder="1" applyAlignment="1" applyProtection="1">
      <alignment horizontal="right" vertical="top" wrapText="1"/>
    </xf>
    <xf numFmtId="180" fontId="31" fillId="0" borderId="122" xfId="0" applyNumberFormat="1" applyFont="1" applyFill="1" applyBorder="1" applyAlignment="1" applyProtection="1">
      <alignment horizontal="right" vertical="top" wrapText="1"/>
    </xf>
    <xf numFmtId="180" fontId="31" fillId="55" borderId="241" xfId="228" applyNumberFormat="1" applyFont="1" applyFill="1" applyBorder="1" applyAlignment="1" applyProtection="1">
      <alignment horizontal="right" vertical="top" wrapText="1"/>
    </xf>
    <xf numFmtId="180" fontId="31" fillId="0" borderId="241" xfId="228" applyNumberFormat="1" applyFont="1" applyFill="1" applyBorder="1" applyAlignment="1" applyProtection="1">
      <alignment horizontal="right" vertical="top" wrapText="1"/>
    </xf>
    <xf numFmtId="180" fontId="31" fillId="0" borderId="241" xfId="0" applyNumberFormat="1" applyFont="1" applyFill="1" applyBorder="1" applyAlignment="1" applyProtection="1">
      <alignment horizontal="right" vertical="top" wrapText="1"/>
    </xf>
    <xf numFmtId="180" fontId="31" fillId="55" borderId="348" xfId="0" applyNumberFormat="1" applyFont="1" applyFill="1" applyBorder="1" applyAlignment="1" applyProtection="1">
      <alignment vertical="top" wrapText="1"/>
    </xf>
    <xf numFmtId="180" fontId="31" fillId="55" borderId="349" xfId="0" applyNumberFormat="1" applyFont="1" applyFill="1" applyBorder="1" applyAlignment="1" applyProtection="1">
      <alignment vertical="top" wrapText="1"/>
    </xf>
    <xf numFmtId="180" fontId="31" fillId="0" borderId="349" xfId="0" applyNumberFormat="1" applyFont="1" applyBorder="1" applyAlignment="1" applyProtection="1">
      <alignment vertical="top" wrapText="1"/>
    </xf>
    <xf numFmtId="0" fontId="31" fillId="0" borderId="331" xfId="0" applyFont="1" applyBorder="1" applyAlignment="1" applyProtection="1">
      <alignment vertical="center" wrapText="1"/>
    </xf>
    <xf numFmtId="0" fontId="31" fillId="0" borderId="331" xfId="0" applyFont="1" applyBorder="1" applyAlignment="1" applyProtection="1">
      <alignment horizontal="left" vertical="center" shrinkToFit="1"/>
    </xf>
    <xf numFmtId="0" fontId="31" fillId="0" borderId="331" xfId="0" applyFont="1" applyBorder="1" applyAlignment="1" applyProtection="1">
      <alignment vertical="center"/>
    </xf>
    <xf numFmtId="0" fontId="47" fillId="0" borderId="331" xfId="0" applyFont="1" applyBorder="1" applyAlignment="1" applyProtection="1">
      <alignment vertical="center" wrapText="1"/>
    </xf>
    <xf numFmtId="49" fontId="91" fillId="0" borderId="336" xfId="0" applyNumberFormat="1" applyFont="1" applyBorder="1" applyAlignment="1" applyProtection="1">
      <alignment horizontal="center" vertical="center" wrapText="1"/>
    </xf>
    <xf numFmtId="0" fontId="91" fillId="0" borderId="335" xfId="0" applyFont="1" applyBorder="1" applyAlignment="1" applyProtection="1">
      <alignment horizontal="left" vertical="top" wrapText="1"/>
    </xf>
    <xf numFmtId="180" fontId="91" fillId="0" borderId="335" xfId="228" applyNumberFormat="1" applyFont="1" applyFill="1" applyBorder="1" applyAlignment="1" applyProtection="1">
      <alignment horizontal="right" vertical="top" wrapText="1"/>
    </xf>
    <xf numFmtId="180" fontId="91" fillId="0" borderId="335" xfId="0" applyNumberFormat="1" applyFont="1" applyFill="1" applyBorder="1" applyAlignment="1" applyProtection="1">
      <alignment horizontal="right" vertical="top" wrapText="1"/>
    </xf>
    <xf numFmtId="180" fontId="31" fillId="55" borderId="233" xfId="0" applyNumberFormat="1" applyFont="1" applyFill="1" applyBorder="1" applyAlignment="1" applyProtection="1">
      <alignment vertical="top" wrapText="1"/>
    </xf>
    <xf numFmtId="180" fontId="31" fillId="55" borderId="277" xfId="0" applyNumberFormat="1" applyFont="1" applyFill="1" applyBorder="1" applyAlignment="1" applyProtection="1">
      <alignment vertical="top" wrapText="1"/>
    </xf>
    <xf numFmtId="180" fontId="31" fillId="0" borderId="277" xfId="0" applyNumberFormat="1" applyFont="1" applyBorder="1" applyAlignment="1" applyProtection="1">
      <alignment vertical="top" wrapText="1"/>
    </xf>
    <xf numFmtId="0" fontId="31" fillId="0" borderId="79" xfId="0" applyFont="1" applyBorder="1" applyAlignment="1" applyProtection="1">
      <alignment horizontal="left" vertical="top" wrapText="1"/>
    </xf>
    <xf numFmtId="180" fontId="90" fillId="0" borderId="294" xfId="228" applyNumberFormat="1" applyFont="1" applyFill="1" applyBorder="1" applyAlignment="1" applyProtection="1">
      <alignment horizontal="right" vertical="top" wrapText="1"/>
    </xf>
    <xf numFmtId="180" fontId="90" fillId="0" borderId="294" xfId="0" applyNumberFormat="1" applyFont="1" applyBorder="1" applyAlignment="1" applyProtection="1">
      <alignment horizontal="right" vertical="top" wrapText="1"/>
    </xf>
    <xf numFmtId="0" fontId="31" fillId="0" borderId="10" xfId="0" applyFont="1" applyFill="1" applyBorder="1" applyAlignment="1" applyProtection="1">
      <alignment horizontal="left" vertical="top" wrapText="1"/>
    </xf>
    <xf numFmtId="0" fontId="90" fillId="0" borderId="122" xfId="0" applyFont="1" applyFill="1" applyBorder="1" applyAlignment="1" applyProtection="1">
      <alignment horizontal="right" vertical="top" wrapText="1"/>
    </xf>
    <xf numFmtId="180" fontId="90" fillId="0" borderId="122" xfId="228" applyNumberFormat="1" applyFont="1" applyFill="1" applyBorder="1" applyAlignment="1" applyProtection="1">
      <alignment horizontal="right" vertical="top" wrapText="1"/>
    </xf>
    <xf numFmtId="180" fontId="90" fillId="0" borderId="122" xfId="0" applyNumberFormat="1" applyFont="1" applyFill="1" applyBorder="1" applyAlignment="1" applyProtection="1">
      <alignment horizontal="right" vertical="top" wrapText="1"/>
    </xf>
    <xf numFmtId="180" fontId="90" fillId="0" borderId="10" xfId="0" applyNumberFormat="1" applyFont="1" applyFill="1" applyBorder="1" applyAlignment="1" applyProtection="1">
      <alignment horizontal="right" vertical="top" wrapText="1"/>
    </xf>
    <xf numFmtId="180" fontId="90" fillId="55" borderId="241" xfId="228" applyNumberFormat="1" applyFont="1" applyFill="1" applyBorder="1" applyAlignment="1" applyProtection="1">
      <alignment horizontal="right" vertical="top" wrapText="1"/>
    </xf>
    <xf numFmtId="180" fontId="90" fillId="55" borderId="241" xfId="0" applyNumberFormat="1" applyFont="1" applyFill="1" applyBorder="1" applyAlignment="1" applyProtection="1">
      <alignment horizontal="right" vertical="top" wrapText="1"/>
    </xf>
    <xf numFmtId="180" fontId="90" fillId="0" borderId="122" xfId="0" applyNumberFormat="1" applyFont="1" applyBorder="1" applyAlignment="1" applyProtection="1">
      <alignment horizontal="right" vertical="top" wrapText="1"/>
    </xf>
    <xf numFmtId="180" fontId="90" fillId="0" borderId="10" xfId="0" applyNumberFormat="1" applyFont="1" applyBorder="1" applyAlignment="1" applyProtection="1">
      <alignment horizontal="right" vertical="top" wrapText="1"/>
    </xf>
    <xf numFmtId="180" fontId="91" fillId="0" borderId="10" xfId="228" applyNumberFormat="1" applyFont="1" applyFill="1" applyBorder="1" applyAlignment="1" applyProtection="1">
      <alignment horizontal="right" vertical="top" wrapText="1"/>
    </xf>
    <xf numFmtId="180" fontId="90" fillId="0" borderId="10" xfId="228" applyNumberFormat="1" applyFont="1" applyFill="1" applyBorder="1" applyAlignment="1" applyProtection="1">
      <alignment horizontal="right" vertical="top" wrapText="1"/>
    </xf>
    <xf numFmtId="180" fontId="91" fillId="55" borderId="241" xfId="228" applyNumberFormat="1" applyFont="1" applyFill="1" applyBorder="1" applyAlignment="1" applyProtection="1">
      <alignment horizontal="right" vertical="top" wrapText="1"/>
    </xf>
    <xf numFmtId="180" fontId="91" fillId="55" borderId="241" xfId="0" applyNumberFormat="1" applyFont="1" applyFill="1" applyBorder="1" applyAlignment="1" applyProtection="1">
      <alignment horizontal="right" vertical="top" wrapText="1"/>
    </xf>
    <xf numFmtId="180" fontId="91" fillId="0" borderId="122" xfId="0" applyNumberFormat="1" applyFont="1" applyBorder="1" applyAlignment="1" applyProtection="1">
      <alignment horizontal="right" vertical="top" wrapText="1"/>
    </xf>
    <xf numFmtId="183" fontId="90" fillId="0" borderId="122" xfId="0" applyNumberFormat="1" applyFont="1" applyBorder="1" applyAlignment="1" applyProtection="1">
      <alignment horizontal="right" vertical="top" wrapText="1"/>
    </xf>
    <xf numFmtId="180" fontId="91" fillId="0" borderId="10" xfId="0" applyNumberFormat="1" applyFont="1" applyBorder="1" applyAlignment="1" applyProtection="1">
      <alignment horizontal="right" vertical="top" wrapText="1"/>
    </xf>
    <xf numFmtId="49" fontId="31" fillId="0" borderId="13" xfId="0" applyNumberFormat="1" applyFont="1" applyFill="1" applyBorder="1" applyAlignment="1" applyProtection="1">
      <alignment horizontal="center" vertical="center" wrapText="1"/>
    </xf>
    <xf numFmtId="180" fontId="90" fillId="0" borderId="241" xfId="228" applyNumberFormat="1" applyFont="1" applyFill="1" applyBorder="1" applyAlignment="1" applyProtection="1">
      <alignment horizontal="right" vertical="top" wrapText="1"/>
    </xf>
    <xf numFmtId="180" fontId="90" fillId="0" borderId="241" xfId="0" applyNumberFormat="1" applyFont="1" applyFill="1" applyBorder="1" applyAlignment="1" applyProtection="1">
      <alignment horizontal="right" vertical="top" wrapText="1"/>
    </xf>
    <xf numFmtId="180" fontId="90" fillId="0" borderId="241" xfId="0" applyNumberFormat="1" applyFont="1" applyBorder="1" applyAlignment="1" applyProtection="1">
      <alignment horizontal="right" vertical="top" wrapText="1"/>
    </xf>
    <xf numFmtId="0" fontId="31" fillId="0" borderId="60" xfId="0" applyFont="1" applyBorder="1" applyAlignment="1" applyProtection="1">
      <alignment horizontal="left" vertical="top" wrapText="1"/>
    </xf>
    <xf numFmtId="180" fontId="90" fillId="0" borderId="60" xfId="228" applyNumberFormat="1" applyFont="1" applyFill="1" applyBorder="1" applyAlignment="1" applyProtection="1">
      <alignment horizontal="right" vertical="top" wrapText="1"/>
    </xf>
    <xf numFmtId="180" fontId="90" fillId="0" borderId="10" xfId="331" applyNumberFormat="1" applyFont="1" applyFill="1" applyBorder="1" applyAlignment="1" applyProtection="1">
      <alignment horizontal="right" vertical="top" wrapText="1"/>
    </xf>
    <xf numFmtId="0" fontId="31" fillId="0" borderId="122" xfId="0" applyFont="1" applyBorder="1" applyAlignment="1" applyProtection="1">
      <alignment horizontal="left" vertical="top" wrapText="1"/>
    </xf>
    <xf numFmtId="180" fontId="91" fillId="0" borderId="335" xfId="0" applyNumberFormat="1" applyFont="1" applyBorder="1" applyAlignment="1" applyProtection="1">
      <alignment horizontal="right" vertical="top" wrapText="1"/>
    </xf>
    <xf numFmtId="49" fontId="37" fillId="0" borderId="44" xfId="283" applyNumberFormat="1" applyFont="1" applyBorder="1" applyAlignment="1" applyProtection="1">
      <alignment horizontal="left" vertical="top" wrapText="1"/>
    </xf>
    <xf numFmtId="38" fontId="91" fillId="0" borderId="44" xfId="236" applyNumberFormat="1" applyFont="1" applyBorder="1" applyAlignment="1" applyProtection="1">
      <alignment horizontal="right" vertical="top" wrapText="1"/>
    </xf>
    <xf numFmtId="38" fontId="90" fillId="0" borderId="44" xfId="236" applyNumberFormat="1" applyFont="1" applyBorder="1" applyAlignment="1" applyProtection="1">
      <alignment horizontal="right" vertical="top" wrapText="1"/>
    </xf>
    <xf numFmtId="180" fontId="31" fillId="54" borderId="340" xfId="0" applyNumberFormat="1" applyFont="1" applyFill="1" applyBorder="1" applyAlignment="1" applyProtection="1">
      <alignment vertical="top" wrapText="1"/>
    </xf>
    <xf numFmtId="49" fontId="31" fillId="0" borderId="229" xfId="0" applyNumberFormat="1" applyFont="1" applyBorder="1" applyAlignment="1" applyProtection="1">
      <alignment horizontal="center" vertical="center" wrapText="1"/>
    </xf>
    <xf numFmtId="49" fontId="31" fillId="0" borderId="44" xfId="283" applyNumberFormat="1" applyFont="1" applyBorder="1" applyAlignment="1" applyProtection="1">
      <alignment horizontal="left" vertical="top" wrapText="1"/>
    </xf>
    <xf numFmtId="182" fontId="90" fillId="0" borderId="228" xfId="0" applyNumberFormat="1" applyFont="1" applyBorder="1" applyAlignment="1" applyProtection="1">
      <alignment horizontal="right" vertical="top" wrapText="1"/>
    </xf>
    <xf numFmtId="38" fontId="99" fillId="0" borderId="228" xfId="167" applyNumberFormat="1" applyFont="1" applyBorder="1" applyAlignment="1" applyProtection="1">
      <alignment horizontal="right" vertical="center" wrapText="1"/>
    </xf>
    <xf numFmtId="49" fontId="31" fillId="0" borderId="297" xfId="0" applyNumberFormat="1" applyFont="1" applyBorder="1" applyAlignment="1" applyProtection="1">
      <alignment horizontal="center" vertical="center" wrapText="1"/>
    </xf>
    <xf numFmtId="49" fontId="31" fillId="0" borderId="45" xfId="283" applyNumberFormat="1" applyFont="1" applyBorder="1" applyAlignment="1" applyProtection="1">
      <alignment horizontal="left" vertical="top" wrapText="1"/>
    </xf>
    <xf numFmtId="38" fontId="91" fillId="0" borderId="45" xfId="236" applyNumberFormat="1" applyFont="1" applyBorder="1" applyAlignment="1" applyProtection="1">
      <alignment horizontal="right" vertical="top" wrapText="1"/>
    </xf>
    <xf numFmtId="38" fontId="91" fillId="0" borderId="45" xfId="167" applyNumberFormat="1" applyFont="1" applyBorder="1" applyAlignment="1" applyProtection="1">
      <alignment horizontal="right" vertical="top" wrapText="1"/>
    </xf>
    <xf numFmtId="38" fontId="90" fillId="0" borderId="45" xfId="236" applyNumberFormat="1" applyFont="1" applyBorder="1" applyAlignment="1" applyProtection="1">
      <alignment horizontal="right" vertical="top" wrapText="1"/>
    </xf>
    <xf numFmtId="38" fontId="90" fillId="0" borderId="45" xfId="167" applyNumberFormat="1" applyFont="1" applyBorder="1" applyAlignment="1" applyProtection="1">
      <alignment horizontal="right" vertical="top" wrapText="1"/>
    </xf>
    <xf numFmtId="190" fontId="91" fillId="0" borderId="45" xfId="167" applyNumberFormat="1" applyFont="1" applyBorder="1" applyAlignment="1" applyProtection="1">
      <alignment horizontal="right" vertical="top" wrapText="1"/>
    </xf>
    <xf numFmtId="180" fontId="91" fillId="0" borderId="298" xfId="0" applyNumberFormat="1" applyFont="1" applyBorder="1" applyAlignment="1" applyProtection="1">
      <alignment horizontal="right" vertical="top" wrapText="1"/>
    </xf>
    <xf numFmtId="190" fontId="90" fillId="0" borderId="45" xfId="167" applyNumberFormat="1" applyFont="1" applyBorder="1" applyAlignment="1" applyProtection="1">
      <alignment horizontal="right" vertical="top" wrapText="1"/>
    </xf>
    <xf numFmtId="180" fontId="90" fillId="0" borderId="298" xfId="0" applyNumberFormat="1" applyFont="1" applyBorder="1" applyAlignment="1" applyProtection="1">
      <alignment horizontal="right" vertical="top" wrapText="1"/>
    </xf>
    <xf numFmtId="49" fontId="31" fillId="0" borderId="272" xfId="0" applyNumberFormat="1" applyFont="1" applyBorder="1" applyAlignment="1" applyProtection="1">
      <alignment horizontal="center" vertical="center" wrapText="1"/>
    </xf>
    <xf numFmtId="49" fontId="37" fillId="0" borderId="272" xfId="283" applyNumberFormat="1" applyFont="1" applyBorder="1" applyAlignment="1" applyProtection="1">
      <alignment horizontal="left" vertical="top" wrapText="1"/>
    </xf>
    <xf numFmtId="182" fontId="90" fillId="0" borderId="272" xfId="0" applyNumberFormat="1" applyFont="1" applyBorder="1" applyAlignment="1" applyProtection="1">
      <alignment horizontal="right" vertical="top" wrapText="1"/>
    </xf>
    <xf numFmtId="180" fontId="90" fillId="0" borderId="272" xfId="0" applyNumberFormat="1" applyFont="1" applyBorder="1" applyAlignment="1" applyProtection="1">
      <alignment horizontal="right" vertical="top" wrapText="1"/>
    </xf>
    <xf numFmtId="49" fontId="31" fillId="0" borderId="233" xfId="0" applyNumberFormat="1" applyFont="1" applyBorder="1" applyAlignment="1" applyProtection="1">
      <alignment horizontal="center" vertical="center" wrapText="1"/>
    </xf>
    <xf numFmtId="0" fontId="31" fillId="0" borderId="277" xfId="0" applyFont="1" applyBorder="1" applyAlignment="1" applyProtection="1">
      <alignment horizontal="left" vertical="top" wrapText="1"/>
    </xf>
    <xf numFmtId="180" fontId="31" fillId="0" borderId="374" xfId="0" applyNumberFormat="1" applyFont="1" applyBorder="1" applyAlignment="1" applyProtection="1">
      <alignment vertical="top" wrapText="1"/>
    </xf>
    <xf numFmtId="180" fontId="31" fillId="0" borderId="373" xfId="0" applyNumberFormat="1" applyFont="1" applyBorder="1" applyAlignment="1" applyProtection="1">
      <alignment vertical="top" wrapText="1"/>
    </xf>
    <xf numFmtId="0" fontId="31" fillId="0" borderId="375" xfId="0" applyFont="1" applyBorder="1" applyAlignment="1" applyProtection="1">
      <alignment horizontal="center" vertical="top" wrapText="1"/>
    </xf>
    <xf numFmtId="0" fontId="31" fillId="0" borderId="375" xfId="0" applyFont="1" applyBorder="1" applyAlignment="1" applyProtection="1">
      <alignment horizontal="left" vertical="top" wrapText="1"/>
    </xf>
    <xf numFmtId="0" fontId="31" fillId="0" borderId="126" xfId="0" quotePrefix="1" applyFont="1" applyBorder="1" applyAlignment="1" applyProtection="1">
      <alignment vertical="top" wrapText="1"/>
    </xf>
    <xf numFmtId="0" fontId="31" fillId="0" borderId="247" xfId="0" quotePrefix="1" applyFont="1" applyBorder="1" applyAlignment="1" applyProtection="1">
      <alignment vertical="top" wrapText="1"/>
    </xf>
    <xf numFmtId="0" fontId="31" fillId="0" borderId="247" xfId="0" applyFont="1" applyBorder="1" applyAlignment="1" applyProtection="1">
      <alignment vertical="top" wrapText="1"/>
    </xf>
    <xf numFmtId="49" fontId="31" fillId="0" borderId="377" xfId="0" applyNumberFormat="1" applyFont="1" applyBorder="1" applyAlignment="1" applyProtection="1">
      <alignment horizontal="center" vertical="center" wrapText="1"/>
    </xf>
    <xf numFmtId="38" fontId="31" fillId="0" borderId="247" xfId="167" applyNumberFormat="1" applyFont="1" applyBorder="1" applyAlignment="1" applyProtection="1">
      <alignment horizontal="right" vertical="top" wrapText="1"/>
    </xf>
    <xf numFmtId="190" fontId="31" fillId="0" borderId="247" xfId="167" applyNumberFormat="1" applyFont="1" applyBorder="1" applyAlignment="1" applyProtection="1">
      <alignment horizontal="right" vertical="top" wrapText="1"/>
    </xf>
    <xf numFmtId="180" fontId="31" fillId="0" borderId="247" xfId="0" applyNumberFormat="1" applyFont="1" applyBorder="1" applyAlignment="1" applyProtection="1">
      <alignment horizontal="right" vertical="top" wrapText="1"/>
    </xf>
    <xf numFmtId="0" fontId="31" fillId="0" borderId="378" xfId="0" applyFont="1" applyBorder="1" applyAlignment="1" applyProtection="1">
      <alignment horizontal="center" vertical="top" wrapText="1"/>
    </xf>
    <xf numFmtId="0" fontId="31" fillId="0" borderId="95" xfId="0" applyFont="1" applyBorder="1" applyAlignment="1" applyProtection="1">
      <alignment horizontal="center" vertical="top" wrapText="1"/>
    </xf>
    <xf numFmtId="192" fontId="31" fillId="0" borderId="247" xfId="0" applyNumberFormat="1" applyFont="1" applyBorder="1" applyAlignment="1" applyProtection="1">
      <alignment horizontal="center" vertical="top" wrapText="1"/>
    </xf>
    <xf numFmtId="49" fontId="31" fillId="54" borderId="13" xfId="0" applyNumberFormat="1" applyFont="1" applyFill="1" applyBorder="1" applyAlignment="1" applyProtection="1">
      <alignment horizontal="center" vertical="center" wrapText="1"/>
    </xf>
    <xf numFmtId="0" fontId="31" fillId="0" borderId="130" xfId="0" applyFont="1" applyBorder="1" applyAlignment="1" applyProtection="1">
      <alignment horizontal="left" vertical="top" wrapText="1"/>
    </xf>
    <xf numFmtId="189" fontId="90" fillId="0" borderId="130" xfId="0" applyNumberFormat="1" applyFont="1" applyBorder="1" applyAlignment="1" applyProtection="1">
      <alignment vertical="top" wrapText="1"/>
    </xf>
    <xf numFmtId="189" fontId="90" fillId="0" borderId="130" xfId="0" applyNumberFormat="1" applyFont="1" applyFill="1" applyBorder="1" applyAlignment="1" applyProtection="1">
      <alignment vertical="top" wrapText="1"/>
    </xf>
    <xf numFmtId="189" fontId="90" fillId="54" borderId="130" xfId="0" applyNumberFormat="1" applyFont="1" applyFill="1" applyBorder="1" applyAlignment="1" applyProtection="1">
      <alignment vertical="top" wrapText="1"/>
    </xf>
    <xf numFmtId="189" fontId="90" fillId="0" borderId="130" xfId="0" applyNumberFormat="1" applyFont="1" applyFill="1" applyBorder="1" applyAlignment="1" applyProtection="1">
      <alignment horizontal="right" vertical="top" wrapText="1"/>
    </xf>
    <xf numFmtId="189" fontId="90" fillId="0" borderId="130" xfId="0" applyNumberFormat="1" applyFont="1" applyFill="1" applyBorder="1" applyAlignment="1" applyProtection="1">
      <alignment horizontal="center" vertical="top" wrapText="1"/>
    </xf>
    <xf numFmtId="180" fontId="90" fillId="54" borderId="122" xfId="0" applyNumberFormat="1" applyFont="1" applyFill="1" applyBorder="1" applyAlignment="1" applyProtection="1">
      <alignment horizontal="right" vertical="top" wrapText="1"/>
    </xf>
    <xf numFmtId="180" fontId="91" fillId="0" borderId="10" xfId="0" applyNumberFormat="1" applyFont="1" applyFill="1" applyBorder="1" applyAlignment="1" applyProtection="1">
      <alignment horizontal="right" vertical="top" wrapText="1"/>
    </xf>
    <xf numFmtId="180" fontId="91" fillId="0" borderId="122" xfId="0" applyNumberFormat="1" applyFont="1" applyFill="1" applyBorder="1" applyAlignment="1" applyProtection="1">
      <alignment horizontal="right" vertical="top" wrapText="1"/>
    </xf>
    <xf numFmtId="38" fontId="31" fillId="0" borderId="45" xfId="167" applyNumberFormat="1" applyFont="1" applyBorder="1" applyAlignment="1" applyProtection="1">
      <alignment horizontal="right" vertical="top" wrapText="1"/>
    </xf>
    <xf numFmtId="190" fontId="31" fillId="0" borderId="45" xfId="167" applyNumberFormat="1" applyFont="1" applyBorder="1" applyAlignment="1" applyProtection="1">
      <alignment horizontal="right" vertical="top" wrapText="1"/>
    </xf>
    <xf numFmtId="180" fontId="31" fillId="50" borderId="341" xfId="0" applyNumberFormat="1" applyFont="1" applyFill="1" applyBorder="1" applyAlignment="1" applyProtection="1">
      <alignment vertical="top" wrapText="1"/>
    </xf>
    <xf numFmtId="180" fontId="31" fillId="50" borderId="342" xfId="0" applyNumberFormat="1" applyFont="1" applyFill="1" applyBorder="1" applyAlignment="1" applyProtection="1">
      <alignment vertical="top" wrapText="1"/>
    </xf>
    <xf numFmtId="180" fontId="31" fillId="50" borderId="343" xfId="0" applyNumberFormat="1" applyFont="1" applyFill="1" applyBorder="1" applyAlignment="1" applyProtection="1">
      <alignment vertical="top" wrapText="1"/>
    </xf>
    <xf numFmtId="49" fontId="31" fillId="50" borderId="124" xfId="0" applyNumberFormat="1" applyFont="1" applyFill="1" applyBorder="1" applyAlignment="1" applyProtection="1">
      <alignment horizontal="center" vertical="center" wrapText="1"/>
    </xf>
    <xf numFmtId="49" fontId="37" fillId="25" borderId="44" xfId="136" applyNumberFormat="1" applyFont="1" applyFill="1" applyBorder="1" applyAlignment="1" applyProtection="1">
      <alignment horizontal="left" vertical="top" wrapText="1"/>
    </xf>
    <xf numFmtId="180" fontId="90" fillId="50" borderId="122" xfId="228" applyNumberFormat="1" applyFont="1" applyFill="1" applyBorder="1" applyAlignment="1" applyProtection="1">
      <alignment horizontal="right" vertical="top" wrapText="1"/>
    </xf>
    <xf numFmtId="180" fontId="90" fillId="50" borderId="122" xfId="0" applyNumberFormat="1" applyFont="1" applyFill="1" applyBorder="1" applyAlignment="1" applyProtection="1">
      <alignment horizontal="right" vertical="top" wrapText="1"/>
    </xf>
    <xf numFmtId="49" fontId="31" fillId="55" borderId="293" xfId="0" applyNumberFormat="1" applyFont="1" applyFill="1" applyBorder="1" applyAlignment="1" applyProtection="1">
      <alignment horizontal="center" vertical="center" wrapText="1"/>
    </xf>
    <xf numFmtId="0" fontId="31" fillId="0" borderId="288" xfId="0" applyFont="1" applyBorder="1" applyAlignment="1" applyProtection="1">
      <alignment horizontal="left" vertical="top" wrapText="1"/>
    </xf>
    <xf numFmtId="180" fontId="90" fillId="0" borderId="288" xfId="228" applyNumberFormat="1" applyFont="1" applyFill="1" applyBorder="1" applyAlignment="1" applyProtection="1">
      <alignment horizontal="right" vertical="top" wrapText="1"/>
    </xf>
    <xf numFmtId="180" fontId="90" fillId="0" borderId="288" xfId="0" applyNumberFormat="1" applyFont="1" applyBorder="1" applyAlignment="1" applyProtection="1">
      <alignment horizontal="right" vertical="top" wrapText="1"/>
    </xf>
    <xf numFmtId="0" fontId="31" fillId="0" borderId="294" xfId="0" applyFont="1" applyBorder="1" applyAlignment="1" applyProtection="1">
      <alignment horizontal="left" vertical="top" wrapText="1"/>
    </xf>
    <xf numFmtId="180" fontId="90" fillId="54" borderId="122" xfId="228" applyNumberFormat="1" applyFont="1" applyFill="1" applyBorder="1" applyAlignment="1" applyProtection="1">
      <alignment horizontal="right" vertical="top" wrapText="1"/>
    </xf>
    <xf numFmtId="49" fontId="31" fillId="0" borderId="73" xfId="0" applyNumberFormat="1" applyFont="1" applyBorder="1" applyAlignment="1" applyProtection="1">
      <alignment horizontal="center" vertical="center" wrapText="1"/>
    </xf>
    <xf numFmtId="0" fontId="31" fillId="0" borderId="74" xfId="0" applyFont="1" applyBorder="1" applyAlignment="1" applyProtection="1">
      <alignment horizontal="left" vertical="top" wrapText="1"/>
    </xf>
    <xf numFmtId="180" fontId="90" fillId="0" borderId="74" xfId="228" applyNumberFormat="1" applyFont="1" applyFill="1" applyBorder="1" applyAlignment="1" applyProtection="1">
      <alignment horizontal="right" vertical="top" wrapText="1"/>
    </xf>
    <xf numFmtId="0" fontId="31" fillId="0" borderId="227" xfId="0" applyFont="1" applyBorder="1" applyAlignment="1" applyProtection="1">
      <alignment horizontal="left" vertical="top" wrapText="1"/>
    </xf>
    <xf numFmtId="180" fontId="90" fillId="0" borderId="227" xfId="228" applyNumberFormat="1" applyFont="1" applyFill="1" applyBorder="1" applyAlignment="1" applyProtection="1">
      <alignment horizontal="right" vertical="top" wrapText="1"/>
    </xf>
    <xf numFmtId="180" fontId="90" fillId="0" borderId="227" xfId="0" applyNumberFormat="1" applyFont="1" applyBorder="1" applyAlignment="1" applyProtection="1">
      <alignment horizontal="right" vertical="top" wrapText="1"/>
    </xf>
    <xf numFmtId="180" fontId="90" fillId="0" borderId="227" xfId="0" applyNumberFormat="1" applyFont="1" applyFill="1" applyBorder="1" applyAlignment="1" applyProtection="1">
      <alignment horizontal="right" vertical="top" wrapText="1"/>
    </xf>
    <xf numFmtId="0" fontId="31" fillId="0" borderId="54" xfId="0" applyFont="1" applyBorder="1" applyAlignment="1" applyProtection="1">
      <alignment horizontal="left" vertical="top" wrapText="1"/>
    </xf>
    <xf numFmtId="180" fontId="31" fillId="51" borderId="340" xfId="0" applyNumberFormat="1" applyFont="1" applyFill="1" applyBorder="1" applyAlignment="1" applyProtection="1">
      <alignment horizontal="left" vertical="top" wrapText="1"/>
    </xf>
    <xf numFmtId="180" fontId="31" fillId="51" borderId="344" xfId="0" applyNumberFormat="1" applyFont="1" applyFill="1" applyBorder="1" applyAlignment="1" applyProtection="1">
      <alignment horizontal="left" vertical="top" wrapText="1"/>
    </xf>
    <xf numFmtId="49" fontId="31" fillId="51" borderId="13" xfId="0" applyNumberFormat="1" applyFont="1" applyFill="1" applyBorder="1" applyAlignment="1" applyProtection="1">
      <alignment horizontal="center" vertical="center" wrapText="1"/>
    </xf>
    <xf numFmtId="49" fontId="37" fillId="26" borderId="44" xfId="136" applyNumberFormat="1" applyFont="1" applyFill="1" applyBorder="1" applyAlignment="1" applyProtection="1">
      <alignment horizontal="left" vertical="top" wrapText="1"/>
    </xf>
    <xf numFmtId="180" fontId="90" fillId="51" borderId="10" xfId="0" applyNumberFormat="1" applyFont="1" applyFill="1" applyBorder="1" applyAlignment="1" applyProtection="1">
      <alignment horizontal="right" vertical="top" wrapText="1"/>
    </xf>
    <xf numFmtId="180" fontId="90" fillId="0" borderId="101" xfId="228" applyNumberFormat="1" applyFont="1" applyFill="1" applyBorder="1" applyAlignment="1" applyProtection="1">
      <alignment horizontal="right" vertical="top" wrapText="1"/>
    </xf>
    <xf numFmtId="180" fontId="90" fillId="0" borderId="101" xfId="0" applyNumberFormat="1" applyFont="1" applyBorder="1" applyAlignment="1" applyProtection="1">
      <alignment horizontal="right" vertical="top" wrapText="1"/>
    </xf>
    <xf numFmtId="180" fontId="90" fillId="0" borderId="101" xfId="0" applyNumberFormat="1" applyFont="1" applyFill="1" applyBorder="1" applyAlignment="1" applyProtection="1">
      <alignment horizontal="right" vertical="top" wrapText="1"/>
    </xf>
    <xf numFmtId="0" fontId="91" fillId="0" borderId="10" xfId="0" applyFont="1" applyBorder="1" applyAlignment="1" applyProtection="1">
      <alignment horizontal="left" vertical="top" wrapText="1"/>
    </xf>
    <xf numFmtId="49" fontId="31" fillId="0" borderId="122" xfId="282" applyNumberFormat="1" applyFont="1" applyFill="1" applyBorder="1" applyAlignment="1" applyProtection="1">
      <alignment horizontal="left" vertical="top" wrapText="1"/>
    </xf>
    <xf numFmtId="0" fontId="31" fillId="0" borderId="13" xfId="0" applyFont="1" applyBorder="1" applyAlignment="1" applyProtection="1">
      <alignment horizontal="center" vertical="center" wrapText="1"/>
    </xf>
    <xf numFmtId="180" fontId="90" fillId="0" borderId="66" xfId="228" applyNumberFormat="1" applyFont="1" applyFill="1" applyBorder="1" applyAlignment="1" applyProtection="1">
      <alignment horizontal="right" vertical="top" wrapText="1"/>
    </xf>
    <xf numFmtId="180" fontId="90" fillId="0" borderId="66" xfId="0" applyNumberFormat="1" applyFont="1" applyBorder="1" applyAlignment="1" applyProtection="1">
      <alignment horizontal="right" vertical="top" wrapText="1"/>
    </xf>
    <xf numFmtId="49" fontId="31" fillId="55" borderId="13" xfId="0" applyNumberFormat="1" applyFont="1" applyFill="1" applyBorder="1" applyAlignment="1" applyProtection="1">
      <alignment horizontal="center" vertical="center" wrapText="1"/>
    </xf>
    <xf numFmtId="0" fontId="31" fillId="55" borderId="10" xfId="0" applyFont="1" applyFill="1" applyBorder="1" applyAlignment="1" applyProtection="1">
      <alignment horizontal="left" vertical="top" wrapText="1"/>
    </xf>
    <xf numFmtId="180" fontId="90" fillId="55" borderId="10" xfId="228" applyNumberFormat="1" applyFont="1" applyFill="1" applyBorder="1" applyAlignment="1" applyProtection="1">
      <alignment horizontal="right" vertical="top" wrapText="1"/>
    </xf>
    <xf numFmtId="180" fontId="91" fillId="55" borderId="10" xfId="228" applyNumberFormat="1" applyFont="1" applyFill="1" applyBorder="1" applyAlignment="1" applyProtection="1">
      <alignment horizontal="right" vertical="top" wrapText="1"/>
    </xf>
    <xf numFmtId="0" fontId="31" fillId="55" borderId="294" xfId="0" applyFont="1" applyFill="1" applyBorder="1" applyAlignment="1" applyProtection="1">
      <alignment horizontal="left" vertical="top" wrapText="1"/>
    </xf>
    <xf numFmtId="180" fontId="90" fillId="55" borderId="294" xfId="228" applyNumberFormat="1" applyFont="1" applyFill="1" applyBorder="1" applyAlignment="1" applyProtection="1">
      <alignment horizontal="right" vertical="top" wrapText="1"/>
    </xf>
    <xf numFmtId="180" fontId="90" fillId="55" borderId="294" xfId="0" applyNumberFormat="1" applyFont="1" applyFill="1" applyBorder="1" applyAlignment="1" applyProtection="1">
      <alignment horizontal="right" vertical="top" wrapText="1"/>
    </xf>
    <xf numFmtId="180" fontId="91" fillId="55" borderId="294" xfId="0" applyNumberFormat="1" applyFont="1" applyFill="1" applyBorder="1" applyAlignment="1" applyProtection="1">
      <alignment horizontal="right" vertical="top" wrapText="1"/>
    </xf>
    <xf numFmtId="180" fontId="90" fillId="55" borderId="66" xfId="228" applyNumberFormat="1" applyFont="1" applyFill="1" applyBorder="1" applyAlignment="1" applyProtection="1">
      <alignment horizontal="right" vertical="top" wrapText="1"/>
    </xf>
    <xf numFmtId="180" fontId="90" fillId="55" borderId="66" xfId="0" applyNumberFormat="1" applyFont="1" applyFill="1" applyBorder="1" applyAlignment="1" applyProtection="1">
      <alignment horizontal="right" vertical="top" wrapText="1"/>
    </xf>
    <xf numFmtId="180" fontId="90" fillId="55" borderId="122" xfId="0" applyNumberFormat="1" applyFont="1" applyFill="1" applyBorder="1" applyAlignment="1" applyProtection="1">
      <alignment horizontal="right" vertical="top" wrapText="1"/>
    </xf>
    <xf numFmtId="180" fontId="90" fillId="55" borderId="10" xfId="0" applyNumberFormat="1" applyFont="1" applyFill="1" applyBorder="1" applyAlignment="1" applyProtection="1">
      <alignment horizontal="right" vertical="top" wrapText="1"/>
    </xf>
    <xf numFmtId="49" fontId="31" fillId="55" borderId="27" xfId="167" applyNumberFormat="1" applyFont="1" applyFill="1" applyBorder="1" applyAlignment="1" applyProtection="1">
      <alignment horizontal="center" vertical="center" wrapText="1"/>
    </xf>
    <xf numFmtId="0" fontId="31" fillId="55" borderId="28" xfId="0" applyFont="1" applyFill="1" applyBorder="1" applyAlignment="1" applyProtection="1">
      <alignment horizontal="left" vertical="top" wrapText="1"/>
    </xf>
    <xf numFmtId="38" fontId="90" fillId="55" borderId="28" xfId="228" applyNumberFormat="1" applyFont="1" applyFill="1" applyBorder="1" applyAlignment="1" applyProtection="1">
      <alignment horizontal="right" vertical="top" wrapText="1"/>
    </xf>
    <xf numFmtId="38" fontId="90" fillId="55" borderId="28" xfId="0" applyNumberFormat="1" applyFont="1" applyFill="1" applyBorder="1" applyAlignment="1" applyProtection="1">
      <alignment horizontal="right" vertical="top" wrapText="1"/>
    </xf>
    <xf numFmtId="38" fontId="90" fillId="55" borderId="28" xfId="0" applyNumberFormat="1" applyFont="1" applyFill="1" applyBorder="1" applyAlignment="1" applyProtection="1">
      <alignment vertical="top" wrapText="1"/>
    </xf>
    <xf numFmtId="49" fontId="31" fillId="0" borderId="27" xfId="167" applyNumberFormat="1" applyFont="1" applyBorder="1" applyAlignment="1" applyProtection="1">
      <alignment horizontal="center" vertical="center" wrapText="1"/>
    </xf>
    <xf numFmtId="38" fontId="90" fillId="0" borderId="10" xfId="0" applyNumberFormat="1" applyFont="1" applyBorder="1" applyAlignment="1" applyProtection="1">
      <alignment horizontal="right" vertical="top" wrapText="1"/>
    </xf>
    <xf numFmtId="183" fontId="90" fillId="0" borderId="294" xfId="228" applyNumberFormat="1" applyFont="1" applyFill="1" applyBorder="1" applyAlignment="1" applyProtection="1">
      <alignment horizontal="right" vertical="top" wrapText="1"/>
    </xf>
    <xf numFmtId="183" fontId="90" fillId="0" borderId="294" xfId="0" applyNumberFormat="1" applyFont="1" applyBorder="1" applyAlignment="1" applyProtection="1">
      <alignment horizontal="right" vertical="top" wrapText="1"/>
    </xf>
    <xf numFmtId="183" fontId="90" fillId="54" borderId="294" xfId="228" applyNumberFormat="1" applyFont="1" applyFill="1" applyBorder="1" applyAlignment="1" applyProtection="1">
      <alignment horizontal="right" vertical="top" wrapText="1"/>
    </xf>
    <xf numFmtId="0" fontId="31" fillId="0" borderId="132" xfId="0" applyFont="1" applyBorder="1" applyAlignment="1" applyProtection="1">
      <alignment horizontal="left" vertical="top" wrapText="1"/>
    </xf>
    <xf numFmtId="180" fontId="90" fillId="55" borderId="132" xfId="228" applyNumberFormat="1" applyFont="1" applyFill="1" applyBorder="1" applyAlignment="1" applyProtection="1">
      <alignment horizontal="right" vertical="top" wrapText="1"/>
    </xf>
    <xf numFmtId="38" fontId="90" fillId="55" borderId="132" xfId="0" applyNumberFormat="1" applyFont="1" applyFill="1" applyBorder="1" applyAlignment="1" applyProtection="1">
      <alignment horizontal="right" vertical="top" wrapText="1"/>
    </xf>
    <xf numFmtId="49" fontId="31" fillId="0" borderId="67" xfId="0" applyNumberFormat="1" applyFont="1" applyBorder="1" applyAlignment="1" applyProtection="1">
      <alignment horizontal="center" vertical="center" wrapText="1"/>
    </xf>
    <xf numFmtId="0" fontId="91" fillId="0" borderId="294" xfId="0" applyFont="1" applyBorder="1" applyAlignment="1" applyProtection="1">
      <alignment horizontal="left" vertical="top" wrapText="1"/>
    </xf>
    <xf numFmtId="38" fontId="90" fillId="0" borderId="294" xfId="0" applyNumberFormat="1" applyFont="1" applyBorder="1" applyAlignment="1" applyProtection="1">
      <alignment horizontal="right" vertical="top" wrapText="1"/>
    </xf>
    <xf numFmtId="38" fontId="90" fillId="0" borderId="294" xfId="228" applyNumberFormat="1" applyFont="1" applyFill="1" applyBorder="1" applyAlignment="1" applyProtection="1">
      <alignment horizontal="right" vertical="top" wrapText="1"/>
    </xf>
    <xf numFmtId="0" fontId="31" fillId="0" borderId="294" xfId="0" applyFont="1" applyFill="1" applyBorder="1" applyAlignment="1" applyProtection="1">
      <alignment horizontal="left" vertical="top" wrapText="1"/>
    </xf>
    <xf numFmtId="180" fontId="90" fillId="0" borderId="294" xfId="0" applyNumberFormat="1" applyFont="1" applyFill="1" applyBorder="1" applyAlignment="1" applyProtection="1">
      <alignment horizontal="right" vertical="top" wrapText="1"/>
    </xf>
    <xf numFmtId="0" fontId="31" fillId="0" borderId="288" xfId="0" applyFont="1" applyFill="1" applyBorder="1" applyAlignment="1" applyProtection="1">
      <alignment horizontal="left" vertical="top" wrapText="1"/>
    </xf>
    <xf numFmtId="0" fontId="90" fillId="0" borderId="294" xfId="0" applyFont="1" applyFill="1" applyBorder="1" applyAlignment="1" applyProtection="1">
      <alignment horizontal="left" vertical="top" wrapText="1"/>
    </xf>
    <xf numFmtId="0" fontId="91" fillId="0" borderId="294" xfId="0" applyFont="1" applyFill="1" applyBorder="1" applyAlignment="1" applyProtection="1">
      <alignment horizontal="left" vertical="top" wrapText="1"/>
    </xf>
    <xf numFmtId="180" fontId="90" fillId="0" borderId="132" xfId="228" applyNumberFormat="1" applyFont="1" applyFill="1" applyBorder="1" applyAlignment="1" applyProtection="1">
      <alignment horizontal="right" vertical="top" wrapText="1"/>
    </xf>
    <xf numFmtId="180" fontId="90" fillId="0" borderId="132" xfId="0" applyNumberFormat="1" applyFont="1" applyFill="1" applyBorder="1" applyAlignment="1" applyProtection="1">
      <alignment horizontal="right" vertical="top" wrapText="1"/>
    </xf>
    <xf numFmtId="183" fontId="90" fillId="0" borderId="132" xfId="228" applyNumberFormat="1" applyFont="1" applyFill="1" applyBorder="1" applyAlignment="1" applyProtection="1">
      <alignment horizontal="right" vertical="top" wrapText="1"/>
    </xf>
    <xf numFmtId="180" fontId="90" fillId="0" borderId="10" xfId="0" quotePrefix="1" applyNumberFormat="1" applyFont="1" applyFill="1" applyBorder="1" applyAlignment="1" applyProtection="1">
      <alignment horizontal="right" vertical="top" wrapText="1"/>
    </xf>
    <xf numFmtId="180" fontId="91" fillId="0" borderId="10" xfId="0" quotePrefix="1" applyNumberFormat="1" applyFont="1" applyFill="1" applyBorder="1" applyAlignment="1" applyProtection="1">
      <alignment horizontal="right" vertical="top" wrapText="1"/>
    </xf>
    <xf numFmtId="0" fontId="31" fillId="0" borderId="122" xfId="0" applyFont="1" applyFill="1" applyBorder="1" applyAlignment="1" applyProtection="1">
      <alignment horizontal="left" vertical="top" wrapText="1"/>
    </xf>
    <xf numFmtId="0" fontId="31" fillId="0" borderId="72" xfId="0" applyFont="1" applyFill="1" applyBorder="1" applyAlignment="1" applyProtection="1">
      <alignment horizontal="left" vertical="top" wrapText="1"/>
    </xf>
    <xf numFmtId="0" fontId="31" fillId="0" borderId="13" xfId="0" applyFont="1" applyFill="1" applyBorder="1" applyAlignment="1" applyProtection="1">
      <alignment horizontal="center" vertical="center" wrapText="1"/>
    </xf>
    <xf numFmtId="180" fontId="91" fillId="0" borderId="294" xfId="228" applyNumberFormat="1" applyFont="1" applyFill="1" applyBorder="1" applyAlignment="1" applyProtection="1">
      <alignment horizontal="right" vertical="top" wrapText="1"/>
    </xf>
    <xf numFmtId="180" fontId="91" fillId="0" borderId="294" xfId="0" applyNumberFormat="1" applyFont="1" applyBorder="1" applyAlignment="1" applyProtection="1">
      <alignment horizontal="right" vertical="top" wrapText="1"/>
    </xf>
    <xf numFmtId="180" fontId="31" fillId="52" borderId="340" xfId="228" applyNumberFormat="1" applyFont="1" applyFill="1" applyBorder="1" applyAlignment="1" applyProtection="1">
      <alignment horizontal="left" vertical="top" wrapText="1"/>
    </xf>
    <xf numFmtId="180" fontId="31" fillId="52" borderId="344" xfId="228" applyNumberFormat="1" applyFont="1" applyFill="1" applyBorder="1" applyAlignment="1" applyProtection="1">
      <alignment horizontal="left" vertical="top" wrapText="1"/>
    </xf>
    <xf numFmtId="49" fontId="37" fillId="27" borderId="44" xfId="136" applyNumberFormat="1" applyFont="1" applyFill="1" applyBorder="1" applyAlignment="1" applyProtection="1">
      <alignment horizontal="left" vertical="top" wrapText="1"/>
    </xf>
    <xf numFmtId="180" fontId="90" fillId="52" borderId="10" xfId="228" applyNumberFormat="1" applyFont="1" applyFill="1" applyBorder="1" applyAlignment="1" applyProtection="1">
      <alignment horizontal="right" vertical="top" wrapText="1"/>
    </xf>
    <xf numFmtId="180" fontId="90" fillId="0" borderId="227" xfId="0" applyNumberFormat="1" applyFont="1" applyBorder="1" applyAlignment="1" applyProtection="1">
      <alignment vertical="top" wrapText="1"/>
    </xf>
    <xf numFmtId="180" fontId="91" fillId="0" borderId="241" xfId="228" applyNumberFormat="1" applyFont="1" applyFill="1" applyBorder="1" applyAlignment="1" applyProtection="1">
      <alignment vertical="top" wrapText="1"/>
    </xf>
    <xf numFmtId="180" fontId="90" fillId="0" borderId="241" xfId="228" applyNumberFormat="1" applyFont="1" applyFill="1" applyBorder="1" applyAlignment="1" applyProtection="1">
      <alignment vertical="top" wrapText="1"/>
    </xf>
    <xf numFmtId="180" fontId="90" fillId="0" borderId="241" xfId="0" applyNumberFormat="1" applyFont="1" applyBorder="1" applyAlignment="1" applyProtection="1">
      <alignment vertical="top" wrapText="1"/>
    </xf>
    <xf numFmtId="180" fontId="90" fillId="0" borderId="227" xfId="228" applyNumberFormat="1" applyFont="1" applyFill="1" applyBorder="1" applyAlignment="1" applyProtection="1">
      <alignment vertical="top" wrapText="1"/>
    </xf>
    <xf numFmtId="180" fontId="90" fillId="0" borderId="227" xfId="0" applyNumberFormat="1" applyFont="1" applyBorder="1" applyAlignment="1" applyProtection="1">
      <alignment horizontal="center" vertical="top" wrapText="1"/>
    </xf>
    <xf numFmtId="180" fontId="90" fillId="0" borderId="227" xfId="0" quotePrefix="1" applyNumberFormat="1" applyFont="1" applyBorder="1" applyAlignment="1" applyProtection="1">
      <alignment horizontal="right" vertical="top" wrapText="1"/>
    </xf>
    <xf numFmtId="180" fontId="90" fillId="0" borderId="79" xfId="228" applyNumberFormat="1" applyFont="1" applyFill="1" applyBorder="1" applyAlignment="1" applyProtection="1">
      <alignment horizontal="right" vertical="top" wrapText="1"/>
    </xf>
    <xf numFmtId="180" fontId="90" fillId="0" borderId="79" xfId="0" applyNumberFormat="1" applyFont="1" applyBorder="1" applyAlignment="1" applyProtection="1">
      <alignment horizontal="right" vertical="top" wrapText="1"/>
    </xf>
    <xf numFmtId="180" fontId="90" fillId="0" borderId="106" xfId="228" applyNumberFormat="1" applyFont="1" applyFill="1" applyBorder="1" applyAlignment="1" applyProtection="1">
      <alignment horizontal="right" vertical="top" wrapText="1"/>
    </xf>
    <xf numFmtId="180" fontId="90" fillId="0" borderId="106" xfId="0" applyNumberFormat="1" applyFont="1" applyBorder="1" applyAlignment="1" applyProtection="1">
      <alignment horizontal="right" vertical="top" wrapText="1"/>
    </xf>
    <xf numFmtId="180" fontId="90" fillId="55" borderId="132" xfId="0" applyNumberFormat="1" applyFont="1" applyFill="1" applyBorder="1" applyAlignment="1" applyProtection="1">
      <alignment horizontal="right" vertical="top" wrapText="1"/>
    </xf>
    <xf numFmtId="180" fontId="31" fillId="0" borderId="323" xfId="228" applyNumberFormat="1" applyFont="1" applyFill="1" applyBorder="1" applyAlignment="1" applyProtection="1">
      <alignment horizontal="right" vertical="top" wrapText="1"/>
    </xf>
    <xf numFmtId="180" fontId="31" fillId="0" borderId="323" xfId="0" applyNumberFormat="1" applyFont="1" applyBorder="1" applyAlignment="1" applyProtection="1">
      <alignment horizontal="right" vertical="top" wrapText="1"/>
    </xf>
    <xf numFmtId="180" fontId="91" fillId="0" borderId="323" xfId="228" applyNumberFormat="1" applyFont="1" applyFill="1" applyBorder="1" applyAlignment="1" applyProtection="1">
      <alignment horizontal="right" vertical="top" wrapText="1"/>
    </xf>
    <xf numFmtId="180" fontId="91" fillId="0" borderId="323" xfId="0" applyNumberFormat="1" applyFont="1" applyBorder="1" applyAlignment="1" applyProtection="1">
      <alignment horizontal="right" vertical="top" wrapText="1"/>
    </xf>
    <xf numFmtId="0" fontId="31" fillId="0" borderId="345" xfId="0" applyFont="1" applyBorder="1" applyAlignment="1" applyProtection="1">
      <alignment horizontal="center" vertical="center" wrapText="1"/>
    </xf>
    <xf numFmtId="180" fontId="90" fillId="55" borderId="79" xfId="228" applyNumberFormat="1" applyFont="1" applyFill="1" applyBorder="1" applyAlignment="1" applyProtection="1">
      <alignment horizontal="right" vertical="top" wrapText="1"/>
    </xf>
    <xf numFmtId="180" fontId="90" fillId="55" borderId="79" xfId="0" applyNumberFormat="1" applyFont="1" applyFill="1" applyBorder="1" applyAlignment="1" applyProtection="1">
      <alignment horizontal="right" vertical="top" wrapText="1"/>
    </xf>
    <xf numFmtId="189" fontId="90" fillId="0" borderId="127" xfId="0" applyNumberFormat="1" applyFont="1" applyBorder="1" applyAlignment="1" applyProtection="1">
      <alignment vertical="top" wrapText="1"/>
    </xf>
    <xf numFmtId="189" fontId="90" fillId="0" borderId="127" xfId="0" applyNumberFormat="1" applyFont="1" applyBorder="1" applyAlignment="1" applyProtection="1">
      <alignment horizontal="right" vertical="top" wrapText="1"/>
    </xf>
    <xf numFmtId="0" fontId="31" fillId="0" borderId="56" xfId="0" applyFont="1" applyBorder="1" applyAlignment="1" applyProtection="1">
      <alignment horizontal="left" vertical="top" wrapText="1"/>
    </xf>
    <xf numFmtId="180" fontId="90" fillId="0" borderId="56" xfId="228" applyNumberFormat="1" applyFont="1" applyFill="1" applyBorder="1" applyAlignment="1" applyProtection="1">
      <alignment horizontal="right" vertical="top" wrapText="1"/>
    </xf>
    <xf numFmtId="180" fontId="90" fillId="0" borderId="56" xfId="0" applyNumberFormat="1" applyFont="1" applyBorder="1" applyAlignment="1" applyProtection="1">
      <alignment horizontal="right" vertical="top" wrapText="1"/>
    </xf>
    <xf numFmtId="189" fontId="90" fillId="0" borderId="127" xfId="0" applyNumberFormat="1" applyFont="1" applyBorder="1" applyAlignment="1" applyProtection="1">
      <alignment horizontal="center" vertical="top" wrapText="1"/>
    </xf>
    <xf numFmtId="180" fontId="91" fillId="0" borderId="79" xfId="228" applyNumberFormat="1" applyFont="1" applyFill="1" applyBorder="1" applyAlignment="1" applyProtection="1">
      <alignment horizontal="right" vertical="top" wrapText="1"/>
    </xf>
    <xf numFmtId="180" fontId="90" fillId="0" borderId="79" xfId="0" applyNumberFormat="1" applyFont="1" applyFill="1" applyBorder="1" applyAlignment="1" applyProtection="1">
      <alignment horizontal="right" vertical="top" wrapText="1"/>
    </xf>
    <xf numFmtId="0" fontId="91" fillId="0" borderId="13" xfId="0" applyFont="1" applyBorder="1" applyAlignment="1" applyProtection="1">
      <alignment horizontal="center" vertical="center" wrapText="1"/>
    </xf>
    <xf numFmtId="0" fontId="91" fillId="0" borderId="79" xfId="0" applyFont="1" applyBorder="1" applyAlignment="1" applyProtection="1">
      <alignment horizontal="left" vertical="top" wrapText="1"/>
    </xf>
    <xf numFmtId="180" fontId="91" fillId="0" borderId="79" xfId="0" applyNumberFormat="1" applyFont="1" applyBorder="1" applyAlignment="1" applyProtection="1">
      <alignment horizontal="right" vertical="top" wrapText="1"/>
    </xf>
    <xf numFmtId="180" fontId="91" fillId="0" borderId="79" xfId="0" applyNumberFormat="1" applyFont="1" applyFill="1" applyBorder="1" applyAlignment="1" applyProtection="1">
      <alignment horizontal="right" vertical="top" wrapText="1"/>
    </xf>
    <xf numFmtId="180" fontId="31" fillId="0" borderId="385" xfId="0" applyNumberFormat="1" applyFont="1" applyBorder="1" applyAlignment="1" applyProtection="1">
      <alignment horizontal="right" vertical="top" wrapText="1"/>
    </xf>
    <xf numFmtId="0" fontId="91" fillId="0" borderId="294" xfId="227" applyFont="1" applyBorder="1" applyAlignment="1" applyProtection="1">
      <alignment horizontal="left" vertical="top" wrapText="1"/>
    </xf>
    <xf numFmtId="180" fontId="90" fillId="0" borderId="308" xfId="0" applyNumberFormat="1" applyFont="1" applyBorder="1" applyAlignment="1" applyProtection="1">
      <alignment horizontal="right" vertical="top" wrapText="1"/>
    </xf>
    <xf numFmtId="180" fontId="90" fillId="0" borderId="308" xfId="0" applyNumberFormat="1" applyFont="1" applyBorder="1" applyAlignment="1" applyProtection="1">
      <alignment vertical="top"/>
    </xf>
    <xf numFmtId="180" fontId="90" fillId="0" borderId="308" xfId="0" applyNumberFormat="1" applyFont="1" applyBorder="1" applyAlignment="1" applyProtection="1">
      <alignment horizontal="right" vertical="top"/>
    </xf>
    <xf numFmtId="0" fontId="31" fillId="0" borderId="318" xfId="0" applyFont="1" applyBorder="1" applyAlignment="1" applyProtection="1">
      <alignment horizontal="left" vertical="top" wrapText="1"/>
    </xf>
    <xf numFmtId="180" fontId="31" fillId="0" borderId="318" xfId="228" applyNumberFormat="1" applyFont="1" applyFill="1" applyBorder="1" applyAlignment="1" applyProtection="1">
      <alignment horizontal="right" vertical="top" wrapText="1"/>
    </xf>
    <xf numFmtId="180" fontId="31" fillId="0" borderId="318" xfId="0" applyNumberFormat="1" applyFont="1" applyBorder="1" applyAlignment="1" applyProtection="1">
      <alignment horizontal="right" vertical="top" wrapText="1"/>
    </xf>
    <xf numFmtId="0" fontId="31" fillId="0" borderId="302" xfId="0" applyFont="1" applyBorder="1" applyAlignment="1" applyProtection="1">
      <alignment horizontal="center" vertical="center" wrapText="1"/>
    </xf>
    <xf numFmtId="0" fontId="31" fillId="0" borderId="247" xfId="0" applyFont="1" applyBorder="1" applyAlignment="1" applyProtection="1">
      <alignment horizontal="left" vertical="top" wrapText="1"/>
    </xf>
    <xf numFmtId="38" fontId="31" fillId="0" borderId="247" xfId="228" applyNumberFormat="1" applyFont="1" applyFill="1" applyBorder="1" applyAlignment="1" applyProtection="1">
      <alignment horizontal="right" vertical="top" wrapText="1"/>
    </xf>
    <xf numFmtId="38" fontId="31" fillId="0" borderId="247" xfId="0" applyNumberFormat="1" applyFont="1" applyBorder="1" applyAlignment="1" applyProtection="1">
      <alignment horizontal="right" vertical="top" wrapText="1"/>
    </xf>
    <xf numFmtId="38" fontId="31" fillId="0" borderId="247" xfId="0" applyNumberFormat="1" applyFont="1" applyBorder="1" applyAlignment="1" applyProtection="1">
      <alignment vertical="top" wrapText="1"/>
    </xf>
    <xf numFmtId="49" fontId="31" fillId="0" borderId="48" xfId="283" applyNumberFormat="1" applyFont="1" applyBorder="1" applyAlignment="1" applyProtection="1">
      <alignment vertical="top" wrapText="1"/>
    </xf>
    <xf numFmtId="38" fontId="31" fillId="0" borderId="48" xfId="236" applyNumberFormat="1" applyFont="1" applyBorder="1" applyAlignment="1" applyProtection="1">
      <alignment horizontal="right" vertical="top" wrapText="1"/>
    </xf>
    <xf numFmtId="38" fontId="31" fillId="0" borderId="48" xfId="167" applyNumberFormat="1" applyFont="1" applyBorder="1" applyAlignment="1" applyProtection="1">
      <alignment horizontal="right" vertical="top" wrapText="1"/>
    </xf>
    <xf numFmtId="180" fontId="31" fillId="0" borderId="277" xfId="0" applyNumberFormat="1" applyFont="1" applyBorder="1" applyAlignment="1" applyProtection="1">
      <alignment horizontal="right" vertical="top" wrapText="1"/>
    </xf>
    <xf numFmtId="49" fontId="31" fillId="0" borderId="294" xfId="283" applyNumberFormat="1" applyFont="1" applyBorder="1" applyAlignment="1" applyProtection="1">
      <alignment horizontal="left" vertical="center" wrapText="1"/>
    </xf>
    <xf numFmtId="38" fontId="31" fillId="0" borderId="294" xfId="236" applyNumberFormat="1" applyFont="1" applyBorder="1" applyAlignment="1" applyProtection="1">
      <alignment horizontal="right" vertical="top" wrapText="1"/>
    </xf>
    <xf numFmtId="38" fontId="31" fillId="0" borderId="294" xfId="167" applyNumberFormat="1" applyFont="1" applyBorder="1" applyAlignment="1" applyProtection="1">
      <alignment horizontal="right" vertical="top" wrapText="1"/>
    </xf>
    <xf numFmtId="190" fontId="31" fillId="0" borderId="294" xfId="167" applyNumberFormat="1" applyFont="1" applyBorder="1" applyAlignment="1" applyProtection="1">
      <alignment horizontal="right" vertical="top" wrapText="1"/>
    </xf>
    <xf numFmtId="180" fontId="31" fillId="0" borderId="294" xfId="0" applyNumberFormat="1" applyFont="1" applyBorder="1" applyAlignment="1" applyProtection="1">
      <alignment horizontal="right" vertical="top" wrapText="1"/>
    </xf>
    <xf numFmtId="180" fontId="31" fillId="0" borderId="294" xfId="228" applyNumberFormat="1" applyFont="1" applyFill="1" applyBorder="1" applyAlignment="1" applyProtection="1">
      <alignment horizontal="right" vertical="top" wrapText="1"/>
    </xf>
    <xf numFmtId="0" fontId="31" fillId="0" borderId="380" xfId="0" applyFont="1" applyBorder="1" applyAlignment="1" applyProtection="1">
      <alignment horizontal="center" vertical="top" wrapText="1"/>
    </xf>
    <xf numFmtId="0" fontId="31" fillId="0" borderId="380" xfId="0" applyFont="1" applyBorder="1" applyAlignment="1" applyProtection="1">
      <alignment horizontal="left" vertical="top" wrapText="1"/>
    </xf>
    <xf numFmtId="0" fontId="92" fillId="0" borderId="378" xfId="0" quotePrefix="1" applyFont="1" applyBorder="1" applyAlignment="1" applyProtection="1">
      <alignment vertical="top" wrapText="1"/>
    </xf>
    <xf numFmtId="0" fontId="92" fillId="0" borderId="378" xfId="0" applyFont="1" applyBorder="1" applyAlignment="1" applyProtection="1">
      <alignment vertical="top" wrapText="1"/>
    </xf>
    <xf numFmtId="49" fontId="31" fillId="0" borderId="382" xfId="0" applyNumberFormat="1" applyFont="1" applyBorder="1" applyAlignment="1" applyProtection="1">
      <alignment horizontal="center" vertical="center" wrapText="1"/>
    </xf>
    <xf numFmtId="0" fontId="37" fillId="0" borderId="383" xfId="0" applyFont="1" applyBorder="1" applyAlignment="1" applyProtection="1">
      <alignment horizontal="left" vertical="top" wrapText="1"/>
    </xf>
    <xf numFmtId="180" fontId="31" fillId="0" borderId="383" xfId="0" applyNumberFormat="1" applyFont="1" applyBorder="1" applyAlignment="1" applyProtection="1">
      <alignment horizontal="right" vertical="top" wrapText="1"/>
    </xf>
    <xf numFmtId="180" fontId="31" fillId="0" borderId="384" xfId="0" applyNumberFormat="1" applyFont="1" applyBorder="1" applyAlignment="1" applyProtection="1">
      <alignment horizontal="right" vertical="top" wrapText="1"/>
    </xf>
    <xf numFmtId="0" fontId="31" fillId="0" borderId="274" xfId="0" applyFont="1" applyBorder="1" applyAlignment="1" applyProtection="1">
      <alignment horizontal="left" vertical="top" wrapText="1"/>
    </xf>
    <xf numFmtId="0" fontId="33" fillId="0" borderId="378" xfId="0" applyFont="1" applyBorder="1" applyAlignment="1" applyProtection="1">
      <alignment horizontal="center" vertical="top" wrapText="1"/>
    </xf>
    <xf numFmtId="192" fontId="33" fillId="0" borderId="378" xfId="0" applyNumberFormat="1" applyFont="1" applyBorder="1" applyAlignment="1" applyProtection="1">
      <alignment horizontal="center" vertical="top" wrapText="1"/>
    </xf>
    <xf numFmtId="49" fontId="31" fillId="0" borderId="231" xfId="0" applyNumberFormat="1" applyFont="1" applyBorder="1" applyAlignment="1" applyProtection="1">
      <alignment horizontal="center" vertical="center" wrapText="1"/>
    </xf>
    <xf numFmtId="49" fontId="31" fillId="0" borderId="232" xfId="283" applyNumberFormat="1" applyFont="1" applyBorder="1" applyAlignment="1" applyProtection="1">
      <alignment horizontal="left" vertical="top" wrapText="1"/>
    </xf>
    <xf numFmtId="38" fontId="31" fillId="0" borderId="228" xfId="236" applyNumberFormat="1" applyFont="1" applyBorder="1" applyAlignment="1" applyProtection="1">
      <alignment horizontal="right" vertical="top" wrapText="1"/>
    </xf>
    <xf numFmtId="38" fontId="31" fillId="0" borderId="228" xfId="167" applyNumberFormat="1" applyFont="1" applyBorder="1" applyAlignment="1" applyProtection="1">
      <alignment horizontal="right" vertical="top" wrapText="1"/>
    </xf>
    <xf numFmtId="190" fontId="31" fillId="0" borderId="228" xfId="167" applyNumberFormat="1" applyFont="1" applyBorder="1" applyAlignment="1" applyProtection="1">
      <alignment horizontal="right" vertical="top" wrapText="1"/>
    </xf>
    <xf numFmtId="0" fontId="31" fillId="55" borderId="339" xfId="0" applyFont="1" applyFill="1" applyBorder="1" applyAlignment="1" applyProtection="1">
      <alignment horizontal="center" vertical="top" wrapText="1"/>
    </xf>
    <xf numFmtId="0" fontId="31" fillId="55" borderId="340" xfId="0" applyFont="1" applyFill="1" applyBorder="1" applyAlignment="1" applyProtection="1">
      <alignment horizontal="center" vertical="top" wrapText="1"/>
    </xf>
    <xf numFmtId="0" fontId="31" fillId="55" borderId="340" xfId="0" applyFont="1" applyFill="1" applyBorder="1" applyAlignment="1" applyProtection="1">
      <alignment horizontal="center" vertical="top" wrapText="1" shrinkToFit="1"/>
    </xf>
    <xf numFmtId="0" fontId="31" fillId="0" borderId="338" xfId="0" applyFont="1" applyBorder="1" applyAlignment="1" applyProtection="1">
      <alignment horizontal="center" vertical="top" wrapText="1"/>
    </xf>
    <xf numFmtId="49" fontId="31" fillId="0" borderId="315" xfId="0" applyNumberFormat="1" applyFont="1" applyBorder="1" applyAlignment="1" applyProtection="1">
      <alignment horizontal="center" vertical="center" wrapText="1"/>
    </xf>
    <xf numFmtId="0" fontId="31" fillId="0" borderId="315" xfId="0" applyFont="1" applyBorder="1" applyAlignment="1" applyProtection="1">
      <alignment horizontal="left" vertical="top" wrapText="1"/>
    </xf>
    <xf numFmtId="198" fontId="31" fillId="0" borderId="247" xfId="135" applyNumberFormat="1" applyFont="1" applyBorder="1" applyAlignment="1" applyProtection="1">
      <alignment horizontal="right" vertical="top" wrapText="1"/>
    </xf>
    <xf numFmtId="198" fontId="31" fillId="0" borderId="247" xfId="0" applyNumberFormat="1" applyFont="1" applyBorder="1" applyAlignment="1" applyProtection="1">
      <alignment horizontal="right" vertical="top" wrapText="1"/>
    </xf>
    <xf numFmtId="49" fontId="31" fillId="0" borderId="280" xfId="0" applyNumberFormat="1" applyFont="1" applyBorder="1" applyAlignment="1" applyProtection="1">
      <alignment horizontal="center" vertical="center" wrapText="1"/>
    </xf>
    <xf numFmtId="0" fontId="31" fillId="0" borderId="280" xfId="0" applyFont="1" applyBorder="1" applyAlignment="1" applyProtection="1">
      <alignment horizontal="left" vertical="top" wrapText="1"/>
    </xf>
    <xf numFmtId="0" fontId="31" fillId="63" borderId="346" xfId="0" applyFont="1" applyFill="1" applyBorder="1" applyAlignment="1" applyProtection="1">
      <alignment horizontal="left" vertical="top" wrapText="1"/>
    </xf>
    <xf numFmtId="0" fontId="31" fillId="63" borderId="347" xfId="0" applyFont="1" applyFill="1" applyBorder="1" applyAlignment="1" applyProtection="1">
      <alignment horizontal="left" vertical="top" wrapText="1"/>
    </xf>
    <xf numFmtId="49" fontId="31" fillId="63" borderId="77" xfId="0" applyNumberFormat="1" applyFont="1" applyFill="1" applyBorder="1" applyAlignment="1" applyProtection="1">
      <alignment horizontal="center" vertical="top" wrapText="1"/>
    </xf>
    <xf numFmtId="0" fontId="46" fillId="63" borderId="96" xfId="0" applyFont="1" applyFill="1" applyBorder="1" applyAlignment="1" applyProtection="1">
      <alignment horizontal="left" vertical="top" wrapText="1"/>
    </xf>
    <xf numFmtId="38" fontId="31" fillId="63" borderId="76" xfId="135" applyNumberFormat="1" applyFont="1" applyFill="1" applyBorder="1" applyAlignment="1" applyProtection="1">
      <alignment horizontal="right" vertical="top" wrapText="1"/>
    </xf>
    <xf numFmtId="38" fontId="31" fillId="63" borderId="76" xfId="0" applyNumberFormat="1" applyFont="1" applyFill="1" applyBorder="1" applyAlignment="1" applyProtection="1">
      <alignment horizontal="right" vertical="top" wrapText="1"/>
    </xf>
    <xf numFmtId="180" fontId="31" fillId="0" borderId="112" xfId="228" applyNumberFormat="1" applyFont="1" applyFill="1" applyBorder="1" applyAlignment="1" applyProtection="1">
      <alignment horizontal="right" vertical="top" wrapText="1"/>
    </xf>
    <xf numFmtId="180" fontId="31" fillId="0" borderId="107" xfId="0" applyNumberFormat="1" applyFont="1" applyBorder="1" applyAlignment="1" applyProtection="1">
      <alignment horizontal="right" vertical="top" wrapText="1"/>
    </xf>
    <xf numFmtId="49" fontId="31" fillId="0" borderId="124" xfId="0" applyNumberFormat="1" applyFont="1" applyBorder="1" applyAlignment="1" applyProtection="1">
      <alignment horizontal="center" vertical="center" wrapText="1"/>
    </xf>
    <xf numFmtId="180" fontId="31" fillId="0" borderId="132" xfId="228" applyNumberFormat="1" applyFont="1" applyFill="1" applyBorder="1" applyAlignment="1" applyProtection="1">
      <alignment horizontal="right" vertical="top" wrapText="1"/>
    </xf>
    <xf numFmtId="180" fontId="31" fillId="0" borderId="132" xfId="0" applyNumberFormat="1" applyFont="1" applyBorder="1" applyAlignment="1" applyProtection="1">
      <alignment horizontal="right" vertical="top" wrapText="1"/>
    </xf>
    <xf numFmtId="49" fontId="31" fillId="0" borderId="44" xfId="283" applyNumberFormat="1" applyFont="1" applyBorder="1" applyAlignment="1" applyProtection="1">
      <alignment horizontal="left" vertical="center" wrapText="1"/>
    </xf>
    <xf numFmtId="38" fontId="31" fillId="0" borderId="44" xfId="236" applyNumberFormat="1" applyFont="1" applyBorder="1" applyAlignment="1" applyProtection="1">
      <alignment horizontal="right" vertical="top" wrapText="1"/>
    </xf>
    <xf numFmtId="38" fontId="31" fillId="0" borderId="44" xfId="167" applyNumberFormat="1" applyFont="1" applyFill="1" applyBorder="1" applyAlignment="1" applyProtection="1">
      <alignment horizontal="right" vertical="top" wrapText="1"/>
    </xf>
    <xf numFmtId="38" fontId="31" fillId="0" borderId="44" xfId="236" applyNumberFormat="1" applyFont="1" applyFill="1" applyBorder="1" applyAlignment="1" applyProtection="1">
      <alignment horizontal="right" vertical="top" wrapText="1"/>
    </xf>
    <xf numFmtId="190" fontId="31" fillId="0" borderId="44" xfId="167" applyNumberFormat="1" applyFont="1" applyFill="1" applyBorder="1" applyAlignment="1" applyProtection="1">
      <alignment horizontal="right" vertical="top" wrapText="1"/>
    </xf>
    <xf numFmtId="0" fontId="31" fillId="0" borderId="320" xfId="0" applyFont="1" applyBorder="1" applyAlignment="1" applyProtection="1">
      <alignment horizontal="left" vertical="top" wrapText="1"/>
    </xf>
    <xf numFmtId="189" fontId="31" fillId="0" borderId="285" xfId="0" applyNumberFormat="1" applyFont="1" applyBorder="1" applyAlignment="1" applyProtection="1">
      <alignment vertical="top" wrapText="1"/>
    </xf>
    <xf numFmtId="189" fontId="31" fillId="0" borderId="285" xfId="0" applyNumberFormat="1" applyFont="1" applyBorder="1" applyAlignment="1" applyProtection="1">
      <alignment horizontal="center" vertical="top" wrapText="1"/>
    </xf>
    <xf numFmtId="180" fontId="31" fillId="0" borderId="298" xfId="0" applyNumberFormat="1" applyFont="1" applyBorder="1" applyAlignment="1" applyProtection="1">
      <alignment horizontal="right" vertical="top" wrapText="1"/>
    </xf>
    <xf numFmtId="189" fontId="31" fillId="0" borderId="272" xfId="0" applyNumberFormat="1" applyFont="1" applyBorder="1" applyAlignment="1" applyProtection="1">
      <alignment vertical="top" wrapText="1"/>
    </xf>
    <xf numFmtId="189" fontId="31" fillId="0" borderId="272" xfId="0" applyNumberFormat="1" applyFont="1" applyBorder="1" applyAlignment="1" applyProtection="1">
      <alignment horizontal="right" vertical="top" wrapText="1"/>
    </xf>
    <xf numFmtId="180" fontId="31" fillId="0" borderId="272" xfId="0" applyNumberFormat="1" applyFont="1" applyBorder="1" applyAlignment="1" applyProtection="1">
      <alignment horizontal="right" vertical="top" wrapText="1"/>
    </xf>
    <xf numFmtId="193" fontId="31" fillId="0" borderId="95" xfId="0" applyNumberFormat="1" applyFont="1" applyBorder="1" applyAlignment="1" applyProtection="1">
      <alignment vertical="top" wrapText="1"/>
    </xf>
    <xf numFmtId="193" fontId="31" fillId="0" borderId="345" xfId="0" applyNumberFormat="1" applyFont="1" applyBorder="1" applyAlignment="1" applyProtection="1">
      <alignment vertical="top" wrapText="1"/>
    </xf>
    <xf numFmtId="49" fontId="31" fillId="0" borderId="247" xfId="0" applyNumberFormat="1" applyFont="1" applyBorder="1" applyAlignment="1" applyProtection="1">
      <alignment horizontal="center" vertical="center" wrapText="1"/>
    </xf>
    <xf numFmtId="189" fontId="31" fillId="0" borderId="247" xfId="0" applyNumberFormat="1" applyFont="1" applyBorder="1" applyAlignment="1" applyProtection="1">
      <alignment vertical="top" wrapText="1"/>
    </xf>
    <xf numFmtId="189" fontId="31" fillId="0" borderId="247" xfId="0" applyNumberFormat="1" applyFont="1" applyBorder="1" applyAlignment="1" applyProtection="1">
      <alignment horizontal="center" vertical="top" wrapText="1"/>
    </xf>
    <xf numFmtId="0" fontId="37" fillId="0" borderId="0" xfId="0" applyFont="1" applyAlignment="1" applyProtection="1">
      <alignment horizontal="center" vertical="center" wrapText="1"/>
    </xf>
    <xf numFmtId="0" fontId="31" fillId="0" borderId="0" xfId="0" applyFont="1" applyAlignment="1" applyProtection="1">
      <alignment horizontal="left" vertical="center"/>
    </xf>
    <xf numFmtId="0" fontId="33" fillId="55" borderId="0" xfId="0" applyFont="1" applyFill="1" applyAlignment="1" applyProtection="1">
      <alignment vertical="center"/>
    </xf>
    <xf numFmtId="0" fontId="31" fillId="49" borderId="280" xfId="0" applyFont="1" applyFill="1" applyBorder="1" applyAlignment="1" applyProtection="1">
      <alignment horizontal="left" vertical="top" wrapText="1"/>
    </xf>
    <xf numFmtId="0" fontId="31" fillId="49" borderId="247" xfId="0" applyFont="1" applyFill="1" applyBorder="1" applyAlignment="1" applyProtection="1">
      <alignment horizontal="left" vertical="top" wrapText="1"/>
    </xf>
    <xf numFmtId="49" fontId="31" fillId="49" borderId="247" xfId="0" applyNumberFormat="1" applyFont="1" applyFill="1" applyBorder="1" applyAlignment="1" applyProtection="1">
      <alignment horizontal="left" vertical="top" wrapText="1"/>
    </xf>
    <xf numFmtId="0" fontId="37" fillId="48" borderId="0" xfId="0" applyFont="1" applyFill="1" applyAlignment="1" applyProtection="1">
      <alignment horizontal="left" vertical="top" wrapText="1"/>
    </xf>
    <xf numFmtId="0" fontId="31" fillId="49" borderId="239" xfId="226" applyFont="1" applyFill="1" applyBorder="1" applyAlignment="1" applyProtection="1">
      <alignment horizontal="center" vertical="top" wrapText="1"/>
    </xf>
    <xf numFmtId="49" fontId="31" fillId="49" borderId="239" xfId="226" applyNumberFormat="1" applyFont="1" applyFill="1" applyBorder="1" applyAlignment="1" applyProtection="1">
      <alignment horizontal="center" vertical="top" wrapText="1"/>
    </xf>
    <xf numFmtId="0" fontId="31" fillId="49" borderId="239" xfId="226" applyFont="1" applyFill="1" applyBorder="1" applyAlignment="1" applyProtection="1">
      <alignment horizontal="left" vertical="top" wrapText="1"/>
    </xf>
    <xf numFmtId="0" fontId="92" fillId="49" borderId="242" xfId="0" quotePrefix="1" applyFont="1" applyFill="1" applyBorder="1" applyAlignment="1" applyProtection="1">
      <alignment horizontal="right" vertical="top" wrapText="1"/>
    </xf>
    <xf numFmtId="0" fontId="92" fillId="49" borderId="239" xfId="0" quotePrefix="1" applyFont="1" applyFill="1" applyBorder="1" applyAlignment="1" applyProtection="1">
      <alignment horizontal="right" vertical="top" wrapText="1"/>
    </xf>
    <xf numFmtId="0" fontId="92" fillId="49" borderId="239" xfId="0" applyFont="1" applyFill="1" applyBorder="1" applyAlignment="1" applyProtection="1">
      <alignment horizontal="right" vertical="top" wrapText="1"/>
    </xf>
    <xf numFmtId="49" fontId="37" fillId="29" borderId="44" xfId="136" applyNumberFormat="1" applyFont="1" applyFill="1" applyBorder="1" applyAlignment="1" applyProtection="1">
      <alignment horizontal="left" vertical="top" wrapText="1"/>
    </xf>
    <xf numFmtId="181" fontId="31" fillId="49" borderId="10" xfId="0" applyNumberFormat="1" applyFont="1" applyFill="1" applyBorder="1" applyAlignment="1" applyProtection="1">
      <alignment horizontal="left" vertical="top" wrapText="1"/>
    </xf>
    <xf numFmtId="0" fontId="33" fillId="49" borderId="244" xfId="0" applyFont="1" applyFill="1" applyBorder="1" applyAlignment="1" applyProtection="1">
      <alignment horizontal="center" vertical="top" wrapText="1"/>
    </xf>
    <xf numFmtId="0" fontId="33" fillId="49" borderId="239" xfId="0" applyFont="1" applyFill="1" applyBorder="1" applyAlignment="1" applyProtection="1">
      <alignment horizontal="center" vertical="top" wrapText="1"/>
    </xf>
    <xf numFmtId="192" fontId="33" fillId="49" borderId="239" xfId="0" applyNumberFormat="1" applyFont="1" applyFill="1" applyBorder="1" applyAlignment="1" applyProtection="1">
      <alignment horizontal="center" vertical="top" wrapText="1"/>
    </xf>
    <xf numFmtId="0" fontId="33" fillId="49" borderId="245" xfId="0" applyFont="1" applyFill="1" applyBorder="1" applyAlignment="1" applyProtection="1">
      <alignment horizontal="center" vertical="top" wrapText="1"/>
    </xf>
    <xf numFmtId="0" fontId="31" fillId="48" borderId="0" xfId="0" applyFont="1" applyFill="1" applyAlignment="1" applyProtection="1">
      <alignment horizontal="left" vertical="top"/>
    </xf>
    <xf numFmtId="0" fontId="92" fillId="0" borderId="19" xfId="0" quotePrefix="1" applyFont="1" applyBorder="1" applyAlignment="1" applyProtection="1">
      <alignment horizontal="right" vertical="top" wrapText="1"/>
    </xf>
    <xf numFmtId="0" fontId="92" fillId="0" borderId="53" xfId="0" quotePrefix="1" applyFont="1" applyBorder="1" applyAlignment="1" applyProtection="1">
      <alignment horizontal="right" vertical="top" wrapText="1"/>
    </xf>
    <xf numFmtId="0" fontId="92" fillId="0" borderId="53" xfId="0" applyFont="1" applyBorder="1" applyAlignment="1" applyProtection="1">
      <alignment horizontal="right" vertical="top" wrapText="1"/>
    </xf>
    <xf numFmtId="49" fontId="31" fillId="0" borderId="10" xfId="282" applyNumberFormat="1" applyFont="1" applyFill="1" applyBorder="1" applyAlignment="1" applyProtection="1">
      <alignment vertical="top" wrapText="1"/>
    </xf>
    <xf numFmtId="182" fontId="31" fillId="0" borderId="10" xfId="0" applyNumberFormat="1" applyFont="1" applyBorder="1" applyAlignment="1" applyProtection="1">
      <alignment horizontal="right" vertical="top" wrapText="1"/>
    </xf>
    <xf numFmtId="0" fontId="33" fillId="0" borderId="70" xfId="0" applyFont="1" applyBorder="1" applyAlignment="1" applyProtection="1">
      <alignment horizontal="center" vertical="top" wrapText="1"/>
    </xf>
    <xf numFmtId="192" fontId="33" fillId="0" borderId="70" xfId="0" applyNumberFormat="1" applyFont="1" applyBorder="1" applyAlignment="1" applyProtection="1">
      <alignment horizontal="center" vertical="top" wrapText="1"/>
    </xf>
    <xf numFmtId="0" fontId="33" fillId="0" borderId="71" xfId="0" applyFont="1" applyBorder="1" applyAlignment="1" applyProtection="1">
      <alignment horizontal="center" vertical="top" wrapText="1"/>
    </xf>
    <xf numFmtId="0" fontId="31" fillId="0" borderId="10" xfId="0" applyFont="1" applyBorder="1" applyAlignment="1" applyProtection="1">
      <alignment vertical="top" wrapText="1"/>
    </xf>
    <xf numFmtId="0" fontId="31" fillId="0" borderId="66" xfId="0" applyFont="1" applyBorder="1" applyAlignment="1" applyProtection="1">
      <alignment vertical="top" wrapText="1"/>
    </xf>
    <xf numFmtId="182" fontId="31" fillId="0" borderId="122" xfId="0" applyNumberFormat="1" applyFont="1" applyFill="1" applyBorder="1" applyAlignment="1" applyProtection="1">
      <alignment horizontal="right" vertical="top" wrapText="1"/>
    </xf>
    <xf numFmtId="182" fontId="31" fillId="0" borderId="66" xfId="0" applyNumberFormat="1" applyFont="1" applyFill="1" applyBorder="1" applyAlignment="1" applyProtection="1">
      <alignment horizontal="right" vertical="top" wrapText="1"/>
    </xf>
    <xf numFmtId="180" fontId="31" fillId="0" borderId="66" xfId="0" applyNumberFormat="1" applyFont="1" applyFill="1" applyBorder="1" applyAlignment="1" applyProtection="1">
      <alignment horizontal="right" vertical="top" wrapText="1"/>
    </xf>
    <xf numFmtId="49" fontId="31" fillId="0" borderId="66" xfId="282" applyNumberFormat="1" applyFont="1" applyFill="1" applyBorder="1" applyAlignment="1" applyProtection="1">
      <alignment vertical="top" wrapText="1"/>
    </xf>
    <xf numFmtId="182" fontId="31" fillId="0" borderId="66" xfId="0" applyNumberFormat="1" applyFont="1" applyBorder="1" applyAlignment="1" applyProtection="1">
      <alignment horizontal="right" vertical="top" wrapText="1"/>
    </xf>
    <xf numFmtId="49" fontId="31" fillId="0" borderId="234" xfId="0" applyNumberFormat="1" applyFont="1" applyBorder="1" applyAlignment="1" applyProtection="1">
      <alignment horizontal="center" vertical="center" wrapText="1"/>
    </xf>
    <xf numFmtId="49" fontId="31" fillId="0" borderId="235" xfId="282" applyNumberFormat="1" applyFont="1" applyFill="1" applyBorder="1" applyAlignment="1" applyProtection="1">
      <alignment vertical="top" wrapText="1"/>
    </xf>
    <xf numFmtId="182" fontId="31" fillId="0" borderId="235" xfId="0" applyNumberFormat="1" applyFont="1" applyBorder="1" applyAlignment="1" applyProtection="1">
      <alignment horizontal="right" vertical="top" wrapText="1"/>
    </xf>
    <xf numFmtId="180" fontId="31" fillId="0" borderId="235" xfId="0" applyNumberFormat="1" applyFont="1" applyBorder="1" applyAlignment="1" applyProtection="1">
      <alignment horizontal="right" vertical="top" wrapText="1"/>
    </xf>
    <xf numFmtId="49" fontId="31" fillId="0" borderId="18" xfId="282" applyNumberFormat="1" applyFont="1" applyFill="1" applyBorder="1" applyAlignment="1" applyProtection="1">
      <alignment vertical="top" wrapText="1"/>
    </xf>
    <xf numFmtId="182" fontId="31" fillId="0" borderId="18" xfId="0" applyNumberFormat="1" applyFont="1" applyBorder="1" applyAlignment="1" applyProtection="1">
      <alignment horizontal="right" vertical="top" wrapText="1"/>
    </xf>
    <xf numFmtId="180" fontId="31" fillId="0" borderId="18" xfId="0" applyNumberFormat="1" applyFont="1" applyBorder="1" applyAlignment="1" applyProtection="1">
      <alignment horizontal="right" vertical="top" wrapText="1"/>
    </xf>
    <xf numFmtId="182" fontId="91" fillId="0" borderId="66" xfId="0" applyNumberFormat="1" applyFont="1" applyBorder="1" applyAlignment="1" applyProtection="1">
      <alignment horizontal="right" vertical="top" wrapText="1"/>
    </xf>
    <xf numFmtId="0" fontId="31" fillId="50" borderId="280" xfId="0" applyFont="1" applyFill="1" applyBorder="1" applyAlignment="1" applyProtection="1">
      <alignment horizontal="left" vertical="top" wrapText="1"/>
    </xf>
    <xf numFmtId="0" fontId="31" fillId="50" borderId="247" xfId="0" applyFont="1" applyFill="1" applyBorder="1" applyAlignment="1" applyProtection="1">
      <alignment horizontal="left" vertical="top" wrapText="1"/>
    </xf>
    <xf numFmtId="0" fontId="31" fillId="50" borderId="11" xfId="0" applyFont="1" applyFill="1" applyBorder="1" applyAlignment="1" applyProtection="1">
      <alignment horizontal="center" vertical="top"/>
    </xf>
    <xf numFmtId="0" fontId="31" fillId="50" borderId="11" xfId="0" applyFont="1" applyFill="1" applyBorder="1" applyAlignment="1" applyProtection="1">
      <alignment horizontal="left" vertical="top" wrapText="1"/>
    </xf>
    <xf numFmtId="0" fontId="92" fillId="50" borderId="19" xfId="0" quotePrefix="1" applyFont="1" applyFill="1" applyBorder="1" applyAlignment="1" applyProtection="1">
      <alignment horizontal="right" vertical="top" wrapText="1"/>
    </xf>
    <xf numFmtId="0" fontId="92" fillId="50" borderId="53" xfId="0" quotePrefix="1" applyFont="1" applyFill="1" applyBorder="1" applyAlignment="1" applyProtection="1">
      <alignment horizontal="right" vertical="top" wrapText="1"/>
    </xf>
    <xf numFmtId="0" fontId="92" fillId="50" borderId="53" xfId="0" applyFont="1" applyFill="1" applyBorder="1" applyAlignment="1" applyProtection="1">
      <alignment horizontal="right" vertical="top" wrapText="1"/>
    </xf>
    <xf numFmtId="49" fontId="31" fillId="50" borderId="13" xfId="0" applyNumberFormat="1" applyFont="1" applyFill="1" applyBorder="1" applyAlignment="1" applyProtection="1">
      <alignment horizontal="center" vertical="center" wrapText="1"/>
    </xf>
    <xf numFmtId="49" fontId="37" fillId="25" borderId="44" xfId="136" applyNumberFormat="1" applyFont="1" applyFill="1" applyBorder="1" applyAlignment="1" applyProtection="1">
      <alignment vertical="top" wrapText="1"/>
    </xf>
    <xf numFmtId="182" fontId="31" fillId="50" borderId="10" xfId="0" applyNumberFormat="1" applyFont="1" applyFill="1" applyBorder="1" applyAlignment="1" applyProtection="1">
      <alignment horizontal="right" vertical="top" wrapText="1"/>
    </xf>
    <xf numFmtId="0" fontId="33" fillId="50" borderId="14" xfId="0" applyFont="1" applyFill="1" applyBorder="1" applyAlignment="1" applyProtection="1">
      <alignment horizontal="center" vertical="top" wrapText="1"/>
    </xf>
    <xf numFmtId="0" fontId="33" fillId="50" borderId="70" xfId="0" applyFont="1" applyFill="1" applyBorder="1" applyAlignment="1" applyProtection="1">
      <alignment horizontal="center" vertical="top" wrapText="1"/>
    </xf>
    <xf numFmtId="192" fontId="33" fillId="50" borderId="70" xfId="0" applyNumberFormat="1" applyFont="1" applyFill="1" applyBorder="1" applyAlignment="1" applyProtection="1">
      <alignment horizontal="center" vertical="top" wrapText="1"/>
    </xf>
    <xf numFmtId="0" fontId="33" fillId="50" borderId="71" xfId="0" applyFont="1" applyFill="1" applyBorder="1" applyAlignment="1" applyProtection="1">
      <alignment horizontal="center" vertical="top" wrapText="1"/>
    </xf>
    <xf numFmtId="0" fontId="90" fillId="55" borderId="13" xfId="0" applyFont="1" applyFill="1" applyBorder="1" applyAlignment="1" applyProtection="1">
      <alignment horizontal="center" vertical="center" wrapText="1"/>
    </xf>
    <xf numFmtId="0" fontId="90" fillId="0" borderId="294" xfId="0" applyFont="1" applyBorder="1" applyAlignment="1" applyProtection="1">
      <alignment vertical="top" wrapText="1"/>
    </xf>
    <xf numFmtId="182" fontId="90" fillId="0" borderId="294" xfId="0" applyNumberFormat="1" applyFont="1" applyBorder="1" applyAlignment="1" applyProtection="1">
      <alignment horizontal="right" vertical="top" wrapText="1"/>
    </xf>
    <xf numFmtId="0" fontId="31" fillId="51" borderId="280" xfId="0" applyFont="1" applyFill="1" applyBorder="1" applyAlignment="1" applyProtection="1">
      <alignment horizontal="left" vertical="top" wrapText="1"/>
    </xf>
    <xf numFmtId="0" fontId="31" fillId="51" borderId="247" xfId="0" applyFont="1" applyFill="1" applyBorder="1" applyAlignment="1" applyProtection="1">
      <alignment horizontal="left" vertical="top" wrapText="1"/>
    </xf>
    <xf numFmtId="0" fontId="31" fillId="51" borderId="11" xfId="0" applyFont="1" applyFill="1" applyBorder="1" applyAlignment="1" applyProtection="1">
      <alignment horizontal="center" vertical="top" wrapText="1"/>
    </xf>
    <xf numFmtId="0" fontId="31" fillId="51" borderId="11" xfId="0" applyFont="1" applyFill="1" applyBorder="1" applyAlignment="1" applyProtection="1">
      <alignment horizontal="center" vertical="top"/>
    </xf>
    <xf numFmtId="0" fontId="31" fillId="66" borderId="11" xfId="0" applyFont="1" applyFill="1" applyBorder="1" applyAlignment="1" applyProtection="1">
      <alignment horizontal="center" vertical="top"/>
    </xf>
    <xf numFmtId="0" fontId="31" fillId="51" borderId="11" xfId="0" applyFont="1" applyFill="1" applyBorder="1" applyAlignment="1" applyProtection="1">
      <alignment horizontal="left" vertical="top" wrapText="1"/>
    </xf>
    <xf numFmtId="0" fontId="92" fillId="65" borderId="19" xfId="0" quotePrefix="1" applyFont="1" applyFill="1" applyBorder="1" applyAlignment="1" applyProtection="1">
      <alignment horizontal="right" vertical="top" wrapText="1"/>
    </xf>
    <xf numFmtId="0" fontId="92" fillId="65" borderId="53" xfId="0" quotePrefix="1" applyFont="1" applyFill="1" applyBorder="1" applyAlignment="1" applyProtection="1">
      <alignment horizontal="right" vertical="top" wrapText="1"/>
    </xf>
    <xf numFmtId="0" fontId="92" fillId="65" borderId="53" xfId="0" applyFont="1" applyFill="1" applyBorder="1" applyAlignment="1" applyProtection="1">
      <alignment horizontal="right" vertical="top" wrapText="1"/>
    </xf>
    <xf numFmtId="49" fontId="90" fillId="51" borderId="13" xfId="0" applyNumberFormat="1" applyFont="1" applyFill="1" applyBorder="1" applyAlignment="1" applyProtection="1">
      <alignment horizontal="center" vertical="center" wrapText="1"/>
    </xf>
    <xf numFmtId="49" fontId="99" fillId="26" borderId="44" xfId="136" applyNumberFormat="1" applyFont="1" applyFill="1" applyBorder="1" applyAlignment="1" applyProtection="1">
      <alignment vertical="top" wrapText="1"/>
    </xf>
    <xf numFmtId="182" fontId="90" fillId="51" borderId="10" xfId="0" applyNumberFormat="1" applyFont="1" applyFill="1" applyBorder="1" applyAlignment="1" applyProtection="1">
      <alignment horizontal="right" vertical="top" wrapText="1"/>
    </xf>
    <xf numFmtId="0" fontId="33" fillId="66" borderId="14" xfId="0" applyFont="1" applyFill="1" applyBorder="1" applyAlignment="1" applyProtection="1">
      <alignment horizontal="center" vertical="top" wrapText="1"/>
    </xf>
    <xf numFmtId="0" fontId="33" fillId="66" borderId="70" xfId="0" applyFont="1" applyFill="1" applyBorder="1" applyAlignment="1" applyProtection="1">
      <alignment horizontal="center" vertical="top" wrapText="1"/>
    </xf>
    <xf numFmtId="192" fontId="33" fillId="66" borderId="70" xfId="0" applyNumberFormat="1" applyFont="1" applyFill="1" applyBorder="1" applyAlignment="1" applyProtection="1">
      <alignment horizontal="center" vertical="top" wrapText="1"/>
    </xf>
    <xf numFmtId="0" fontId="33" fillId="66" borderId="71" xfId="0" applyFont="1" applyFill="1" applyBorder="1" applyAlignment="1" applyProtection="1">
      <alignment horizontal="center" vertical="top" wrapText="1"/>
    </xf>
    <xf numFmtId="0" fontId="90" fillId="0" borderId="322" xfId="0" applyFont="1" applyBorder="1" applyAlignment="1" applyProtection="1">
      <alignment horizontal="center" vertical="center" wrapText="1"/>
    </xf>
    <xf numFmtId="0" fontId="90" fillId="0" borderId="323" xfId="0" applyFont="1" applyBorder="1" applyAlignment="1" applyProtection="1">
      <alignment vertical="top" wrapText="1"/>
    </xf>
    <xf numFmtId="182" fontId="90" fillId="0" borderId="323" xfId="0" applyNumberFormat="1" applyFont="1" applyBorder="1" applyAlignment="1" applyProtection="1">
      <alignment horizontal="right" vertical="top" wrapText="1"/>
    </xf>
    <xf numFmtId="182" fontId="91" fillId="0" borderId="323" xfId="0" applyNumberFormat="1" applyFont="1" applyBorder="1" applyAlignment="1" applyProtection="1">
      <alignment horizontal="right" vertical="top" wrapText="1"/>
    </xf>
    <xf numFmtId="49" fontId="90" fillId="0" borderId="322" xfId="0" applyNumberFormat="1" applyFont="1" applyBorder="1" applyAlignment="1" applyProtection="1">
      <alignment horizontal="center" vertical="center" wrapText="1"/>
    </xf>
    <xf numFmtId="49" fontId="90" fillId="0" borderId="323" xfId="282" applyNumberFormat="1" applyFont="1" applyFill="1" applyBorder="1" applyAlignment="1" applyProtection="1">
      <alignment vertical="top" wrapText="1"/>
    </xf>
    <xf numFmtId="38" fontId="90" fillId="0" borderId="323" xfId="0" applyNumberFormat="1" applyFont="1" applyBorder="1" applyAlignment="1" applyProtection="1">
      <alignment horizontal="right" vertical="top" wrapText="1"/>
    </xf>
    <xf numFmtId="180" fontId="90" fillId="0" borderId="323" xfId="0" applyNumberFormat="1" applyFont="1" applyBorder="1" applyAlignment="1" applyProtection="1">
      <alignment horizontal="right" vertical="top" wrapText="1"/>
    </xf>
    <xf numFmtId="0" fontId="90" fillId="0" borderId="13" xfId="0" applyFont="1" applyBorder="1" applyAlignment="1" applyProtection="1">
      <alignment horizontal="center" vertical="center" wrapText="1"/>
    </xf>
    <xf numFmtId="49" fontId="90" fillId="0" borderId="10" xfId="282" applyNumberFormat="1" applyFont="1" applyFill="1" applyBorder="1" applyAlignment="1" applyProtection="1">
      <alignment vertical="top" wrapText="1"/>
    </xf>
    <xf numFmtId="182" fontId="90" fillId="0" borderId="10" xfId="0" applyNumberFormat="1" applyFont="1" applyBorder="1" applyAlignment="1" applyProtection="1">
      <alignment horizontal="right" vertical="top" wrapText="1"/>
    </xf>
    <xf numFmtId="49" fontId="90" fillId="0" borderId="13" xfId="0" applyNumberFormat="1" applyFont="1" applyBorder="1" applyAlignment="1" applyProtection="1">
      <alignment horizontal="center" vertical="center" wrapText="1"/>
    </xf>
    <xf numFmtId="0" fontId="90" fillId="0" borderId="10" xfId="0" applyFont="1" applyBorder="1" applyAlignment="1" applyProtection="1">
      <alignment vertical="top" wrapText="1"/>
    </xf>
    <xf numFmtId="0" fontId="91" fillId="0" borderId="71" xfId="0" applyFont="1" applyBorder="1" applyAlignment="1" applyProtection="1">
      <alignment horizontal="center" vertical="top" wrapText="1"/>
    </xf>
    <xf numFmtId="49" fontId="90" fillId="0" borderId="132" xfId="282" applyNumberFormat="1" applyFont="1" applyFill="1" applyBorder="1" applyAlignment="1" applyProtection="1">
      <alignment vertical="top" wrapText="1"/>
    </xf>
    <xf numFmtId="182" fontId="90" fillId="0" borderId="132" xfId="0" applyNumberFormat="1" applyFont="1" applyBorder="1" applyAlignment="1" applyProtection="1">
      <alignment horizontal="right" vertical="top" wrapText="1"/>
    </xf>
    <xf numFmtId="180" fontId="90" fillId="0" borderId="132" xfId="0" applyNumberFormat="1" applyFont="1" applyBorder="1" applyAlignment="1" applyProtection="1">
      <alignment horizontal="right" vertical="top" wrapText="1"/>
    </xf>
    <xf numFmtId="0" fontId="31" fillId="0" borderId="304" xfId="0" applyFont="1" applyBorder="1" applyAlignment="1" applyProtection="1">
      <alignment vertical="center" wrapText="1"/>
    </xf>
    <xf numFmtId="0" fontId="31" fillId="0" borderId="305" xfId="0" applyFont="1" applyBorder="1" applyAlignment="1" applyProtection="1">
      <alignment vertical="center" wrapText="1"/>
    </xf>
    <xf numFmtId="0" fontId="31" fillId="0" borderId="15" xfId="0" applyFont="1" applyBorder="1" applyAlignment="1" applyProtection="1">
      <alignment horizontal="center" vertical="top" wrapText="1"/>
    </xf>
    <xf numFmtId="190" fontId="31" fillId="0" borderId="12" xfId="0" applyNumberFormat="1" applyFont="1" applyBorder="1" applyAlignment="1" applyProtection="1">
      <alignment horizontal="left" vertical="top" wrapText="1"/>
    </xf>
    <xf numFmtId="0" fontId="90" fillId="0" borderId="18" xfId="0" applyFont="1" applyBorder="1" applyAlignment="1" applyProtection="1">
      <alignment vertical="top" wrapText="1"/>
    </xf>
    <xf numFmtId="38" fontId="90" fillId="0" borderId="18" xfId="0" applyNumberFormat="1" applyFont="1" applyBorder="1" applyAlignment="1" applyProtection="1">
      <alignment horizontal="right" vertical="top" wrapText="1" shrinkToFit="1"/>
    </xf>
    <xf numFmtId="38" fontId="90" fillId="0" borderId="18" xfId="0" applyNumberFormat="1" applyFont="1" applyBorder="1" applyAlignment="1" applyProtection="1">
      <alignment horizontal="right" vertical="top" wrapText="1"/>
    </xf>
    <xf numFmtId="38" fontId="90" fillId="0" borderId="18" xfId="228" applyNumberFormat="1" applyFont="1" applyFill="1" applyBorder="1" applyAlignment="1" applyProtection="1">
      <alignment horizontal="right" vertical="top" wrapText="1"/>
    </xf>
    <xf numFmtId="190" fontId="31" fillId="0" borderId="0" xfId="0" applyNumberFormat="1" applyFont="1" applyAlignment="1" applyProtection="1">
      <alignment vertical="top" wrapText="1"/>
    </xf>
    <xf numFmtId="0" fontId="90" fillId="0" borderId="55" xfId="0" applyFont="1" applyBorder="1" applyAlignment="1" applyProtection="1">
      <alignment horizontal="center" vertical="center" wrapText="1"/>
    </xf>
    <xf numFmtId="0" fontId="91" fillId="55" borderId="277" xfId="0" applyFont="1" applyFill="1" applyBorder="1" applyAlignment="1" applyProtection="1">
      <alignment vertical="top" wrapText="1"/>
    </xf>
    <xf numFmtId="38" fontId="90" fillId="55" borderId="277" xfId="0" applyNumberFormat="1" applyFont="1" applyFill="1" applyBorder="1" applyAlignment="1" applyProtection="1">
      <alignment horizontal="right" vertical="top" wrapText="1" shrinkToFit="1"/>
    </xf>
    <xf numFmtId="38" fontId="90" fillId="55" borderId="277" xfId="0" applyNumberFormat="1" applyFont="1" applyFill="1" applyBorder="1" applyAlignment="1" applyProtection="1">
      <alignment horizontal="right" vertical="top" wrapText="1"/>
    </xf>
    <xf numFmtId="38" fontId="90" fillId="55" borderId="277" xfId="228" applyNumberFormat="1" applyFont="1" applyFill="1" applyBorder="1" applyAlignment="1" applyProtection="1">
      <alignment horizontal="right" vertical="top" wrapText="1"/>
    </xf>
    <xf numFmtId="180" fontId="90" fillId="55" borderId="323" xfId="0" applyNumberFormat="1" applyFont="1" applyFill="1" applyBorder="1" applyAlignment="1" applyProtection="1">
      <alignment horizontal="right" vertical="top" wrapText="1"/>
    </xf>
    <xf numFmtId="0" fontId="31" fillId="0" borderId="333" xfId="0" applyFont="1" applyBorder="1" applyAlignment="1" applyProtection="1">
      <alignment horizontal="center" vertical="top" wrapText="1"/>
    </xf>
    <xf numFmtId="0" fontId="92" fillId="0" borderId="83" xfId="0" quotePrefix="1" applyFont="1" applyBorder="1" applyAlignment="1" applyProtection="1">
      <alignment horizontal="right" vertical="top" wrapText="1"/>
    </xf>
    <xf numFmtId="0" fontId="92" fillId="0" borderId="328" xfId="0" quotePrefix="1" applyFont="1" applyBorder="1" applyAlignment="1" applyProtection="1">
      <alignment horizontal="right" vertical="top" wrapText="1"/>
    </xf>
    <xf numFmtId="0" fontId="92" fillId="0" borderId="328" xfId="0" applyFont="1" applyBorder="1" applyAlignment="1" applyProtection="1">
      <alignment horizontal="right" vertical="top" wrapText="1"/>
    </xf>
    <xf numFmtId="49" fontId="31" fillId="54" borderId="279" xfId="309" applyNumberFormat="1" applyFont="1" applyFill="1" applyBorder="1" applyAlignment="1" applyProtection="1">
      <alignment horizontal="center" vertical="top" wrapText="1"/>
    </xf>
    <xf numFmtId="49" fontId="91" fillId="55" borderId="328" xfId="282" applyNumberFormat="1" applyFont="1" applyFill="1" applyBorder="1" applyAlignment="1" applyProtection="1">
      <alignment horizontal="left" vertical="top" wrapText="1"/>
    </xf>
    <xf numFmtId="38" fontId="91" fillId="55" borderId="277" xfId="0" applyNumberFormat="1" applyFont="1" applyFill="1" applyBorder="1" applyAlignment="1" applyProtection="1">
      <alignment horizontal="right" vertical="top" wrapText="1" shrinkToFit="1"/>
    </xf>
    <xf numFmtId="38" fontId="91" fillId="55" borderId="277" xfId="0" applyNumberFormat="1" applyFont="1" applyFill="1" applyBorder="1" applyAlignment="1" applyProtection="1">
      <alignment horizontal="right" vertical="top" wrapText="1"/>
    </xf>
    <xf numFmtId="180" fontId="91" fillId="55" borderId="323" xfId="0" applyNumberFormat="1" applyFont="1" applyFill="1" applyBorder="1" applyAlignment="1" applyProtection="1">
      <alignment horizontal="right" vertical="top" wrapText="1"/>
    </xf>
    <xf numFmtId="0" fontId="33" fillId="0" borderId="331" xfId="0" applyFont="1" applyBorder="1" applyAlignment="1" applyProtection="1">
      <alignment horizontal="center" vertical="top" wrapText="1"/>
    </xf>
    <xf numFmtId="192" fontId="33" fillId="0" borderId="331" xfId="0" applyNumberFormat="1" applyFont="1" applyBorder="1" applyAlignment="1" applyProtection="1">
      <alignment horizontal="center" vertical="top" wrapText="1"/>
    </xf>
    <xf numFmtId="0" fontId="91" fillId="0" borderId="283" xfId="0" applyFont="1" applyBorder="1" applyAlignment="1" applyProtection="1">
      <alignment horizontal="center" vertical="top" wrapText="1"/>
    </xf>
    <xf numFmtId="0" fontId="31" fillId="0" borderId="280" xfId="0" applyFont="1" applyFill="1" applyBorder="1" applyAlignment="1" applyProtection="1">
      <alignment horizontal="left" vertical="top" wrapText="1"/>
    </xf>
    <xf numFmtId="0" fontId="31" fillId="0" borderId="247" xfId="0" applyFont="1" applyFill="1" applyBorder="1" applyAlignment="1" applyProtection="1">
      <alignment horizontal="left" vertical="top" wrapText="1"/>
    </xf>
    <xf numFmtId="0" fontId="31" fillId="0" borderId="11" xfId="0" applyFont="1" applyFill="1" applyBorder="1" applyAlignment="1" applyProtection="1">
      <alignment horizontal="center" vertical="top" wrapText="1"/>
    </xf>
    <xf numFmtId="0" fontId="31" fillId="0" borderId="11" xfId="0" applyFont="1" applyFill="1" applyBorder="1" applyAlignment="1" applyProtection="1">
      <alignment horizontal="center" vertical="top"/>
    </xf>
    <xf numFmtId="0" fontId="31" fillId="0" borderId="80" xfId="0" applyFont="1" applyFill="1" applyBorder="1" applyAlignment="1" applyProtection="1">
      <alignment horizontal="left" vertical="top" wrapText="1"/>
    </xf>
    <xf numFmtId="0" fontId="92" fillId="0" borderId="19" xfId="0" quotePrefix="1" applyFont="1" applyFill="1" applyBorder="1" applyAlignment="1" applyProtection="1">
      <alignment horizontal="right" vertical="top" wrapText="1"/>
    </xf>
    <xf numFmtId="0" fontId="92" fillId="0" borderId="11" xfId="0" quotePrefix="1" applyFont="1" applyFill="1" applyBorder="1" applyAlignment="1" applyProtection="1">
      <alignment horizontal="right" vertical="top" wrapText="1"/>
    </xf>
    <xf numFmtId="0" fontId="92" fillId="0" borderId="11" xfId="0" applyFont="1" applyFill="1" applyBorder="1" applyAlignment="1" applyProtection="1">
      <alignment horizontal="right" vertical="top" wrapText="1"/>
    </xf>
    <xf numFmtId="49" fontId="31" fillId="0" borderId="78" xfId="0" applyNumberFormat="1" applyFont="1" applyFill="1" applyBorder="1" applyAlignment="1" applyProtection="1">
      <alignment horizontal="center" vertical="center" wrapText="1"/>
    </xf>
    <xf numFmtId="49" fontId="31" fillId="0" borderId="79" xfId="282" applyNumberFormat="1" applyFont="1" applyFill="1" applyBorder="1" applyAlignment="1" applyProtection="1">
      <alignment vertical="top" wrapText="1"/>
    </xf>
    <xf numFmtId="182" fontId="91" fillId="0" borderId="79" xfId="0" applyNumberFormat="1" applyFont="1" applyFill="1" applyBorder="1" applyAlignment="1" applyProtection="1">
      <alignment horizontal="right" vertical="top" wrapText="1"/>
    </xf>
    <xf numFmtId="182" fontId="31" fillId="0" borderId="79" xfId="0" applyNumberFormat="1" applyFont="1" applyFill="1" applyBorder="1" applyAlignment="1" applyProtection="1">
      <alignment horizontal="right" vertical="top" wrapText="1"/>
    </xf>
    <xf numFmtId="180" fontId="31" fillId="0" borderId="79" xfId="0" applyNumberFormat="1" applyFont="1" applyFill="1" applyBorder="1" applyAlignment="1" applyProtection="1">
      <alignment horizontal="right" vertical="top" wrapText="1"/>
    </xf>
    <xf numFmtId="180" fontId="91" fillId="55" borderId="122" xfId="0" applyNumberFormat="1" applyFont="1" applyFill="1" applyBorder="1" applyAlignment="1" applyProtection="1">
      <alignment horizontal="right" vertical="top" wrapText="1"/>
    </xf>
    <xf numFmtId="0" fontId="33" fillId="0" borderId="95" xfId="0" applyFont="1" applyFill="1" applyBorder="1" applyAlignment="1" applyProtection="1">
      <alignment horizontal="center" vertical="top" wrapText="1"/>
    </xf>
    <xf numFmtId="0" fontId="33" fillId="0" borderId="11" xfId="0" applyFont="1" applyFill="1" applyBorder="1" applyAlignment="1" applyProtection="1">
      <alignment horizontal="center" vertical="top" wrapText="1"/>
    </xf>
    <xf numFmtId="192" fontId="33" fillId="0" borderId="11" xfId="0" applyNumberFormat="1" applyFont="1" applyFill="1" applyBorder="1" applyAlignment="1" applyProtection="1">
      <alignment horizontal="center" vertical="top" wrapText="1"/>
    </xf>
    <xf numFmtId="0" fontId="33" fillId="0" borderId="71" xfId="0" applyFont="1" applyFill="1" applyBorder="1" applyAlignment="1" applyProtection="1">
      <alignment horizontal="center" vertical="top" wrapText="1"/>
    </xf>
    <xf numFmtId="0" fontId="31" fillId="0" borderId="280" xfId="0" applyFont="1" applyBorder="1" applyAlignment="1" applyProtection="1">
      <alignment horizontal="left" vertical="top"/>
    </xf>
    <xf numFmtId="0" fontId="31" fillId="0" borderId="247" xfId="0" applyFont="1" applyBorder="1" applyAlignment="1" applyProtection="1">
      <alignment horizontal="left" vertical="top"/>
    </xf>
    <xf numFmtId="182" fontId="31" fillId="0" borderId="10" xfId="0" applyNumberFormat="1" applyFont="1" applyBorder="1" applyAlignment="1" applyProtection="1">
      <alignment horizontal="right" vertical="top"/>
    </xf>
    <xf numFmtId="180" fontId="31" fillId="0" borderId="10" xfId="0" applyNumberFormat="1" applyFont="1" applyBorder="1" applyAlignment="1" applyProtection="1">
      <alignment horizontal="right" vertical="top"/>
    </xf>
    <xf numFmtId="0" fontId="31" fillId="48" borderId="0" xfId="0" applyFont="1" applyFill="1" applyAlignment="1" applyProtection="1">
      <alignment horizontal="left" vertical="top" wrapText="1"/>
    </xf>
    <xf numFmtId="49" fontId="31" fillId="0" borderId="294" xfId="282" applyNumberFormat="1" applyFont="1" applyFill="1" applyBorder="1" applyAlignment="1" applyProtection="1">
      <alignment vertical="top" wrapText="1"/>
    </xf>
    <xf numFmtId="182" fontId="91" fillId="0" borderId="294" xfId="0" applyNumberFormat="1" applyFont="1" applyFill="1" applyBorder="1" applyAlignment="1" applyProtection="1">
      <alignment horizontal="right" vertical="top" wrapText="1"/>
    </xf>
    <xf numFmtId="182" fontId="31" fillId="0" borderId="294" xfId="0" applyNumberFormat="1" applyFont="1" applyFill="1" applyBorder="1" applyAlignment="1" applyProtection="1">
      <alignment horizontal="right" vertical="top" wrapText="1"/>
    </xf>
    <xf numFmtId="182" fontId="31" fillId="0" borderId="294" xfId="0" applyNumberFormat="1" applyFont="1" applyBorder="1" applyAlignment="1" applyProtection="1">
      <alignment horizontal="right" vertical="top" wrapText="1"/>
    </xf>
    <xf numFmtId="0" fontId="90" fillId="0" borderId="13" xfId="0" applyFont="1" applyFill="1" applyBorder="1" applyAlignment="1" applyProtection="1">
      <alignment horizontal="center" vertical="center" wrapText="1"/>
    </xf>
    <xf numFmtId="49" fontId="90" fillId="0" borderId="294" xfId="282" applyNumberFormat="1" applyFont="1" applyFill="1" applyBorder="1" applyAlignment="1" applyProtection="1">
      <alignment vertical="top" wrapText="1"/>
    </xf>
    <xf numFmtId="0" fontId="90" fillId="0" borderId="10" xfId="0" applyFont="1" applyFill="1" applyBorder="1" applyAlignment="1" applyProtection="1">
      <alignment vertical="top" wrapText="1"/>
    </xf>
    <xf numFmtId="182" fontId="90" fillId="0" borderId="10" xfId="0" applyNumberFormat="1" applyFont="1" applyBorder="1" applyAlignment="1" applyProtection="1">
      <alignment horizontal="right" vertical="top"/>
    </xf>
    <xf numFmtId="49" fontId="90" fillId="0" borderId="13" xfId="0" applyNumberFormat="1" applyFont="1" applyFill="1" applyBorder="1" applyAlignment="1" applyProtection="1">
      <alignment horizontal="center" vertical="center" wrapText="1"/>
    </xf>
    <xf numFmtId="182" fontId="90" fillId="0" borderId="294" xfId="0" applyNumberFormat="1" applyFont="1" applyBorder="1" applyAlignment="1" applyProtection="1">
      <alignment horizontal="right" vertical="top"/>
    </xf>
    <xf numFmtId="180" fontId="90" fillId="0" borderId="294" xfId="0" applyNumberFormat="1" applyFont="1" applyBorder="1" applyAlignment="1" applyProtection="1">
      <alignment horizontal="right" vertical="top"/>
    </xf>
    <xf numFmtId="180" fontId="90" fillId="0" borderId="294" xfId="0" applyNumberFormat="1" applyFont="1" applyFill="1" applyBorder="1" applyAlignment="1" applyProtection="1">
      <alignment horizontal="right" vertical="top"/>
    </xf>
    <xf numFmtId="182" fontId="91" fillId="0" borderId="294" xfId="0" applyNumberFormat="1" applyFont="1" applyBorder="1" applyAlignment="1" applyProtection="1">
      <alignment horizontal="right" vertical="top" wrapText="1"/>
    </xf>
    <xf numFmtId="0" fontId="31" fillId="0" borderId="234" xfId="0" applyFont="1" applyBorder="1" applyAlignment="1" applyProtection="1">
      <alignment horizontal="center" vertical="center" wrapText="1"/>
    </xf>
    <xf numFmtId="49" fontId="31" fillId="0" borderId="235" xfId="136" applyNumberFormat="1" applyFont="1" applyBorder="1" applyAlignment="1" applyProtection="1">
      <alignment vertical="top" wrapText="1"/>
    </xf>
    <xf numFmtId="38" fontId="31" fillId="0" borderId="127" xfId="0" applyNumberFormat="1" applyFont="1" applyBorder="1" applyAlignment="1" applyProtection="1">
      <alignment horizontal="right" vertical="top" wrapText="1"/>
    </xf>
    <xf numFmtId="189" fontId="31" fillId="0" borderId="127" xfId="0" applyNumberFormat="1" applyFont="1" applyBorder="1" applyAlignment="1" applyProtection="1">
      <alignment horizontal="right" vertical="top" wrapText="1"/>
    </xf>
    <xf numFmtId="0" fontId="33" fillId="0" borderId="125" xfId="0" applyFont="1" applyBorder="1" applyAlignment="1" applyProtection="1">
      <alignment horizontal="center" vertical="top" wrapText="1"/>
    </xf>
    <xf numFmtId="0" fontId="31" fillId="52" borderId="280" xfId="0" applyFont="1" applyFill="1" applyBorder="1" applyAlignment="1" applyProtection="1">
      <alignment horizontal="left" vertical="top"/>
    </xf>
    <xf numFmtId="0" fontId="31" fillId="52" borderId="247" xfId="0" applyFont="1" applyFill="1" applyBorder="1" applyAlignment="1" applyProtection="1">
      <alignment horizontal="left" vertical="top"/>
    </xf>
    <xf numFmtId="0" fontId="31" fillId="52" borderId="11" xfId="0" applyFont="1" applyFill="1" applyBorder="1" applyAlignment="1" applyProtection="1">
      <alignment horizontal="left" vertical="top" wrapText="1"/>
    </xf>
    <xf numFmtId="0" fontId="92" fillId="52" borderId="19" xfId="0" quotePrefix="1" applyFont="1" applyFill="1" applyBorder="1" applyAlignment="1" applyProtection="1">
      <alignment horizontal="right" vertical="top" wrapText="1"/>
    </xf>
    <xf numFmtId="0" fontId="92" fillId="52" borderId="53" xfId="0" quotePrefix="1" applyFont="1" applyFill="1" applyBorder="1" applyAlignment="1" applyProtection="1">
      <alignment horizontal="right" vertical="top" wrapText="1"/>
    </xf>
    <xf numFmtId="0" fontId="92" fillId="52" borderId="53" xfId="0" applyFont="1" applyFill="1" applyBorder="1" applyAlignment="1" applyProtection="1">
      <alignment horizontal="right" vertical="top" wrapText="1"/>
    </xf>
    <xf numFmtId="49" fontId="37" fillId="27" borderId="44" xfId="136" applyNumberFormat="1" applyFont="1" applyFill="1" applyBorder="1" applyAlignment="1" applyProtection="1">
      <alignment vertical="top" wrapText="1"/>
    </xf>
    <xf numFmtId="182" fontId="31" fillId="52" borderId="10" xfId="0" applyNumberFormat="1" applyFont="1" applyFill="1" applyBorder="1" applyAlignment="1" applyProtection="1">
      <alignment horizontal="right" vertical="top"/>
    </xf>
    <xf numFmtId="0" fontId="33" fillId="52" borderId="14" xfId="0" applyFont="1" applyFill="1" applyBorder="1" applyAlignment="1" applyProtection="1">
      <alignment horizontal="center" vertical="top" wrapText="1"/>
    </xf>
    <xf numFmtId="0" fontId="33" fillId="52" borderId="70" xfId="0" applyFont="1" applyFill="1" applyBorder="1" applyAlignment="1" applyProtection="1">
      <alignment horizontal="center" vertical="top" wrapText="1"/>
    </xf>
    <xf numFmtId="192" fontId="33" fillId="52" borderId="70" xfId="0" applyNumberFormat="1" applyFont="1" applyFill="1" applyBorder="1" applyAlignment="1" applyProtection="1">
      <alignment horizontal="center" vertical="top" wrapText="1"/>
    </xf>
    <xf numFmtId="0" fontId="33" fillId="52" borderId="71" xfId="0" applyFont="1" applyFill="1" applyBorder="1" applyAlignment="1" applyProtection="1">
      <alignment horizontal="center" vertical="top" wrapText="1"/>
    </xf>
    <xf numFmtId="182" fontId="91" fillId="0" borderId="132" xfId="0" applyNumberFormat="1" applyFont="1" applyBorder="1" applyAlignment="1" applyProtection="1">
      <alignment horizontal="right" vertical="top" wrapText="1"/>
    </xf>
    <xf numFmtId="182" fontId="31" fillId="0" borderId="132" xfId="0" applyNumberFormat="1" applyFont="1" applyBorder="1" applyAlignment="1" applyProtection="1">
      <alignment horizontal="right" vertical="top" wrapText="1"/>
    </xf>
    <xf numFmtId="180" fontId="91" fillId="0" borderId="132" xfId="0" applyNumberFormat="1" applyFont="1" applyBorder="1" applyAlignment="1" applyProtection="1">
      <alignment horizontal="right" vertical="top" wrapText="1"/>
    </xf>
    <xf numFmtId="49" fontId="91" fillId="0" borderId="10" xfId="282" applyNumberFormat="1" applyFont="1" applyFill="1" applyBorder="1" applyAlignment="1" applyProtection="1">
      <alignment vertical="top" wrapText="1"/>
    </xf>
    <xf numFmtId="182" fontId="91" fillId="0" borderId="10" xfId="0" applyNumberFormat="1" applyFont="1" applyBorder="1" applyAlignment="1" applyProtection="1">
      <alignment horizontal="right" vertical="top" wrapText="1"/>
    </xf>
    <xf numFmtId="49" fontId="31" fillId="0" borderId="324" xfId="282" applyNumberFormat="1" applyFont="1" applyFill="1" applyBorder="1" applyAlignment="1" applyProtection="1">
      <alignment vertical="top" wrapText="1"/>
    </xf>
    <xf numFmtId="0" fontId="31" fillId="0" borderId="325" xfId="0" applyFont="1" applyBorder="1" applyAlignment="1" applyProtection="1">
      <alignment horizontal="center" vertical="center" wrapText="1"/>
    </xf>
    <xf numFmtId="49" fontId="31" fillId="0" borderId="247" xfId="136" applyNumberFormat="1" applyFont="1" applyBorder="1" applyAlignment="1" applyProtection="1">
      <alignment horizontal="left" vertical="top" wrapText="1"/>
    </xf>
    <xf numFmtId="38" fontId="91" fillId="0" borderId="326" xfId="0" applyNumberFormat="1" applyFont="1" applyBorder="1" applyAlignment="1" applyProtection="1">
      <alignment horizontal="right" vertical="top" wrapText="1"/>
    </xf>
    <xf numFmtId="0" fontId="33" fillId="0" borderId="276" xfId="0" applyFont="1" applyBorder="1" applyAlignment="1" applyProtection="1">
      <alignment horizontal="center" vertical="top" wrapText="1"/>
    </xf>
    <xf numFmtId="0" fontId="31" fillId="0" borderId="315" xfId="0" applyFont="1" applyBorder="1" applyAlignment="1" applyProtection="1">
      <alignment horizontal="left" vertical="top"/>
    </xf>
    <xf numFmtId="0" fontId="92" fillId="0" borderId="247" xfId="0" quotePrefix="1" applyFont="1" applyBorder="1" applyAlignment="1" applyProtection="1">
      <alignment horizontal="right" vertical="top" wrapText="1"/>
    </xf>
    <xf numFmtId="0" fontId="92" fillId="0" borderId="247" xfId="0" applyFont="1" applyBorder="1" applyAlignment="1" applyProtection="1">
      <alignment horizontal="right" vertical="top" wrapText="1"/>
    </xf>
    <xf numFmtId="0" fontId="31" fillId="0" borderId="325" xfId="0" quotePrefix="1" applyFont="1" applyBorder="1" applyAlignment="1" applyProtection="1">
      <alignment horizontal="center" vertical="center" wrapText="1"/>
    </xf>
    <xf numFmtId="49" fontId="31" fillId="0" borderId="247" xfId="282" applyNumberFormat="1" applyFont="1" applyBorder="1" applyAlignment="1" applyProtection="1">
      <alignment horizontal="left" vertical="top" wrapText="1"/>
    </xf>
    <xf numFmtId="38" fontId="31" fillId="0" borderId="247" xfId="0" applyNumberFormat="1" applyFont="1" applyFill="1" applyBorder="1" applyAlignment="1" applyProtection="1">
      <alignment horizontal="right" vertical="top" wrapText="1"/>
    </xf>
    <xf numFmtId="189" fontId="31" fillId="0" borderId="247" xfId="0" applyNumberFormat="1" applyFont="1" applyBorder="1" applyAlignment="1" applyProtection="1">
      <alignment horizontal="right" vertical="top" wrapText="1"/>
    </xf>
    <xf numFmtId="0" fontId="33" fillId="0" borderId="247" xfId="0" applyFont="1" applyBorder="1" applyAlignment="1" applyProtection="1">
      <alignment horizontal="center" vertical="top" wrapText="1"/>
    </xf>
    <xf numFmtId="192" fontId="33" fillId="0" borderId="247" xfId="0" applyNumberFormat="1" applyFont="1" applyBorder="1" applyAlignment="1" applyProtection="1">
      <alignment horizontal="center" vertical="top" wrapText="1"/>
    </xf>
    <xf numFmtId="0" fontId="91" fillId="0" borderId="313" xfId="0" applyFont="1" applyBorder="1" applyAlignment="1" applyProtection="1">
      <alignment horizontal="center" vertical="top" wrapText="1"/>
    </xf>
    <xf numFmtId="49" fontId="31" fillId="0" borderId="277" xfId="282" applyNumberFormat="1" applyFont="1" applyFill="1" applyBorder="1" applyAlignment="1" applyProtection="1">
      <alignment vertical="top" wrapText="1"/>
    </xf>
    <xf numFmtId="182" fontId="31" fillId="0" borderId="277" xfId="0" applyNumberFormat="1" applyFont="1" applyBorder="1" applyAlignment="1" applyProtection="1">
      <alignment horizontal="right" vertical="top"/>
    </xf>
    <xf numFmtId="180" fontId="31" fillId="0" borderId="277" xfId="0" applyNumberFormat="1" applyFont="1" applyBorder="1" applyAlignment="1" applyProtection="1">
      <alignment horizontal="right" vertical="top"/>
    </xf>
    <xf numFmtId="182" fontId="31" fillId="0" borderId="117" xfId="0" applyNumberFormat="1" applyFont="1" applyBorder="1" applyAlignment="1" applyProtection="1">
      <alignment horizontal="right" vertical="top" wrapText="1"/>
    </xf>
    <xf numFmtId="180" fontId="31" fillId="0" borderId="117" xfId="0" applyNumberFormat="1" applyFont="1" applyBorder="1" applyAlignment="1" applyProtection="1">
      <alignment horizontal="right" vertical="top" wrapText="1"/>
    </xf>
    <xf numFmtId="182" fontId="31" fillId="0" borderId="122" xfId="0" applyNumberFormat="1" applyFont="1" applyBorder="1" applyAlignment="1" applyProtection="1">
      <alignment horizontal="right" vertical="top" wrapText="1"/>
    </xf>
    <xf numFmtId="0" fontId="31" fillId="0" borderId="130" xfId="0" applyFont="1" applyBorder="1" applyAlignment="1" applyProtection="1">
      <alignment horizontal="left" vertical="top"/>
    </xf>
    <xf numFmtId="0" fontId="31" fillId="0" borderId="11" xfId="0" applyFont="1" applyBorder="1" applyAlignment="1" applyProtection="1">
      <alignment horizontal="left" vertical="top"/>
    </xf>
    <xf numFmtId="190" fontId="31" fillId="0" borderId="300" xfId="167" applyNumberFormat="1" applyFont="1" applyBorder="1" applyAlignment="1" applyProtection="1">
      <alignment horizontal="center" vertical="center" wrapText="1"/>
    </xf>
    <xf numFmtId="190" fontId="31" fillId="0" borderId="301" xfId="167" applyNumberFormat="1" applyFont="1" applyBorder="1" applyAlignment="1" applyProtection="1">
      <alignment horizontal="center" vertical="center" wrapText="1"/>
    </xf>
    <xf numFmtId="0" fontId="31" fillId="0" borderId="301" xfId="167" applyFont="1" applyBorder="1" applyAlignment="1" applyProtection="1">
      <alignment horizontal="center" vertical="center" wrapText="1" shrinkToFit="1"/>
    </xf>
    <xf numFmtId="0" fontId="31" fillId="0" borderId="301" xfId="167" applyFont="1" applyBorder="1" applyAlignment="1" applyProtection="1">
      <alignment horizontal="center" vertical="center" wrapText="1"/>
    </xf>
    <xf numFmtId="0" fontId="31" fillId="0" borderId="303" xfId="167" applyFont="1" applyBorder="1" applyAlignment="1" applyProtection="1">
      <alignment horizontal="center" vertical="center" wrapText="1"/>
    </xf>
    <xf numFmtId="0" fontId="46" fillId="48" borderId="22" xfId="167" applyFont="1" applyFill="1" applyBorder="1" applyAlignment="1" applyProtection="1">
      <alignment horizontal="center" vertical="center" wrapText="1"/>
    </xf>
    <xf numFmtId="182" fontId="31" fillId="0" borderId="96" xfId="0" applyNumberFormat="1" applyFont="1" applyBorder="1" applyAlignment="1" applyProtection="1">
      <alignment horizontal="right" vertical="top" wrapText="1"/>
    </xf>
    <xf numFmtId="180" fontId="31" fillId="0" borderId="96" xfId="0" applyNumberFormat="1" applyFont="1" applyBorder="1" applyAlignment="1" applyProtection="1">
      <alignment horizontal="right" vertical="top" wrapText="1"/>
    </xf>
    <xf numFmtId="0" fontId="31" fillId="48" borderId="286" xfId="0" applyFont="1" applyFill="1" applyBorder="1" applyAlignment="1" applyProtection="1">
      <alignment horizontal="left" vertical="top" wrapText="1"/>
    </xf>
    <xf numFmtId="182" fontId="31" fillId="0" borderId="11" xfId="0" applyNumberFormat="1" applyFont="1" applyBorder="1" applyAlignment="1" applyProtection="1">
      <alignment horizontal="right" vertical="top" wrapText="1"/>
    </xf>
    <xf numFmtId="180" fontId="31" fillId="0" borderId="11" xfId="0" applyNumberFormat="1" applyFont="1" applyBorder="1" applyAlignment="1" applyProtection="1">
      <alignment horizontal="right" vertical="top" wrapText="1"/>
    </xf>
    <xf numFmtId="190" fontId="31" fillId="63" borderId="300" xfId="167" applyNumberFormat="1" applyFont="1" applyFill="1" applyBorder="1" applyAlignment="1" applyProtection="1">
      <alignment horizontal="center" vertical="top" wrapText="1"/>
    </xf>
    <xf numFmtId="190" fontId="31" fillId="63" borderId="301" xfId="167" applyNumberFormat="1" applyFont="1" applyFill="1" applyBorder="1" applyAlignment="1" applyProtection="1">
      <alignment horizontal="center" vertical="top" wrapText="1"/>
    </xf>
    <xf numFmtId="0" fontId="31" fillId="63" borderId="301" xfId="167" applyFont="1" applyFill="1" applyBorder="1" applyAlignment="1" applyProtection="1">
      <alignment horizontal="center" vertical="top" wrapText="1" shrinkToFit="1"/>
    </xf>
    <xf numFmtId="0" fontId="31" fillId="63" borderId="301" xfId="167" applyFont="1" applyFill="1" applyBorder="1" applyAlignment="1" applyProtection="1">
      <alignment horizontal="center" vertical="top" wrapText="1"/>
    </xf>
    <xf numFmtId="0" fontId="31" fillId="63" borderId="303" xfId="167" applyFont="1" applyFill="1" applyBorder="1" applyAlignment="1" applyProtection="1">
      <alignment horizontal="center" vertical="top" wrapText="1"/>
    </xf>
    <xf numFmtId="0" fontId="46" fillId="48" borderId="286" xfId="167" applyFont="1" applyFill="1" applyBorder="1" applyAlignment="1" applyProtection="1">
      <alignment horizontal="center" vertical="top" wrapText="1"/>
    </xf>
    <xf numFmtId="0" fontId="92" fillId="63" borderId="19" xfId="0" quotePrefix="1" applyFont="1" applyFill="1" applyBorder="1" applyAlignment="1" applyProtection="1">
      <alignment horizontal="right" vertical="top" wrapText="1"/>
    </xf>
    <xf numFmtId="0" fontId="92" fillId="63" borderId="53" xfId="0" quotePrefix="1" applyFont="1" applyFill="1" applyBorder="1" applyAlignment="1" applyProtection="1">
      <alignment horizontal="right" vertical="top" wrapText="1"/>
    </xf>
    <xf numFmtId="0" fontId="92" fillId="63" borderId="53" xfId="0" applyFont="1" applyFill="1" applyBorder="1" applyAlignment="1" applyProtection="1">
      <alignment horizontal="right" vertical="top" wrapText="1"/>
    </xf>
    <xf numFmtId="49" fontId="31" fillId="63" borderId="234" xfId="0" applyNumberFormat="1" applyFont="1" applyFill="1" applyBorder="1" applyAlignment="1" applyProtection="1">
      <alignment horizontal="center" vertical="top" wrapText="1"/>
    </xf>
    <xf numFmtId="0" fontId="46" fillId="63" borderId="235" xfId="0" applyFont="1" applyFill="1" applyBorder="1" applyAlignment="1" applyProtection="1">
      <alignment vertical="top" wrapText="1"/>
    </xf>
    <xf numFmtId="0" fontId="33" fillId="63" borderId="84" xfId="0" applyFont="1" applyFill="1" applyBorder="1" applyAlignment="1" applyProtection="1">
      <alignment horizontal="center" vertical="top" wrapText="1"/>
    </xf>
    <xf numFmtId="183" fontId="33" fillId="63" borderId="76" xfId="0" applyNumberFormat="1" applyFont="1" applyFill="1" applyBorder="1" applyAlignment="1" applyProtection="1">
      <alignment horizontal="center" vertical="top" wrapText="1"/>
    </xf>
    <xf numFmtId="0" fontId="33" fillId="63" borderId="76" xfId="0" applyFont="1" applyFill="1" applyBorder="1" applyAlignment="1" applyProtection="1">
      <alignment horizontal="center" vertical="top" wrapText="1"/>
    </xf>
    <xf numFmtId="0" fontId="33" fillId="63" borderId="82" xfId="0" applyFont="1" applyFill="1" applyBorder="1" applyAlignment="1" applyProtection="1">
      <alignment horizontal="center" vertical="top" wrapText="1"/>
    </xf>
    <xf numFmtId="0" fontId="31" fillId="48" borderId="305" xfId="0" applyFont="1" applyFill="1" applyBorder="1" applyAlignment="1" applyProtection="1">
      <alignment horizontal="left" vertical="top" wrapText="1"/>
    </xf>
    <xf numFmtId="49" fontId="46" fillId="0" borderId="235" xfId="283" applyNumberFormat="1" applyFont="1" applyBorder="1" applyAlignment="1" applyProtection="1">
      <alignment vertical="top" wrapText="1"/>
    </xf>
    <xf numFmtId="38" fontId="46" fillId="0" borderId="76" xfId="236" applyNumberFormat="1" applyFont="1" applyBorder="1" applyAlignment="1" applyProtection="1">
      <alignment horizontal="right" vertical="center" wrapText="1"/>
    </xf>
    <xf numFmtId="38" fontId="46" fillId="0" borderId="76" xfId="167" applyNumberFormat="1" applyFont="1" applyBorder="1" applyAlignment="1" applyProtection="1">
      <alignment horizontal="right" vertical="center" wrapText="1"/>
    </xf>
    <xf numFmtId="190" fontId="46" fillId="0" borderId="76" xfId="167" applyNumberFormat="1" applyFont="1" applyBorder="1" applyAlignment="1" applyProtection="1">
      <alignment horizontal="center" vertical="center" wrapText="1"/>
    </xf>
    <xf numFmtId="0" fontId="45" fillId="0" borderId="0" xfId="0" applyFont="1" applyProtection="1"/>
    <xf numFmtId="0" fontId="45" fillId="48" borderId="0" xfId="0" applyFont="1" applyFill="1" applyProtection="1"/>
    <xf numFmtId="0" fontId="31" fillId="48" borderId="0" xfId="223" applyFont="1" applyFill="1" applyAlignment="1" applyProtection="1">
      <alignment horizontal="center" vertical="center"/>
    </xf>
    <xf numFmtId="0" fontId="90" fillId="55" borderId="0" xfId="0" applyFont="1" applyFill="1" applyAlignment="1" applyProtection="1">
      <alignment horizontal="right" vertical="center" wrapText="1"/>
    </xf>
    <xf numFmtId="183" fontId="90" fillId="55" borderId="0" xfId="0" applyNumberFormat="1" applyFont="1" applyFill="1" applyAlignment="1" applyProtection="1">
      <alignment vertical="center"/>
    </xf>
    <xf numFmtId="198" fontId="90" fillId="55" borderId="0" xfId="0" applyNumberFormat="1" applyFont="1" applyFill="1" applyAlignment="1" applyProtection="1">
      <alignment horizontal="center" vertical="center" wrapText="1"/>
    </xf>
    <xf numFmtId="0" fontId="90" fillId="55" borderId="0" xfId="0" applyFont="1" applyFill="1" applyAlignment="1" applyProtection="1">
      <alignment vertical="center"/>
    </xf>
    <xf numFmtId="0" fontId="90" fillId="55" borderId="0" xfId="0" applyFont="1" applyFill="1" applyAlignment="1" applyProtection="1">
      <alignment horizontal="center" vertical="top" wrapText="1"/>
    </xf>
    <xf numFmtId="0" fontId="93" fillId="0" borderId="0" xfId="0" applyFont="1" applyAlignment="1" applyProtection="1">
      <alignment vertical="center"/>
    </xf>
    <xf numFmtId="0" fontId="90" fillId="0" borderId="264" xfId="0" applyFont="1" applyBorder="1" applyAlignment="1" applyProtection="1">
      <alignment vertical="center"/>
    </xf>
    <xf numFmtId="0" fontId="90" fillId="55" borderId="264" xfId="0" applyFont="1" applyFill="1" applyBorder="1" applyAlignment="1" applyProtection="1">
      <alignment vertical="center"/>
    </xf>
    <xf numFmtId="0" fontId="99" fillId="55" borderId="0" xfId="0" applyFont="1" applyFill="1" applyAlignment="1" applyProtection="1">
      <alignment vertical="center"/>
    </xf>
    <xf numFmtId="198" fontId="90" fillId="50" borderId="0" xfId="0" applyNumberFormat="1" applyFont="1" applyFill="1" applyAlignment="1" applyProtection="1">
      <alignment horizontal="center" vertical="center"/>
    </xf>
    <xf numFmtId="183" fontId="90" fillId="55" borderId="0" xfId="0" applyNumberFormat="1" applyFont="1" applyFill="1" applyAlignment="1" applyProtection="1">
      <alignment horizontal="center" vertical="center" wrapText="1"/>
    </xf>
    <xf numFmtId="183" fontId="90" fillId="0" borderId="247" xfId="0" applyNumberFormat="1" applyFont="1" applyBorder="1" applyAlignment="1" applyProtection="1">
      <alignment horizontal="center" vertical="center" wrapText="1"/>
    </xf>
    <xf numFmtId="0" fontId="37" fillId="53" borderId="0" xfId="223" applyFont="1" applyFill="1" applyAlignment="1" applyProtection="1">
      <alignment horizontal="center" vertical="center"/>
    </xf>
    <xf numFmtId="0" fontId="31" fillId="0" borderId="247" xfId="223" applyFont="1" applyBorder="1" applyProtection="1"/>
    <xf numFmtId="0" fontId="31" fillId="0" borderId="11" xfId="223" applyFont="1" applyBorder="1" applyProtection="1"/>
    <xf numFmtId="0" fontId="31" fillId="0" borderId="11" xfId="223" applyFont="1" applyBorder="1" applyAlignment="1" applyProtection="1">
      <alignment vertical="center"/>
    </xf>
    <xf numFmtId="0" fontId="31" fillId="0" borderId="16" xfId="223" applyFont="1" applyBorder="1" applyAlignment="1" applyProtection="1">
      <alignment vertical="center" wrapText="1"/>
    </xf>
    <xf numFmtId="0" fontId="92" fillId="0" borderId="247" xfId="0" applyFont="1" applyBorder="1" applyAlignment="1" applyProtection="1">
      <alignment vertical="center" wrapText="1"/>
    </xf>
    <xf numFmtId="0" fontId="31" fillId="36" borderId="17" xfId="223" applyFont="1" applyFill="1" applyBorder="1" applyAlignment="1" applyProtection="1">
      <alignment horizontal="center" vertical="center"/>
    </xf>
    <xf numFmtId="0" fontId="31" fillId="36" borderId="11" xfId="223" applyFont="1" applyFill="1" applyBorder="1" applyAlignment="1" applyProtection="1">
      <alignment wrapText="1"/>
    </xf>
    <xf numFmtId="0" fontId="37" fillId="36" borderId="46" xfId="223" applyFont="1" applyFill="1" applyBorder="1" applyAlignment="1" applyProtection="1">
      <alignment vertical="center"/>
    </xf>
    <xf numFmtId="0" fontId="33" fillId="0" borderId="292" xfId="0" applyFont="1" applyBorder="1" applyAlignment="1" applyProtection="1">
      <alignment horizontal="center" vertical="top" wrapText="1"/>
    </xf>
    <xf numFmtId="0" fontId="33" fillId="0" borderId="239" xfId="0" applyFont="1" applyBorder="1" applyAlignment="1" applyProtection="1">
      <alignment horizontal="center" vertical="top" wrapText="1"/>
    </xf>
    <xf numFmtId="192" fontId="33" fillId="0" borderId="239" xfId="0" applyNumberFormat="1" applyFont="1" applyBorder="1" applyAlignment="1" applyProtection="1">
      <alignment horizontal="center" vertical="top" wrapText="1"/>
    </xf>
    <xf numFmtId="0" fontId="31" fillId="0" borderId="239" xfId="0" applyFont="1" applyBorder="1" applyAlignment="1" applyProtection="1">
      <alignment horizontal="center" vertical="top" wrapText="1"/>
    </xf>
    <xf numFmtId="0" fontId="92" fillId="0" borderId="53" xfId="0" applyFont="1" applyBorder="1" applyAlignment="1" applyProtection="1">
      <alignment vertical="center" wrapText="1"/>
    </xf>
    <xf numFmtId="0" fontId="37" fillId="36" borderId="0" xfId="223" applyFont="1" applyFill="1" applyAlignment="1" applyProtection="1">
      <alignment vertical="center"/>
    </xf>
    <xf numFmtId="0" fontId="31" fillId="0" borderId="70" xfId="0" applyFont="1" applyBorder="1" applyAlignment="1" applyProtection="1">
      <alignment horizontal="center" vertical="top" wrapText="1"/>
    </xf>
    <xf numFmtId="0" fontId="31" fillId="36" borderId="17" xfId="223" applyFont="1" applyFill="1" applyBorder="1" applyAlignment="1" applyProtection="1">
      <alignment horizontal="center"/>
    </xf>
    <xf numFmtId="0" fontId="37" fillId="36" borderId="49" xfId="223" applyFont="1" applyFill="1" applyBorder="1" applyAlignment="1" applyProtection="1">
      <alignment vertical="center"/>
    </xf>
    <xf numFmtId="0" fontId="31" fillId="48" borderId="0" xfId="223" applyFont="1" applyFill="1" applyAlignment="1" applyProtection="1">
      <alignment horizontal="center" vertical="center" wrapText="1"/>
    </xf>
    <xf numFmtId="0" fontId="31" fillId="0" borderId="11" xfId="0" applyFont="1" applyBorder="1" applyAlignment="1" applyProtection="1">
      <alignment horizontal="left" vertical="center" wrapText="1"/>
    </xf>
    <xf numFmtId="0" fontId="31" fillId="0" borderId="11" xfId="223" applyFont="1" applyBorder="1" applyAlignment="1" applyProtection="1">
      <alignment vertical="center" wrapText="1"/>
    </xf>
    <xf numFmtId="0" fontId="31" fillId="0" borderId="13" xfId="223" applyFont="1" applyBorder="1" applyAlignment="1" applyProtection="1">
      <alignment horizontal="center" vertical="center" wrapText="1"/>
    </xf>
    <xf numFmtId="0" fontId="31" fillId="0" borderId="10" xfId="0" applyFont="1" applyBorder="1" applyAlignment="1" applyProtection="1">
      <alignment horizontal="left" vertical="center" wrapText="1"/>
    </xf>
    <xf numFmtId="182" fontId="31" fillId="0" borderId="10" xfId="223" applyNumberFormat="1" applyFont="1" applyBorder="1" applyAlignment="1" applyProtection="1">
      <alignment horizontal="right" vertical="center" wrapText="1"/>
    </xf>
    <xf numFmtId="182" fontId="31" fillId="0" borderId="317" xfId="223" applyNumberFormat="1" applyFont="1" applyBorder="1" applyAlignment="1" applyProtection="1">
      <alignment horizontal="right" vertical="center" wrapText="1"/>
    </xf>
    <xf numFmtId="182" fontId="31" fillId="0" borderId="10" xfId="228" applyNumberFormat="1" applyFont="1" applyFill="1" applyBorder="1" applyAlignment="1" applyProtection="1">
      <alignment horizontal="right" vertical="center" wrapText="1"/>
    </xf>
    <xf numFmtId="0" fontId="31" fillId="0" borderId="0" xfId="223" applyFont="1" applyAlignment="1" applyProtection="1">
      <alignment vertical="center"/>
    </xf>
    <xf numFmtId="0" fontId="33" fillId="0" borderId="0" xfId="223" applyFont="1" applyAlignment="1" applyProtection="1">
      <alignment vertical="center"/>
    </xf>
    <xf numFmtId="0" fontId="31" fillId="0" borderId="16" xfId="223" applyFont="1" applyBorder="1" applyAlignment="1" applyProtection="1">
      <alignment horizontal="left" vertical="center" wrapText="1"/>
    </xf>
    <xf numFmtId="0" fontId="31" fillId="0" borderId="12" xfId="223" applyFont="1" applyBorder="1" applyAlignment="1" applyProtection="1">
      <alignment horizontal="left" vertical="center" wrapText="1"/>
    </xf>
    <xf numFmtId="182" fontId="31" fillId="0" borderId="198" xfId="228" applyNumberFormat="1" applyFont="1" applyFill="1" applyBorder="1" applyAlignment="1" applyProtection="1">
      <alignment horizontal="right" vertical="center" wrapText="1"/>
    </xf>
    <xf numFmtId="182" fontId="31" fillId="0" borderId="203" xfId="228" applyNumberFormat="1" applyFont="1" applyFill="1" applyBorder="1" applyAlignment="1" applyProtection="1">
      <alignment horizontal="right" vertical="center" wrapText="1"/>
    </xf>
    <xf numFmtId="182" fontId="31" fillId="0" borderId="212" xfId="228" applyNumberFormat="1" applyFont="1" applyFill="1" applyBorder="1" applyAlignment="1" applyProtection="1">
      <alignment horizontal="right" vertical="center" wrapText="1"/>
    </xf>
    <xf numFmtId="182" fontId="31" fillId="0" borderId="221" xfId="223" applyNumberFormat="1" applyFont="1" applyBorder="1" applyAlignment="1" applyProtection="1">
      <alignment horizontal="right" vertical="center" wrapText="1"/>
    </xf>
    <xf numFmtId="182" fontId="31" fillId="0" borderId="132" xfId="223" applyNumberFormat="1" applyFont="1" applyBorder="1" applyAlignment="1" applyProtection="1">
      <alignment horizontal="right" vertical="center" wrapText="1"/>
    </xf>
    <xf numFmtId="0" fontId="31" fillId="0" borderId="12" xfId="223" applyFont="1" applyBorder="1" applyAlignment="1" applyProtection="1">
      <alignment vertical="center" wrapText="1"/>
    </xf>
    <xf numFmtId="0" fontId="31" fillId="56" borderId="13" xfId="223" applyFont="1" applyFill="1" applyBorder="1" applyAlignment="1" applyProtection="1">
      <alignment horizontal="center" vertical="center" wrapText="1"/>
    </xf>
    <xf numFmtId="0" fontId="31" fillId="56" borderId="235" xfId="0" applyFont="1" applyFill="1" applyBorder="1" applyAlignment="1" applyProtection="1">
      <alignment horizontal="left" vertical="center" wrapText="1"/>
    </xf>
    <xf numFmtId="0" fontId="31" fillId="47" borderId="12" xfId="223" applyFont="1" applyFill="1" applyBorder="1" applyAlignment="1" applyProtection="1">
      <alignment vertical="center" wrapText="1"/>
    </xf>
    <xf numFmtId="0" fontId="31" fillId="47" borderId="234" xfId="223" applyFont="1" applyFill="1" applyBorder="1" applyAlignment="1" applyProtection="1">
      <alignment horizontal="center" vertical="center" wrapText="1"/>
    </xf>
    <xf numFmtId="0" fontId="31" fillId="47" borderId="235" xfId="0" applyFont="1" applyFill="1" applyBorder="1" applyAlignment="1" applyProtection="1">
      <alignment horizontal="left" vertical="center" wrapText="1"/>
    </xf>
    <xf numFmtId="182" fontId="31" fillId="47" borderId="50" xfId="223" applyNumberFormat="1" applyFont="1" applyFill="1" applyBorder="1" applyAlignment="1" applyProtection="1">
      <alignment horizontal="right" vertical="center" wrapText="1"/>
    </xf>
    <xf numFmtId="0" fontId="31" fillId="36" borderId="234" xfId="223" applyFont="1" applyFill="1" applyBorder="1" applyAlignment="1" applyProtection="1">
      <alignment horizontal="center" vertical="center"/>
    </xf>
    <xf numFmtId="0" fontId="31" fillId="36" borderId="235" xfId="223" applyFont="1" applyFill="1" applyBorder="1" applyAlignment="1" applyProtection="1">
      <alignment wrapText="1"/>
    </xf>
    <xf numFmtId="0" fontId="31" fillId="0" borderId="300" xfId="223" applyFont="1" applyBorder="1" applyAlignment="1" applyProtection="1">
      <alignment horizontal="center" vertical="center" wrapText="1"/>
    </xf>
    <xf numFmtId="199" fontId="31" fillId="0" borderId="247" xfId="224" applyNumberFormat="1" applyFont="1" applyBorder="1" applyAlignment="1" applyProtection="1">
      <alignment vertical="top" wrapText="1"/>
    </xf>
    <xf numFmtId="182" fontId="31" fillId="0" borderId="294" xfId="223" applyNumberFormat="1" applyFont="1" applyBorder="1" applyAlignment="1" applyProtection="1">
      <alignment horizontal="right" vertical="center" wrapText="1"/>
    </xf>
    <xf numFmtId="0" fontId="31" fillId="0" borderId="283" xfId="223" applyFont="1" applyBorder="1" applyAlignment="1" applyProtection="1">
      <alignment vertical="center" wrapText="1"/>
    </xf>
    <xf numFmtId="0" fontId="31" fillId="0" borderId="294" xfId="0" applyFont="1" applyBorder="1" applyAlignment="1" applyProtection="1">
      <alignment horizontal="left" vertical="center" wrapText="1"/>
    </xf>
    <xf numFmtId="49" fontId="31" fillId="0" borderId="13" xfId="223" applyNumberFormat="1" applyFont="1" applyBorder="1" applyAlignment="1" applyProtection="1">
      <alignment horizontal="center" vertical="center" wrapText="1"/>
    </xf>
    <xf numFmtId="0" fontId="37" fillId="0" borderId="10" xfId="0" applyFont="1" applyBorder="1" applyAlignment="1" applyProtection="1">
      <alignment horizontal="left" vertical="center" wrapText="1"/>
    </xf>
    <xf numFmtId="0" fontId="45" fillId="0" borderId="0" xfId="0" applyFont="1" applyAlignment="1" applyProtection="1">
      <alignment horizontal="center" vertical="center"/>
    </xf>
    <xf numFmtId="183" fontId="31" fillId="0" borderId="247" xfId="229" applyNumberFormat="1" applyFont="1" applyFill="1" applyBorder="1" applyAlignment="1" applyProtection="1">
      <alignment horizontal="center" vertical="center" wrapText="1"/>
    </xf>
    <xf numFmtId="190" fontId="31" fillId="0" borderId="247" xfId="229" applyNumberFormat="1" applyFont="1" applyFill="1" applyBorder="1" applyAlignment="1" applyProtection="1">
      <alignment horizontal="center" vertical="center" wrapText="1"/>
    </xf>
    <xf numFmtId="0" fontId="37" fillId="48" borderId="0" xfId="0" applyFont="1" applyFill="1" applyAlignment="1" applyProtection="1">
      <alignment horizontal="center" vertical="center" wrapText="1"/>
    </xf>
    <xf numFmtId="0" fontId="31" fillId="55" borderId="247" xfId="226" applyFont="1" applyFill="1" applyBorder="1" applyAlignment="1" applyProtection="1">
      <alignment horizontal="center" vertical="center" wrapText="1"/>
      <protection locked="0"/>
    </xf>
    <xf numFmtId="183" fontId="90" fillId="0" borderId="247" xfId="229" applyNumberFormat="1" applyFont="1" applyFill="1" applyBorder="1" applyAlignment="1" applyProtection="1">
      <alignment horizontal="center" vertical="center" wrapText="1"/>
    </xf>
    <xf numFmtId="190" fontId="90" fillId="0" borderId="247" xfId="229" applyNumberFormat="1" applyFont="1" applyFill="1" applyBorder="1" applyAlignment="1" applyProtection="1">
      <alignment horizontal="center" vertical="center" wrapText="1"/>
    </xf>
    <xf numFmtId="37" fontId="31" fillId="55" borderId="247" xfId="226" applyNumberFormat="1" applyFont="1" applyFill="1" applyBorder="1" applyAlignment="1" applyProtection="1">
      <alignment horizontal="center" vertical="center" wrapText="1"/>
      <protection locked="0"/>
    </xf>
    <xf numFmtId="0" fontId="45" fillId="0" borderId="51" xfId="157" applyFont="1" applyBorder="1" applyAlignment="1" applyProtection="1">
      <alignment horizontal="center" vertical="center"/>
      <protection locked="0"/>
    </xf>
    <xf numFmtId="0" fontId="45" fillId="47" borderId="0" xfId="0" applyFont="1" applyFill="1" applyProtection="1">
      <protection locked="0"/>
    </xf>
    <xf numFmtId="0" fontId="45" fillId="64" borderId="0" xfId="0" applyFont="1" applyFill="1" applyAlignment="1" applyProtection="1">
      <alignment vertical="top"/>
      <protection locked="0"/>
    </xf>
    <xf numFmtId="0" fontId="45" fillId="64" borderId="0" xfId="0" applyFont="1" applyFill="1" applyAlignment="1" applyProtection="1">
      <alignment vertical="top" wrapText="1"/>
      <protection locked="0"/>
    </xf>
    <xf numFmtId="0" fontId="33" fillId="47" borderId="0" xfId="223" applyFont="1" applyFill="1" applyProtection="1">
      <protection locked="0"/>
    </xf>
    <xf numFmtId="0" fontId="33" fillId="47" borderId="0" xfId="223" applyFont="1" applyFill="1" applyAlignment="1" applyProtection="1">
      <alignment vertical="center"/>
      <protection locked="0"/>
    </xf>
    <xf numFmtId="0" fontId="45" fillId="47" borderId="0" xfId="0" applyFont="1" applyFill="1" applyAlignment="1" applyProtection="1">
      <alignment horizontal="right" vertical="top"/>
      <protection locked="0"/>
    </xf>
    <xf numFmtId="0" fontId="45" fillId="47" borderId="0" xfId="0" applyFont="1" applyFill="1"/>
    <xf numFmtId="0" fontId="31" fillId="54" borderId="383" xfId="223" applyFont="1" applyFill="1" applyBorder="1" applyAlignment="1" applyProtection="1">
      <alignment horizontal="left" vertical="center" wrapText="1"/>
      <protection locked="0"/>
    </xf>
    <xf numFmtId="0" fontId="33" fillId="0" borderId="383" xfId="223" applyFont="1" applyBorder="1" applyAlignment="1" applyProtection="1">
      <alignment vertical="center"/>
      <protection locked="0"/>
    </xf>
    <xf numFmtId="182" fontId="33" fillId="54" borderId="383" xfId="223" applyNumberFormat="1" applyFont="1" applyFill="1" applyBorder="1" applyAlignment="1" applyProtection="1">
      <alignment vertical="center" wrapText="1"/>
      <protection locked="0"/>
    </xf>
    <xf numFmtId="0" fontId="31" fillId="0" borderId="383" xfId="223" applyFont="1" applyBorder="1" applyAlignment="1" applyProtection="1">
      <alignment vertical="center"/>
      <protection locked="0"/>
    </xf>
    <xf numFmtId="0" fontId="31" fillId="54" borderId="383" xfId="223" applyFont="1" applyFill="1" applyBorder="1" applyAlignment="1" applyProtection="1">
      <alignment horizontal="left" vertical="top" wrapText="1"/>
      <protection locked="0"/>
    </xf>
    <xf numFmtId="0" fontId="31" fillId="54" borderId="383" xfId="0" applyFont="1" applyFill="1" applyBorder="1" applyAlignment="1" applyProtection="1">
      <alignment vertical="center" wrapText="1"/>
      <protection locked="0"/>
    </xf>
    <xf numFmtId="43" fontId="45" fillId="0" borderId="383" xfId="0" applyNumberFormat="1" applyFont="1" applyFill="1" applyBorder="1" applyAlignment="1" applyProtection="1">
      <alignment vertical="top"/>
      <protection locked="0"/>
    </xf>
    <xf numFmtId="0" fontId="45" fillId="64" borderId="383" xfId="0" applyFont="1" applyFill="1" applyBorder="1" applyAlignment="1" applyProtection="1">
      <alignment vertical="top" wrapText="1"/>
      <protection locked="0"/>
    </xf>
    <xf numFmtId="0" fontId="45" fillId="64" borderId="391" xfId="0" applyFont="1" applyFill="1" applyBorder="1" applyAlignment="1" applyProtection="1">
      <alignment vertical="top" wrapText="1"/>
      <protection locked="0"/>
    </xf>
    <xf numFmtId="182" fontId="31" fillId="54" borderId="391" xfId="0" applyNumberFormat="1" applyFont="1" applyFill="1" applyBorder="1" applyAlignment="1" applyProtection="1">
      <alignment vertical="center" wrapText="1"/>
      <protection locked="0"/>
    </xf>
    <xf numFmtId="43" fontId="45" fillId="47" borderId="383" xfId="0" applyNumberFormat="1" applyFont="1" applyFill="1" applyBorder="1" applyAlignment="1" applyProtection="1">
      <alignment vertical="top"/>
      <protection locked="0"/>
    </xf>
    <xf numFmtId="0" fontId="31" fillId="54" borderId="391" xfId="0" applyFont="1" applyFill="1" applyBorder="1" applyAlignment="1" applyProtection="1">
      <alignment vertical="center" wrapText="1"/>
      <protection locked="0"/>
    </xf>
    <xf numFmtId="182" fontId="91" fillId="54" borderId="391" xfId="0" applyNumberFormat="1" applyFont="1" applyFill="1" applyBorder="1" applyAlignment="1" applyProtection="1">
      <alignment vertical="center" wrapText="1"/>
      <protection locked="0"/>
    </xf>
    <xf numFmtId="0" fontId="31" fillId="54" borderId="391" xfId="223" applyFont="1" applyFill="1" applyBorder="1" applyAlignment="1" applyProtection="1">
      <alignment horizontal="left" vertical="top" wrapText="1"/>
      <protection locked="0"/>
    </xf>
    <xf numFmtId="182" fontId="31" fillId="54" borderId="391" xfId="0" applyNumberFormat="1" applyFont="1" applyFill="1" applyBorder="1" applyAlignment="1" applyProtection="1">
      <alignment vertical="top" wrapText="1"/>
      <protection locked="0"/>
    </xf>
    <xf numFmtId="0" fontId="31" fillId="54" borderId="391" xfId="0" applyFont="1" applyFill="1" applyBorder="1" applyAlignment="1" applyProtection="1">
      <alignment vertical="top" wrapText="1"/>
      <protection locked="0"/>
    </xf>
    <xf numFmtId="200" fontId="45" fillId="47" borderId="383" xfId="0" applyNumberFormat="1" applyFont="1" applyFill="1" applyBorder="1" applyAlignment="1" applyProtection="1">
      <alignment vertical="top"/>
      <protection locked="0"/>
    </xf>
    <xf numFmtId="0" fontId="31" fillId="54" borderId="391" xfId="0" applyFont="1" applyFill="1" applyBorder="1" applyAlignment="1" applyProtection="1">
      <alignment vertical="top"/>
      <protection locked="0"/>
    </xf>
    <xf numFmtId="0" fontId="91" fillId="54" borderId="391" xfId="0" applyFont="1" applyFill="1" applyBorder="1" applyAlignment="1" applyProtection="1">
      <alignment vertical="top" wrapText="1"/>
      <protection locked="0"/>
    </xf>
    <xf numFmtId="0" fontId="45" fillId="64" borderId="390" xfId="0" applyFont="1" applyFill="1" applyBorder="1" applyAlignment="1" applyProtection="1">
      <alignment vertical="top"/>
      <protection locked="0"/>
    </xf>
    <xf numFmtId="0" fontId="45" fillId="64" borderId="391" xfId="0" applyFont="1" applyFill="1" applyBorder="1" applyAlignment="1" applyProtection="1">
      <alignment vertical="top"/>
      <protection locked="0"/>
    </xf>
    <xf numFmtId="180" fontId="31" fillId="0" borderId="393" xfId="228" applyNumberFormat="1" applyFont="1" applyFill="1" applyBorder="1" applyAlignment="1" applyProtection="1">
      <alignment horizontal="right" vertical="top" wrapText="1"/>
      <protection locked="0"/>
    </xf>
    <xf numFmtId="180" fontId="91" fillId="0" borderId="393" xfId="228" applyNumberFormat="1" applyFont="1" applyFill="1" applyBorder="1" applyAlignment="1" applyProtection="1">
      <alignment horizontal="right" vertical="top" wrapText="1"/>
      <protection locked="0"/>
    </xf>
    <xf numFmtId="180" fontId="31" fillId="0" borderId="393" xfId="0" applyNumberFormat="1" applyFont="1" applyFill="1" applyBorder="1" applyAlignment="1" applyProtection="1">
      <alignment horizontal="right" vertical="top" wrapText="1"/>
      <protection locked="0"/>
    </xf>
    <xf numFmtId="180" fontId="91" fillId="0" borderId="393" xfId="0" applyNumberFormat="1" applyFont="1" applyFill="1" applyBorder="1" applyAlignment="1" applyProtection="1">
      <alignment horizontal="right" vertical="top" wrapText="1"/>
      <protection locked="0"/>
    </xf>
    <xf numFmtId="180" fontId="91" fillId="0" borderId="393" xfId="0" applyNumberFormat="1" applyFont="1" applyFill="1" applyBorder="1" applyAlignment="1" applyProtection="1">
      <alignment horizontal="left" vertical="top" wrapText="1"/>
      <protection locked="0"/>
    </xf>
    <xf numFmtId="0" fontId="118" fillId="0" borderId="393" xfId="0" applyFont="1" applyFill="1" applyBorder="1" applyAlignment="1">
      <alignment horizontal="left" vertical="top" wrapText="1"/>
    </xf>
    <xf numFmtId="180" fontId="118" fillId="0" borderId="393" xfId="0" applyNumberFormat="1" applyFont="1" applyFill="1" applyBorder="1" applyAlignment="1">
      <alignment horizontal="right" vertical="top" wrapText="1"/>
    </xf>
    <xf numFmtId="180" fontId="118" fillId="0" borderId="393" xfId="0" applyNumberFormat="1" applyFont="1" applyFill="1" applyBorder="1" applyAlignment="1">
      <alignment horizontal="left" vertical="top" wrapText="1"/>
    </xf>
    <xf numFmtId="180" fontId="118" fillId="0" borderId="44" xfId="0" applyNumberFormat="1" applyFont="1" applyFill="1" applyBorder="1" applyAlignment="1">
      <alignment horizontal="right" vertical="top" wrapText="1"/>
    </xf>
    <xf numFmtId="180" fontId="118" fillId="0" borderId="44" xfId="0" applyNumberFormat="1" applyFont="1" applyFill="1" applyBorder="1" applyAlignment="1">
      <alignment horizontal="left" vertical="top" wrapText="1"/>
    </xf>
    <xf numFmtId="0" fontId="119" fillId="0" borderId="393" xfId="0" applyFont="1" applyFill="1" applyBorder="1" applyAlignment="1">
      <alignment horizontal="left" vertical="top" wrapText="1"/>
    </xf>
    <xf numFmtId="180" fontId="119" fillId="0" borderId="393" xfId="0" applyNumberFormat="1" applyFont="1" applyFill="1" applyBorder="1" applyAlignment="1">
      <alignment horizontal="right" vertical="top" wrapText="1"/>
    </xf>
    <xf numFmtId="180" fontId="31" fillId="0" borderId="44" xfId="228" applyNumberFormat="1" applyFont="1" applyFill="1" applyBorder="1" applyAlignment="1" applyProtection="1">
      <alignment horizontal="right" vertical="top" wrapText="1"/>
      <protection locked="0"/>
    </xf>
    <xf numFmtId="180" fontId="91" fillId="0" borderId="44" xfId="228" applyNumberFormat="1" applyFont="1" applyFill="1" applyBorder="1" applyAlignment="1" applyProtection="1">
      <alignment horizontal="right" vertical="top" wrapText="1"/>
      <protection locked="0"/>
    </xf>
    <xf numFmtId="180" fontId="119" fillId="0" borderId="393" xfId="0" applyNumberFormat="1" applyFont="1" applyFill="1" applyBorder="1" applyAlignment="1">
      <alignment horizontal="left" vertical="top" wrapText="1"/>
    </xf>
    <xf numFmtId="180" fontId="118" fillId="0" borderId="394" xfId="0" applyNumberFormat="1" applyFont="1" applyFill="1" applyBorder="1" applyAlignment="1">
      <alignment vertical="top" wrapText="1"/>
    </xf>
    <xf numFmtId="180" fontId="91" fillId="0" borderId="384" xfId="0" applyNumberFormat="1" applyFont="1" applyFill="1" applyBorder="1" applyAlignment="1" applyProtection="1">
      <alignment horizontal="left" vertical="top" wrapText="1"/>
      <protection locked="0"/>
    </xf>
    <xf numFmtId="180" fontId="31" fillId="0" borderId="384" xfId="0" applyNumberFormat="1" applyFont="1" applyFill="1" applyBorder="1" applyAlignment="1" applyProtection="1">
      <alignment horizontal="left" vertical="top" wrapText="1"/>
      <protection locked="0"/>
    </xf>
    <xf numFmtId="180" fontId="118" fillId="0" borderId="384" xfId="0" applyNumberFormat="1" applyFont="1" applyFill="1" applyBorder="1" applyAlignment="1">
      <alignment horizontal="left" vertical="top" wrapText="1"/>
    </xf>
    <xf numFmtId="180" fontId="118" fillId="0" borderId="384" xfId="0" applyNumberFormat="1" applyFont="1" applyFill="1" applyBorder="1" applyAlignment="1">
      <alignment horizontal="right" vertical="top" wrapText="1"/>
    </xf>
    <xf numFmtId="180" fontId="31" fillId="0" borderId="384" xfId="228" applyNumberFormat="1" applyFont="1" applyFill="1" applyBorder="1" applyAlignment="1" applyProtection="1">
      <alignment horizontal="right" vertical="top" wrapText="1"/>
      <protection locked="0"/>
    </xf>
    <xf numFmtId="0" fontId="119" fillId="0" borderId="384" xfId="0" applyFont="1" applyFill="1" applyBorder="1" applyAlignment="1">
      <alignment horizontal="right" vertical="top" wrapText="1"/>
    </xf>
    <xf numFmtId="180" fontId="119" fillId="0" borderId="384" xfId="0" applyNumberFormat="1" applyFont="1" applyFill="1" applyBorder="1" applyAlignment="1">
      <alignment horizontal="right" vertical="top" wrapText="1"/>
    </xf>
    <xf numFmtId="180" fontId="31" fillId="0" borderId="384" xfId="0" applyNumberFormat="1" applyFont="1" applyFill="1" applyBorder="1" applyAlignment="1" applyProtection="1">
      <alignment horizontal="right" vertical="top" wrapText="1"/>
      <protection locked="0"/>
    </xf>
    <xf numFmtId="180" fontId="91" fillId="0" borderId="384" xfId="228" applyNumberFormat="1" applyFont="1" applyFill="1" applyBorder="1" applyAlignment="1" applyProtection="1">
      <alignment horizontal="right" vertical="top" wrapText="1"/>
      <protection locked="0"/>
    </xf>
    <xf numFmtId="180" fontId="91" fillId="0" borderId="384" xfId="0" applyNumberFormat="1" applyFont="1" applyFill="1" applyBorder="1" applyAlignment="1" applyProtection="1">
      <alignment horizontal="right" vertical="top" wrapText="1"/>
      <protection locked="0"/>
    </xf>
    <xf numFmtId="0" fontId="118" fillId="0" borderId="384" xfId="0" applyFont="1" applyFill="1" applyBorder="1" applyAlignment="1">
      <alignment horizontal="left" vertical="top" wrapText="1"/>
    </xf>
    <xf numFmtId="0" fontId="119" fillId="0" borderId="384" xfId="0" applyFont="1" applyFill="1" applyBorder="1" applyAlignment="1">
      <alignment horizontal="left" vertical="top" wrapText="1"/>
    </xf>
    <xf numFmtId="183" fontId="118" fillId="0" borderId="44" xfId="0" applyNumberFormat="1" applyFont="1" applyFill="1" applyBorder="1" applyAlignment="1">
      <alignment horizontal="right" vertical="top" wrapText="1"/>
    </xf>
    <xf numFmtId="180" fontId="119" fillId="0" borderId="44" xfId="0" applyNumberFormat="1" applyFont="1" applyFill="1" applyBorder="1" applyAlignment="1">
      <alignment horizontal="left" vertical="top" wrapText="1"/>
    </xf>
    <xf numFmtId="180" fontId="119" fillId="0" borderId="384" xfId="0" applyNumberFormat="1" applyFont="1" applyFill="1" applyBorder="1" applyAlignment="1">
      <alignment horizontal="left" vertical="top" wrapText="1"/>
    </xf>
    <xf numFmtId="182" fontId="91" fillId="0" borderId="384" xfId="0" applyNumberFormat="1" applyFont="1" applyFill="1" applyBorder="1" applyAlignment="1" applyProtection="1">
      <alignment horizontal="right" vertical="top" wrapText="1"/>
      <protection locked="0"/>
    </xf>
    <xf numFmtId="38" fontId="93" fillId="0" borderId="384" xfId="167" applyNumberFormat="1" applyFont="1" applyFill="1" applyBorder="1" applyAlignment="1" applyProtection="1">
      <alignment horizontal="right" vertical="center" wrapText="1"/>
      <protection locked="0"/>
    </xf>
    <xf numFmtId="182" fontId="31" fillId="0" borderId="384" xfId="0" applyNumberFormat="1" applyFont="1" applyFill="1" applyBorder="1" applyAlignment="1" applyProtection="1">
      <alignment vertical="top" wrapText="1"/>
      <protection locked="0"/>
    </xf>
    <xf numFmtId="182" fontId="91" fillId="0" borderId="384" xfId="0" applyNumberFormat="1" applyFont="1" applyFill="1" applyBorder="1" applyAlignment="1" applyProtection="1">
      <alignment horizontal="left" vertical="top" wrapText="1"/>
      <protection locked="0"/>
    </xf>
    <xf numFmtId="0" fontId="31" fillId="0" borderId="384" xfId="0" applyFont="1" applyFill="1" applyBorder="1" applyAlignment="1" applyProtection="1">
      <alignment horizontal="left" vertical="top" wrapText="1"/>
      <protection locked="0"/>
    </xf>
    <xf numFmtId="189" fontId="91" fillId="0" borderId="395" xfId="0" applyNumberFormat="1" applyFont="1" applyFill="1" applyBorder="1" applyAlignment="1" applyProtection="1">
      <alignment vertical="top" wrapText="1"/>
      <protection locked="0"/>
    </xf>
    <xf numFmtId="180" fontId="91" fillId="0" borderId="10" xfId="228" applyNumberFormat="1" applyFont="1" applyFill="1" applyBorder="1" applyAlignment="1" applyProtection="1">
      <alignment horizontal="right" vertical="top" wrapText="1"/>
      <protection locked="0"/>
    </xf>
    <xf numFmtId="180" fontId="91" fillId="0" borderId="44" xfId="0" applyNumberFormat="1" applyFont="1" applyFill="1" applyBorder="1" applyAlignment="1" applyProtection="1">
      <alignment horizontal="right" vertical="top" wrapText="1"/>
      <protection locked="0"/>
    </xf>
    <xf numFmtId="180" fontId="31" fillId="0" borderId="393" xfId="0" applyNumberFormat="1" applyFont="1" applyFill="1" applyBorder="1" applyAlignment="1" applyProtection="1">
      <alignment horizontal="left" vertical="top" wrapText="1"/>
      <protection locked="0"/>
    </xf>
    <xf numFmtId="180" fontId="91" fillId="0" borderId="397" xfId="228" applyNumberFormat="1" applyFont="1" applyFill="1" applyBorder="1" applyAlignment="1" applyProtection="1">
      <alignment horizontal="right" vertical="top" wrapText="1"/>
      <protection locked="0"/>
    </xf>
    <xf numFmtId="180" fontId="91" fillId="0" borderId="394" xfId="0" applyNumberFormat="1" applyFont="1" applyFill="1" applyBorder="1" applyAlignment="1" applyProtection="1">
      <alignment vertical="top" wrapText="1"/>
      <protection locked="0"/>
    </xf>
    <xf numFmtId="180" fontId="91" fillId="0" borderId="122" xfId="0" applyNumberFormat="1" applyFont="1" applyBorder="1" applyAlignment="1" applyProtection="1">
      <alignment horizontal="right" vertical="top" wrapText="1"/>
      <protection locked="0"/>
    </xf>
    <xf numFmtId="180" fontId="91" fillId="0" borderId="122" xfId="228" applyNumberFormat="1" applyFont="1" applyFill="1" applyBorder="1" applyAlignment="1" applyProtection="1">
      <alignment horizontal="right" vertical="top" wrapText="1"/>
      <protection locked="0"/>
    </xf>
    <xf numFmtId="180" fontId="91" fillId="0" borderId="394" xfId="0" applyNumberFormat="1" applyFont="1" applyFill="1" applyBorder="1" applyAlignment="1" applyProtection="1">
      <alignment horizontal="left" vertical="top" wrapText="1"/>
      <protection locked="0"/>
    </xf>
    <xf numFmtId="180" fontId="91" fillId="0" borderId="395" xfId="228" applyNumberFormat="1" applyFont="1" applyFill="1" applyBorder="1" applyAlignment="1" applyProtection="1">
      <alignment horizontal="right" vertical="top" wrapText="1"/>
      <protection locked="0"/>
    </xf>
    <xf numFmtId="180" fontId="91" fillId="0" borderId="400" xfId="0" applyNumberFormat="1" applyFont="1" applyFill="1" applyBorder="1" applyAlignment="1" applyProtection="1">
      <alignment horizontal="left" vertical="top" wrapText="1"/>
      <protection locked="0"/>
    </xf>
    <xf numFmtId="180" fontId="31" fillId="0" borderId="351" xfId="228" applyNumberFormat="1" applyFont="1" applyFill="1" applyBorder="1" applyAlignment="1" applyProtection="1">
      <alignment horizontal="right" vertical="top" wrapText="1"/>
      <protection locked="0"/>
    </xf>
    <xf numFmtId="180" fontId="91" fillId="0" borderId="350" xfId="228" applyNumberFormat="1" applyFont="1" applyFill="1" applyBorder="1" applyAlignment="1" applyProtection="1">
      <alignment horizontal="right" vertical="top" wrapText="1"/>
      <protection locked="0"/>
    </xf>
    <xf numFmtId="180" fontId="31" fillId="0" borderId="350" xfId="0" applyNumberFormat="1" applyFont="1" applyFill="1" applyBorder="1" applyAlignment="1" applyProtection="1">
      <alignment horizontal="right" vertical="top" wrapText="1"/>
      <protection locked="0"/>
    </xf>
    <xf numFmtId="180" fontId="91" fillId="0" borderId="350" xfId="0" applyNumberFormat="1" applyFont="1" applyFill="1" applyBorder="1" applyAlignment="1" applyProtection="1">
      <alignment horizontal="right" vertical="top" wrapText="1"/>
      <protection locked="0"/>
    </xf>
    <xf numFmtId="180" fontId="31" fillId="0" borderId="351" xfId="0" applyNumberFormat="1" applyFont="1" applyFill="1" applyBorder="1" applyAlignment="1" applyProtection="1">
      <alignment horizontal="right" vertical="top" wrapText="1"/>
      <protection locked="0"/>
    </xf>
    <xf numFmtId="180" fontId="91" fillId="0" borderId="351" xfId="228" applyNumberFormat="1" applyFont="1" applyFill="1" applyBorder="1" applyAlignment="1" applyProtection="1">
      <alignment horizontal="right" vertical="top" wrapText="1"/>
      <protection locked="0"/>
    </xf>
    <xf numFmtId="180" fontId="91" fillId="0" borderId="351" xfId="0" applyNumberFormat="1" applyFont="1" applyFill="1" applyBorder="1" applyAlignment="1" applyProtection="1">
      <alignment horizontal="right" vertical="top" wrapText="1"/>
      <protection locked="0"/>
    </xf>
    <xf numFmtId="180" fontId="91" fillId="0" borderId="344" xfId="0" applyNumberFormat="1" applyFont="1" applyBorder="1" applyAlignment="1" applyProtection="1">
      <alignment vertical="top" wrapText="1"/>
      <protection locked="0"/>
    </xf>
    <xf numFmtId="0" fontId="31" fillId="0" borderId="350" xfId="0" applyFont="1" applyBorder="1" applyAlignment="1" applyProtection="1">
      <alignment horizontal="left" vertical="top" wrapText="1"/>
      <protection locked="0"/>
    </xf>
    <xf numFmtId="0" fontId="91" fillId="0" borderId="350" xfId="0" applyFont="1" applyBorder="1" applyAlignment="1" applyProtection="1">
      <alignment horizontal="left" vertical="top" wrapText="1"/>
      <protection locked="0"/>
    </xf>
    <xf numFmtId="180" fontId="91" fillId="0" borderId="350" xfId="0" applyNumberFormat="1" applyFont="1" applyBorder="1" applyAlignment="1" applyProtection="1">
      <alignment horizontal="right" vertical="top" wrapText="1"/>
      <protection locked="0"/>
    </xf>
    <xf numFmtId="180" fontId="31" fillId="0" borderId="350" xfId="0" applyNumberFormat="1" applyFont="1" applyBorder="1" applyAlignment="1" applyProtection="1">
      <alignment horizontal="right" vertical="top" wrapText="1"/>
      <protection locked="0"/>
    </xf>
    <xf numFmtId="180" fontId="91" fillId="0" borderId="350" xfId="0" applyNumberFormat="1" applyFont="1" applyBorder="1" applyAlignment="1" applyProtection="1">
      <alignment horizontal="left" vertical="top" wrapText="1"/>
      <protection locked="0"/>
    </xf>
    <xf numFmtId="180" fontId="31" fillId="0" borderId="247" xfId="228" applyNumberFormat="1" applyFont="1" applyFill="1" applyBorder="1" applyAlignment="1" applyProtection="1">
      <alignment horizontal="right" vertical="top" wrapText="1"/>
      <protection locked="0"/>
    </xf>
    <xf numFmtId="180" fontId="91" fillId="0" borderId="247" xfId="228" applyNumberFormat="1" applyFont="1" applyFill="1" applyBorder="1" applyAlignment="1" applyProtection="1">
      <alignment horizontal="right" vertical="top" wrapText="1"/>
      <protection locked="0"/>
    </xf>
    <xf numFmtId="180" fontId="91" fillId="0" borderId="45" xfId="228" applyNumberFormat="1" applyFont="1" applyFill="1" applyBorder="1" applyAlignment="1" applyProtection="1">
      <alignment horizontal="right" vertical="top" wrapText="1"/>
      <protection locked="0"/>
    </xf>
    <xf numFmtId="180" fontId="91" fillId="0" borderId="248" xfId="0" applyNumberFormat="1" applyFont="1" applyFill="1" applyBorder="1" applyAlignment="1" applyProtection="1">
      <alignment horizontal="left" vertical="top" wrapText="1"/>
      <protection locked="0"/>
    </xf>
    <xf numFmtId="180" fontId="91" fillId="0" borderId="247" xfId="0" applyNumberFormat="1" applyFont="1" applyFill="1" applyBorder="1" applyAlignment="1" applyProtection="1">
      <alignment horizontal="right" vertical="top" wrapText="1"/>
      <protection locked="0"/>
    </xf>
    <xf numFmtId="180" fontId="31" fillId="0" borderId="247" xfId="0" applyNumberFormat="1" applyFont="1" applyFill="1" applyBorder="1" applyAlignment="1" applyProtection="1">
      <alignment horizontal="left" vertical="top" wrapText="1"/>
      <protection locked="0"/>
    </xf>
    <xf numFmtId="180" fontId="91" fillId="0" borderId="247" xfId="0" applyNumberFormat="1" applyFont="1" applyFill="1" applyBorder="1" applyAlignment="1" applyProtection="1">
      <alignment horizontal="left" vertical="top" wrapText="1"/>
      <protection locked="0"/>
    </xf>
    <xf numFmtId="180" fontId="91" fillId="0" borderId="344" xfId="0" applyNumberFormat="1" applyFont="1" applyFill="1" applyBorder="1" applyAlignment="1" applyProtection="1">
      <alignment horizontal="left" vertical="top" wrapText="1"/>
      <protection locked="0"/>
    </xf>
    <xf numFmtId="180" fontId="31" fillId="0" borderId="350" xfId="228" applyNumberFormat="1" applyFont="1" applyFill="1" applyBorder="1" applyAlignment="1" applyProtection="1">
      <alignment horizontal="right" vertical="top" wrapText="1"/>
      <protection locked="0"/>
    </xf>
    <xf numFmtId="180" fontId="91" fillId="0" borderId="326" xfId="0" applyNumberFormat="1" applyFont="1" applyFill="1" applyBorder="1" applyAlignment="1" applyProtection="1">
      <alignment horizontal="right" vertical="top" wrapText="1"/>
      <protection locked="0"/>
    </xf>
    <xf numFmtId="180" fontId="31" fillId="0" borderId="350" xfId="0" applyNumberFormat="1" applyFont="1" applyFill="1" applyBorder="1" applyAlignment="1" applyProtection="1">
      <alignment horizontal="left" vertical="top" wrapText="1"/>
      <protection locked="0"/>
    </xf>
    <xf numFmtId="180" fontId="91" fillId="0" borderId="350" xfId="0" applyNumberFormat="1" applyFont="1" applyFill="1" applyBorder="1" applyAlignment="1" applyProtection="1">
      <alignment horizontal="left" vertical="top" wrapText="1"/>
      <protection locked="0"/>
    </xf>
    <xf numFmtId="180" fontId="31" fillId="0" borderId="344" xfId="0" applyNumberFormat="1" applyFont="1" applyFill="1" applyBorder="1" applyAlignment="1" applyProtection="1">
      <alignment horizontal="left" vertical="top" wrapText="1"/>
      <protection locked="0"/>
    </xf>
    <xf numFmtId="180" fontId="91" fillId="0" borderId="350" xfId="0" applyNumberFormat="1" applyFont="1" applyBorder="1" applyAlignment="1" applyProtection="1">
      <alignment vertical="top" wrapText="1"/>
      <protection locked="0"/>
    </xf>
    <xf numFmtId="0" fontId="31" fillId="0" borderId="344" xfId="0" applyFont="1" applyBorder="1" applyAlignment="1" applyProtection="1">
      <alignment horizontal="left" vertical="top" wrapText="1"/>
      <protection locked="0"/>
    </xf>
    <xf numFmtId="38" fontId="91" fillId="0" borderId="44" xfId="236" applyNumberFormat="1" applyFont="1" applyFill="1" applyBorder="1" applyAlignment="1" applyProtection="1">
      <alignment horizontal="right" vertical="top" wrapText="1"/>
      <protection locked="0"/>
    </xf>
    <xf numFmtId="180" fontId="119" fillId="0" borderId="44" xfId="0" applyNumberFormat="1" applyFont="1" applyFill="1" applyBorder="1" applyAlignment="1">
      <alignment horizontal="right" vertical="top" wrapText="1"/>
    </xf>
    <xf numFmtId="0" fontId="91" fillId="0" borderId="350" xfId="0" applyFont="1" applyBorder="1" applyAlignment="1" applyProtection="1">
      <alignment vertical="top" wrapText="1"/>
      <protection locked="0"/>
    </xf>
    <xf numFmtId="182" fontId="91" fillId="0" borderId="350" xfId="0" applyNumberFormat="1" applyFont="1" applyBorder="1" applyAlignment="1" applyProtection="1">
      <alignment horizontal="right" vertical="top" wrapText="1"/>
      <protection locked="0"/>
    </xf>
    <xf numFmtId="0" fontId="31" fillId="0" borderId="338" xfId="0" applyFont="1" applyBorder="1" applyAlignment="1" applyProtection="1">
      <alignment horizontal="left" vertical="top" wrapText="1"/>
      <protection locked="0"/>
    </xf>
    <xf numFmtId="182" fontId="118" fillId="0" borderId="44" xfId="0" applyNumberFormat="1" applyFont="1" applyFill="1" applyBorder="1" applyAlignment="1">
      <alignment horizontal="right" vertical="top" wrapText="1"/>
    </xf>
    <xf numFmtId="182" fontId="119" fillId="0" borderId="44" xfId="0" applyNumberFormat="1" applyFont="1" applyFill="1" applyBorder="1" applyAlignment="1">
      <alignment horizontal="right" vertical="top" wrapText="1"/>
    </xf>
    <xf numFmtId="0" fontId="119" fillId="0" borderId="44" xfId="0" applyFont="1" applyFill="1" applyBorder="1" applyAlignment="1">
      <alignment horizontal="left" vertical="top" wrapText="1"/>
    </xf>
    <xf numFmtId="0" fontId="118" fillId="0" borderId="44" xfId="0" applyFont="1" applyFill="1" applyBorder="1" applyAlignment="1">
      <alignment horizontal="left" vertical="top" wrapText="1"/>
    </xf>
    <xf numFmtId="0" fontId="119" fillId="0" borderId="405" xfId="0" applyFont="1" applyFill="1" applyBorder="1" applyAlignment="1">
      <alignment horizontal="left" vertical="top" wrapText="1"/>
    </xf>
    <xf numFmtId="49" fontId="31" fillId="0" borderId="350" xfId="282" applyNumberFormat="1" applyFont="1" applyFill="1" applyBorder="1" applyAlignment="1" applyProtection="1">
      <alignment vertical="top" wrapText="1"/>
      <protection locked="0"/>
    </xf>
    <xf numFmtId="0" fontId="31" fillId="0" borderId="350" xfId="0" applyFont="1" applyBorder="1" applyAlignment="1" applyProtection="1">
      <alignment vertical="top" wrapText="1"/>
      <protection locked="0"/>
    </xf>
    <xf numFmtId="0" fontId="91" fillId="0" borderId="351" xfId="0" applyFont="1" applyBorder="1" applyAlignment="1" applyProtection="1">
      <alignment horizontal="left" vertical="top" wrapText="1"/>
      <protection locked="0"/>
    </xf>
    <xf numFmtId="0" fontId="91" fillId="0" borderId="344" xfId="0" applyFont="1" applyBorder="1" applyAlignment="1" applyProtection="1">
      <alignment horizontal="left" vertical="top" wrapText="1"/>
      <protection locked="0"/>
    </xf>
    <xf numFmtId="0" fontId="91" fillId="0" borderId="277" xfId="0" applyFont="1" applyBorder="1" applyAlignment="1" applyProtection="1">
      <alignment vertical="top" wrapText="1"/>
      <protection locked="0"/>
    </xf>
    <xf numFmtId="0" fontId="91" fillId="0" borderId="277" xfId="0" applyFont="1" applyBorder="1" applyAlignment="1" applyProtection="1">
      <alignment horizontal="left" vertical="top" wrapText="1"/>
      <protection locked="0"/>
    </xf>
    <xf numFmtId="38" fontId="31" fillId="0" borderId="277" xfId="0" applyNumberFormat="1" applyFont="1" applyBorder="1" applyAlignment="1" applyProtection="1">
      <alignment horizontal="right" vertical="top" wrapText="1" shrinkToFit="1"/>
      <protection locked="0"/>
    </xf>
    <xf numFmtId="38" fontId="31" fillId="0" borderId="277" xfId="0" applyNumberFormat="1" applyFont="1" applyBorder="1" applyAlignment="1" applyProtection="1">
      <alignment horizontal="right" vertical="top" wrapText="1"/>
      <protection locked="0"/>
    </xf>
    <xf numFmtId="38" fontId="91" fillId="0" borderId="277" xfId="0" applyNumberFormat="1" applyFont="1" applyBorder="1" applyAlignment="1" applyProtection="1">
      <alignment horizontal="right" vertical="top" wrapText="1" shrinkToFit="1"/>
      <protection locked="0"/>
    </xf>
    <xf numFmtId="38" fontId="91" fillId="0" borderId="277" xfId="0" applyNumberFormat="1" applyFont="1" applyBorder="1" applyAlignment="1" applyProtection="1">
      <alignment horizontal="right" vertical="top" wrapText="1"/>
      <protection locked="0"/>
    </xf>
    <xf numFmtId="38" fontId="31" fillId="0" borderId="277" xfId="228" applyNumberFormat="1" applyFont="1" applyFill="1" applyBorder="1" applyAlignment="1" applyProtection="1">
      <alignment horizontal="right" vertical="top" wrapText="1"/>
      <protection locked="0"/>
    </xf>
    <xf numFmtId="38" fontId="31" fillId="0" borderId="277" xfId="0" applyNumberFormat="1" applyFont="1" applyBorder="1" applyAlignment="1" applyProtection="1">
      <alignment horizontal="left" vertical="top" wrapText="1"/>
      <protection locked="0"/>
    </xf>
    <xf numFmtId="190" fontId="91" fillId="0" borderId="277" xfId="0" applyNumberFormat="1" applyFont="1" applyBorder="1" applyAlignment="1" applyProtection="1">
      <alignment horizontal="left" vertical="top" wrapText="1"/>
      <protection locked="0"/>
    </xf>
    <xf numFmtId="190" fontId="31" fillId="0" borderId="344" xfId="0" applyNumberFormat="1" applyFont="1" applyBorder="1" applyAlignment="1" applyProtection="1">
      <alignment vertical="top" wrapText="1"/>
      <protection locked="0"/>
    </xf>
    <xf numFmtId="182" fontId="91" fillId="0" borderId="350" xfId="0" applyNumberFormat="1" applyFont="1" applyFill="1" applyBorder="1" applyAlignment="1" applyProtection="1">
      <alignment horizontal="right" vertical="top" wrapText="1"/>
      <protection locked="0"/>
    </xf>
    <xf numFmtId="0" fontId="91" fillId="0" borderId="350" xfId="0" applyFont="1" applyFill="1" applyBorder="1" applyAlignment="1" applyProtection="1">
      <alignment horizontal="left" vertical="top" wrapText="1"/>
      <protection locked="0"/>
    </xf>
    <xf numFmtId="0" fontId="91" fillId="0" borderId="344" xfId="0" applyFont="1" applyFill="1" applyBorder="1" applyAlignment="1" applyProtection="1">
      <alignment horizontal="left" vertical="top" wrapText="1"/>
      <protection locked="0"/>
    </xf>
    <xf numFmtId="0" fontId="31" fillId="0" borderId="350" xfId="0" applyFont="1" applyFill="1" applyBorder="1" applyAlignment="1" applyProtection="1">
      <alignment horizontal="left" vertical="top" wrapText="1"/>
      <protection locked="0"/>
    </xf>
    <xf numFmtId="0" fontId="31" fillId="0" borderId="338" xfId="0" applyFont="1" applyFill="1" applyBorder="1" applyAlignment="1" applyProtection="1">
      <alignment horizontal="left" vertical="top" wrapText="1"/>
      <protection locked="0"/>
    </xf>
    <xf numFmtId="0" fontId="45" fillId="0" borderId="247" xfId="0" applyFont="1" applyFill="1" applyBorder="1" applyAlignment="1" applyProtection="1">
      <alignment horizontal="left" vertical="top" wrapText="1"/>
      <protection locked="0"/>
    </xf>
    <xf numFmtId="38" fontId="91" fillId="0" borderId="247" xfId="0" applyNumberFormat="1" applyFont="1" applyFill="1" applyBorder="1" applyAlignment="1" applyProtection="1">
      <alignment horizontal="right" vertical="top" wrapText="1"/>
      <protection locked="0"/>
    </xf>
    <xf numFmtId="189" fontId="91" fillId="0" borderId="130" xfId="0" applyNumberFormat="1" applyFont="1" applyFill="1" applyBorder="1" applyAlignment="1" applyProtection="1">
      <alignment vertical="top" wrapText="1"/>
      <protection locked="0"/>
    </xf>
    <xf numFmtId="0" fontId="91" fillId="0" borderId="250" xfId="0" applyFont="1" applyFill="1" applyBorder="1" applyAlignment="1" applyProtection="1">
      <alignment horizontal="left" vertical="top" wrapText="1"/>
      <protection locked="0"/>
    </xf>
    <xf numFmtId="182" fontId="31" fillId="0" borderId="350" xfId="0" applyNumberFormat="1" applyFont="1" applyFill="1" applyBorder="1" applyAlignment="1" applyProtection="1">
      <alignment horizontal="right" vertical="top" wrapText="1"/>
      <protection locked="0"/>
    </xf>
    <xf numFmtId="38" fontId="91" fillId="0" borderId="277" xfId="228" applyNumberFormat="1" applyFont="1" applyFill="1" applyBorder="1" applyAlignment="1" applyProtection="1">
      <alignment horizontal="right" vertical="top" wrapText="1"/>
      <protection locked="0"/>
    </xf>
    <xf numFmtId="182" fontId="91" fillId="0" borderId="79" xfId="0" applyNumberFormat="1" applyFont="1" applyFill="1" applyBorder="1" applyAlignment="1" applyProtection="1">
      <alignment horizontal="right" vertical="top" wrapText="1"/>
      <protection locked="0"/>
    </xf>
    <xf numFmtId="180" fontId="91" fillId="0" borderId="407" xfId="228" applyNumberFormat="1" applyFont="1" applyFill="1" applyBorder="1" applyAlignment="1" applyProtection="1">
      <alignment horizontal="right" vertical="top" wrapText="1"/>
      <protection locked="0"/>
    </xf>
    <xf numFmtId="180" fontId="91" fillId="0" borderId="407" xfId="0" applyNumberFormat="1" applyFont="1" applyFill="1" applyBorder="1" applyAlignment="1" applyProtection="1">
      <alignment horizontal="right" vertical="top" wrapText="1"/>
      <protection locked="0"/>
    </xf>
    <xf numFmtId="0" fontId="91" fillId="0" borderId="10" xfId="0" applyFont="1" applyFill="1" applyBorder="1" applyAlignment="1" applyProtection="1">
      <alignment horizontal="left" vertical="top" wrapText="1"/>
      <protection locked="0"/>
    </xf>
    <xf numFmtId="180" fontId="91" fillId="0" borderId="241" xfId="228" applyNumberFormat="1" applyFont="1" applyFill="1" applyBorder="1" applyAlignment="1" applyProtection="1">
      <alignment horizontal="right" vertical="top" wrapText="1"/>
      <protection locked="0"/>
    </xf>
    <xf numFmtId="180" fontId="91" fillId="0" borderId="122" xfId="0" applyNumberFormat="1" applyFont="1" applyFill="1" applyBorder="1" applyAlignment="1" applyProtection="1">
      <alignment horizontal="right" vertical="top" wrapText="1"/>
      <protection locked="0"/>
    </xf>
    <xf numFmtId="180" fontId="91" fillId="0" borderId="335" xfId="228" applyNumberFormat="1" applyFont="1" applyFill="1" applyBorder="1" applyAlignment="1" applyProtection="1">
      <alignment horizontal="right" vertical="top" wrapText="1"/>
      <protection locked="0"/>
    </xf>
    <xf numFmtId="180" fontId="91" fillId="0" borderId="335" xfId="0" applyNumberFormat="1" applyFont="1" applyFill="1" applyBorder="1" applyAlignment="1" applyProtection="1">
      <alignment horizontal="right" vertical="top" wrapText="1"/>
      <protection locked="0"/>
    </xf>
    <xf numFmtId="180" fontId="118" fillId="0" borderId="252" xfId="0" applyNumberFormat="1" applyFont="1" applyFill="1" applyBorder="1" applyAlignment="1">
      <alignment vertical="top" wrapText="1"/>
    </xf>
    <xf numFmtId="0" fontId="31" fillId="0" borderId="411" xfId="223" applyFont="1" applyBorder="1" applyAlignment="1" applyProtection="1">
      <alignment vertical="center"/>
    </xf>
    <xf numFmtId="0" fontId="31" fillId="0" borderId="411" xfId="223" applyFont="1" applyBorder="1" applyProtection="1"/>
    <xf numFmtId="0" fontId="31" fillId="0" borderId="412" xfId="223" applyFont="1" applyBorder="1" applyAlignment="1" applyProtection="1">
      <alignment vertical="center" wrapText="1"/>
    </xf>
    <xf numFmtId="0" fontId="92" fillId="0" borderId="411" xfId="0" applyFont="1" applyBorder="1" applyAlignment="1" applyProtection="1">
      <alignment vertical="center" wrapText="1"/>
    </xf>
    <xf numFmtId="192" fontId="31" fillId="0" borderId="411" xfId="225" applyNumberFormat="1" applyFont="1" applyBorder="1" applyAlignment="1" applyProtection="1">
      <alignment vertical="top" wrapText="1"/>
    </xf>
    <xf numFmtId="192" fontId="31" fillId="0" borderId="412" xfId="225" applyNumberFormat="1" applyFont="1" applyBorder="1" applyAlignment="1" applyProtection="1">
      <alignment vertical="top" wrapText="1"/>
    </xf>
    <xf numFmtId="183" fontId="31" fillId="0" borderId="411" xfId="225" applyNumberFormat="1" applyFont="1" applyBorder="1" applyAlignment="1" applyProtection="1">
      <alignment vertical="top" wrapText="1"/>
    </xf>
    <xf numFmtId="191" fontId="31" fillId="0" borderId="413" xfId="225" applyNumberFormat="1" applyFont="1" applyBorder="1" applyAlignment="1" applyProtection="1">
      <alignment vertical="top" wrapText="1"/>
    </xf>
    <xf numFmtId="49" fontId="31" fillId="0" borderId="414" xfId="0" applyNumberFormat="1" applyFont="1" applyBorder="1" applyAlignment="1" applyProtection="1">
      <alignment horizontal="center" vertical="center" wrapText="1"/>
    </xf>
    <xf numFmtId="0" fontId="31" fillId="0" borderId="415" xfId="0" applyFont="1" applyBorder="1" applyAlignment="1" applyProtection="1">
      <alignment horizontal="left" vertical="center" wrapText="1"/>
    </xf>
    <xf numFmtId="182" fontId="31" fillId="0" borderId="415" xfId="223" applyNumberFormat="1" applyFont="1" applyBorder="1" applyAlignment="1" applyProtection="1">
      <alignment horizontal="right" vertical="center" wrapText="1"/>
    </xf>
    <xf numFmtId="0" fontId="31" fillId="0" borderId="416" xfId="223" applyFont="1" applyBorder="1" applyAlignment="1" applyProtection="1">
      <alignment vertical="center"/>
    </xf>
    <xf numFmtId="0" fontId="31" fillId="0" borderId="417" xfId="223" applyFont="1" applyBorder="1" applyAlignment="1" applyProtection="1">
      <alignment vertical="center" wrapText="1"/>
    </xf>
    <xf numFmtId="0" fontId="33" fillId="0" borderId="416" xfId="0" applyFont="1" applyBorder="1" applyAlignment="1" applyProtection="1">
      <alignment horizontal="center" vertical="top" wrapText="1"/>
    </xf>
    <xf numFmtId="192" fontId="33" fillId="0" borderId="416" xfId="0" applyNumberFormat="1" applyFont="1" applyBorder="1" applyAlignment="1" applyProtection="1">
      <alignment horizontal="center" vertical="top" wrapText="1"/>
    </xf>
    <xf numFmtId="0" fontId="31" fillId="0" borderId="416" xfId="0" applyFont="1" applyBorder="1" applyAlignment="1" applyProtection="1">
      <alignment horizontal="center" vertical="top" wrapText="1"/>
    </xf>
    <xf numFmtId="190" fontId="31" fillId="0" borderId="416" xfId="224" applyNumberFormat="1" applyFont="1" applyBorder="1" applyAlignment="1" applyProtection="1">
      <alignment vertical="center" wrapText="1"/>
    </xf>
    <xf numFmtId="0" fontId="31" fillId="54" borderId="416" xfId="223" applyFont="1" applyFill="1" applyBorder="1" applyAlignment="1" applyProtection="1">
      <alignment horizontal="left" vertical="center" wrapText="1"/>
      <protection locked="0"/>
    </xf>
    <xf numFmtId="182" fontId="31" fillId="0" borderId="415" xfId="228" applyNumberFormat="1" applyFont="1" applyFill="1" applyBorder="1" applyAlignment="1" applyProtection="1">
      <alignment horizontal="right" vertical="center" wrapText="1"/>
    </xf>
    <xf numFmtId="0" fontId="33" fillId="0" borderId="411" xfId="0" applyFont="1" applyBorder="1" applyAlignment="1" applyProtection="1">
      <alignment horizontal="center" vertical="top" wrapText="1"/>
    </xf>
    <xf numFmtId="192" fontId="33" fillId="0" borderId="411" xfId="0" applyNumberFormat="1" applyFont="1" applyBorder="1" applyAlignment="1" applyProtection="1">
      <alignment horizontal="center" vertical="top" wrapText="1"/>
    </xf>
    <xf numFmtId="0" fontId="31" fillId="0" borderId="411" xfId="0" applyFont="1" applyBorder="1" applyAlignment="1" applyProtection="1">
      <alignment horizontal="center" vertical="top" wrapText="1"/>
    </xf>
    <xf numFmtId="190" fontId="31" fillId="0" borderId="411" xfId="224" applyNumberFormat="1" applyFont="1" applyBorder="1" applyAlignment="1" applyProtection="1">
      <alignment vertical="center" wrapText="1"/>
    </xf>
    <xf numFmtId="0" fontId="31" fillId="54" borderId="411" xfId="223" applyFont="1" applyFill="1" applyBorder="1" applyAlignment="1" applyProtection="1">
      <alignment horizontal="left" vertical="center" wrapText="1"/>
      <protection locked="0"/>
    </xf>
    <xf numFmtId="0" fontId="31" fillId="0" borderId="272" xfId="223" applyFont="1" applyBorder="1" applyAlignment="1" applyProtection="1">
      <alignment vertical="center"/>
    </xf>
    <xf numFmtId="0" fontId="31" fillId="0" borderId="272" xfId="223" applyFont="1" applyBorder="1" applyProtection="1"/>
    <xf numFmtId="0" fontId="31" fillId="0" borderId="380" xfId="223" applyFont="1" applyBorder="1" applyAlignment="1" applyProtection="1">
      <alignment vertical="center" wrapText="1"/>
    </xf>
    <xf numFmtId="0" fontId="92" fillId="0" borderId="272" xfId="0" applyFont="1" applyBorder="1" applyAlignment="1" applyProtection="1">
      <alignment vertical="center" wrapText="1"/>
    </xf>
    <xf numFmtId="192" fontId="31" fillId="0" borderId="272" xfId="225" applyNumberFormat="1" applyFont="1" applyBorder="1" applyAlignment="1" applyProtection="1">
      <alignment vertical="top" wrapText="1"/>
    </xf>
    <xf numFmtId="183" fontId="31" fillId="0" borderId="272" xfId="225" applyNumberFormat="1" applyFont="1" applyBorder="1" applyAlignment="1" applyProtection="1">
      <alignment vertical="top" wrapText="1"/>
    </xf>
    <xf numFmtId="49" fontId="31" fillId="0" borderId="408" xfId="0" applyNumberFormat="1" applyFont="1" applyBorder="1" applyAlignment="1" applyProtection="1">
      <alignment horizontal="center" vertical="center" wrapText="1"/>
    </xf>
    <xf numFmtId="0" fontId="31" fillId="0" borderId="409" xfId="0" applyFont="1" applyBorder="1" applyAlignment="1" applyProtection="1">
      <alignment horizontal="left" vertical="center" wrapText="1"/>
    </xf>
    <xf numFmtId="182" fontId="31" fillId="0" borderId="409" xfId="223" applyNumberFormat="1" applyFont="1" applyBorder="1" applyAlignment="1" applyProtection="1">
      <alignment horizontal="right" vertical="center" wrapText="1"/>
    </xf>
    <xf numFmtId="0" fontId="33" fillId="0" borderId="272" xfId="0" applyFont="1" applyBorder="1" applyAlignment="1" applyProtection="1">
      <alignment horizontal="center" vertical="top" wrapText="1"/>
    </xf>
    <xf numFmtId="192" fontId="33" fillId="0" borderId="272" xfId="0" applyNumberFormat="1" applyFont="1" applyBorder="1" applyAlignment="1" applyProtection="1">
      <alignment horizontal="center" vertical="top" wrapText="1"/>
    </xf>
    <xf numFmtId="190" fontId="31" fillId="0" borderId="272" xfId="224" applyNumberFormat="1" applyFont="1" applyBorder="1" applyAlignment="1" applyProtection="1">
      <alignment vertical="center" wrapText="1"/>
    </xf>
    <xf numFmtId="0" fontId="31" fillId="54" borderId="272" xfId="223" applyFont="1" applyFill="1" applyBorder="1" applyAlignment="1" applyProtection="1">
      <alignment horizontal="left" vertical="center" wrapText="1"/>
      <protection locked="0"/>
    </xf>
    <xf numFmtId="0" fontId="31" fillId="0" borderId="247" xfId="223" applyFont="1" applyBorder="1" applyAlignment="1" applyProtection="1">
      <alignment vertical="center"/>
    </xf>
    <xf numFmtId="192" fontId="31" fillId="0" borderId="129" xfId="225" applyNumberFormat="1" applyFont="1" applyBorder="1" applyAlignment="1" applyProtection="1">
      <alignment vertical="top" wrapText="1"/>
    </xf>
    <xf numFmtId="191" fontId="31" fillId="0" borderId="419" xfId="225" applyNumberFormat="1" applyFont="1" applyBorder="1" applyAlignment="1" applyProtection="1">
      <alignment vertical="top" wrapText="1"/>
    </xf>
    <xf numFmtId="49" fontId="31" fillId="0" borderId="271" xfId="0" applyNumberFormat="1" applyFont="1" applyBorder="1" applyAlignment="1" applyProtection="1">
      <alignment horizontal="center" vertical="center" wrapText="1"/>
    </xf>
    <xf numFmtId="0" fontId="31" fillId="0" borderId="241" xfId="0" applyFont="1" applyBorder="1" applyAlignment="1" applyProtection="1">
      <alignment horizontal="left" vertical="center" wrapText="1"/>
    </xf>
    <xf numFmtId="182" fontId="31" fillId="0" borderId="241" xfId="223" applyNumberFormat="1" applyFont="1" applyBorder="1" applyAlignment="1" applyProtection="1">
      <alignment horizontal="right" vertical="center" wrapText="1"/>
    </xf>
    <xf numFmtId="0" fontId="31" fillId="54" borderId="247" xfId="223" applyFont="1" applyFill="1" applyBorder="1" applyAlignment="1" applyProtection="1">
      <alignment horizontal="left" vertical="center" wrapText="1"/>
      <protection locked="0"/>
    </xf>
    <xf numFmtId="0" fontId="31" fillId="0" borderId="129" xfId="223" applyFont="1" applyBorder="1" applyAlignment="1" applyProtection="1">
      <alignment vertical="center" wrapText="1"/>
    </xf>
    <xf numFmtId="190" fontId="31" fillId="0" borderId="247" xfId="224" applyNumberFormat="1" applyFont="1" applyBorder="1" applyAlignment="1" applyProtection="1">
      <alignment vertical="center" wrapText="1"/>
    </xf>
    <xf numFmtId="0" fontId="31" fillId="0" borderId="424" xfId="223" applyFont="1" applyBorder="1" applyAlignment="1" applyProtection="1">
      <alignment vertical="center" wrapText="1"/>
    </xf>
    <xf numFmtId="192" fontId="31" fillId="0" borderId="424" xfId="225" applyNumberFormat="1" applyFont="1" applyBorder="1" applyAlignment="1" applyProtection="1">
      <alignment vertical="top" wrapText="1"/>
    </xf>
    <xf numFmtId="191" fontId="31" fillId="0" borderId="425" xfId="225" applyNumberFormat="1" applyFont="1" applyBorder="1" applyAlignment="1" applyProtection="1">
      <alignment vertical="top" wrapText="1"/>
    </xf>
    <xf numFmtId="49" fontId="31" fillId="0" borderId="421" xfId="0" applyNumberFormat="1" applyFont="1" applyBorder="1" applyAlignment="1" applyProtection="1">
      <alignment horizontal="center" vertical="center" wrapText="1"/>
    </xf>
    <xf numFmtId="0" fontId="31" fillId="0" borderId="422" xfId="0" applyFont="1" applyBorder="1" applyAlignment="1" applyProtection="1">
      <alignment horizontal="left" vertical="center" wrapText="1"/>
    </xf>
    <xf numFmtId="182" fontId="31" fillId="0" borderId="422" xfId="223" applyNumberFormat="1" applyFont="1" applyBorder="1" applyAlignment="1" applyProtection="1">
      <alignment horizontal="right" vertical="center" wrapText="1"/>
    </xf>
    <xf numFmtId="0" fontId="91" fillId="48" borderId="0" xfId="223" applyFont="1" applyFill="1" applyAlignment="1" applyProtection="1">
      <alignment horizontal="center" vertical="center"/>
    </xf>
    <xf numFmtId="0" fontId="91" fillId="0" borderId="247" xfId="223" applyFont="1" applyBorder="1" applyAlignment="1" applyProtection="1">
      <alignment vertical="center"/>
    </xf>
    <xf numFmtId="0" fontId="91" fillId="0" borderId="247" xfId="223" applyFont="1" applyBorder="1" applyProtection="1"/>
    <xf numFmtId="0" fontId="91" fillId="0" borderId="424" xfId="223" applyFont="1" applyBorder="1" applyAlignment="1" applyProtection="1">
      <alignment vertical="center" wrapText="1"/>
    </xf>
    <xf numFmtId="0" fontId="91" fillId="0" borderId="83" xfId="224" applyFont="1" applyBorder="1" applyAlignment="1" applyProtection="1">
      <alignment horizontal="center" vertical="center"/>
    </xf>
    <xf numFmtId="0" fontId="91" fillId="0" borderId="247" xfId="0" applyFont="1" applyBorder="1" applyAlignment="1" applyProtection="1">
      <alignment vertical="center" wrapText="1"/>
    </xf>
    <xf numFmtId="192" fontId="91" fillId="0" borderId="247" xfId="225" applyNumberFormat="1" applyFont="1" applyBorder="1" applyAlignment="1" applyProtection="1">
      <alignment vertical="top" wrapText="1"/>
    </xf>
    <xf numFmtId="192" fontId="91" fillId="0" borderId="424" xfId="225" applyNumberFormat="1" applyFont="1" applyBorder="1" applyAlignment="1" applyProtection="1">
      <alignment vertical="top" wrapText="1"/>
    </xf>
    <xf numFmtId="183" fontId="91" fillId="0" borderId="247" xfId="225" applyNumberFormat="1" applyFont="1" applyBorder="1" applyAlignment="1" applyProtection="1">
      <alignment vertical="top" wrapText="1"/>
    </xf>
    <xf numFmtId="191" fontId="91" fillId="0" borderId="425" xfId="225" applyNumberFormat="1" applyFont="1" applyBorder="1" applyAlignment="1" applyProtection="1">
      <alignment vertical="top" wrapText="1"/>
    </xf>
    <xf numFmtId="49" fontId="91" fillId="0" borderId="421" xfId="0" applyNumberFormat="1" applyFont="1" applyBorder="1" applyAlignment="1" applyProtection="1">
      <alignment horizontal="center" vertical="center" wrapText="1"/>
    </xf>
    <xf numFmtId="0" fontId="91" fillId="0" borderId="422" xfId="0" applyFont="1" applyBorder="1" applyAlignment="1" applyProtection="1">
      <alignment horizontal="left" vertical="center" wrapText="1"/>
    </xf>
    <xf numFmtId="182" fontId="91" fillId="0" borderId="422" xfId="223" applyNumberFormat="1" applyFont="1" applyBorder="1" applyAlignment="1" applyProtection="1">
      <alignment horizontal="right" vertical="center" wrapText="1"/>
    </xf>
    <xf numFmtId="0" fontId="91" fillId="0" borderId="95" xfId="0" applyFont="1" applyBorder="1" applyAlignment="1" applyProtection="1">
      <alignment horizontal="center" vertical="top" wrapText="1"/>
    </xf>
    <xf numFmtId="0" fontId="91" fillId="0" borderId="247" xfId="0" applyFont="1" applyBorder="1" applyAlignment="1" applyProtection="1">
      <alignment horizontal="center" vertical="top" wrapText="1"/>
    </xf>
    <xf numFmtId="192" fontId="91" fillId="0" borderId="247" xfId="0" applyNumberFormat="1" applyFont="1" applyBorder="1" applyAlignment="1" applyProtection="1">
      <alignment horizontal="center" vertical="top" wrapText="1"/>
    </xf>
    <xf numFmtId="190" fontId="91" fillId="0" borderId="247" xfId="224" applyNumberFormat="1" applyFont="1" applyBorder="1" applyAlignment="1" applyProtection="1">
      <alignment vertical="center" wrapText="1"/>
    </xf>
    <xf numFmtId="0" fontId="31" fillId="0" borderId="424" xfId="223" applyFont="1" applyBorder="1" applyAlignment="1" applyProtection="1">
      <alignment horizontal="left" vertical="center" wrapText="1"/>
    </xf>
    <xf numFmtId="201" fontId="31" fillId="0" borderId="428" xfId="223" applyNumberFormat="1" applyFont="1" applyFill="1" applyBorder="1" applyAlignment="1" applyProtection="1">
      <alignment horizontal="right" vertical="center" wrapText="1"/>
      <protection locked="0"/>
    </xf>
    <xf numFmtId="0" fontId="91" fillId="0" borderId="428" xfId="223" applyFont="1" applyFill="1" applyBorder="1" applyAlignment="1" applyProtection="1">
      <alignment horizontal="left" vertical="center" wrapText="1"/>
      <protection locked="0"/>
    </xf>
    <xf numFmtId="182" fontId="91" fillId="0" borderId="428" xfId="223" applyNumberFormat="1" applyFont="1" applyFill="1" applyBorder="1" applyAlignment="1" applyProtection="1">
      <alignment horizontal="right" vertical="center" wrapText="1"/>
      <protection locked="0"/>
    </xf>
    <xf numFmtId="0" fontId="91" fillId="0" borderId="428" xfId="223" applyFont="1" applyFill="1" applyBorder="1" applyAlignment="1" applyProtection="1">
      <alignment horizontal="center" vertical="center" wrapText="1"/>
      <protection locked="0"/>
    </xf>
    <xf numFmtId="0" fontId="91" fillId="0" borderId="429" xfId="223" applyFont="1" applyFill="1" applyBorder="1" applyAlignment="1" applyProtection="1">
      <alignment horizontal="left" vertical="center" wrapText="1"/>
      <protection locked="0"/>
    </xf>
    <xf numFmtId="0" fontId="31" fillId="0" borderId="415" xfId="223" applyFont="1" applyFill="1" applyBorder="1" applyAlignment="1" applyProtection="1">
      <alignment horizontal="left" vertical="center" wrapText="1"/>
      <protection locked="0"/>
    </xf>
    <xf numFmtId="0" fontId="31" fillId="0" borderId="409" xfId="223" applyFont="1" applyFill="1" applyBorder="1" applyAlignment="1" applyProtection="1">
      <alignment horizontal="left" vertical="center" wrapText="1"/>
      <protection locked="0"/>
    </xf>
    <xf numFmtId="182" fontId="31" fillId="0" borderId="393" xfId="223" applyNumberFormat="1" applyFont="1" applyBorder="1" applyAlignment="1" applyProtection="1">
      <alignment horizontal="right" vertical="center" wrapText="1"/>
      <protection locked="0"/>
    </xf>
    <xf numFmtId="0" fontId="31" fillId="0" borderId="393" xfId="223" applyFont="1" applyFill="1" applyBorder="1" applyAlignment="1" applyProtection="1">
      <alignment horizontal="left" vertical="center" wrapText="1"/>
      <protection locked="0"/>
    </xf>
    <xf numFmtId="0" fontId="31" fillId="0" borderId="393" xfId="223" applyFont="1" applyBorder="1" applyAlignment="1" applyProtection="1">
      <alignment horizontal="center" vertical="center" wrapText="1"/>
      <protection locked="0"/>
    </xf>
    <xf numFmtId="0" fontId="31" fillId="0" borderId="393" xfId="223" applyFont="1" applyBorder="1" applyAlignment="1" applyProtection="1">
      <alignment horizontal="left" vertical="center" wrapText="1"/>
      <protection locked="0"/>
    </xf>
    <xf numFmtId="0" fontId="31" fillId="0" borderId="393" xfId="0" applyFont="1" applyBorder="1" applyAlignment="1" applyProtection="1">
      <alignment horizontal="left" vertical="center" wrapText="1"/>
      <protection locked="0"/>
    </xf>
    <xf numFmtId="0" fontId="31" fillId="0" borderId="432" xfId="223" applyFont="1" applyBorder="1" applyAlignment="1" applyProtection="1">
      <alignment horizontal="center" vertical="center" wrapText="1"/>
      <protection locked="0"/>
    </xf>
    <xf numFmtId="0" fontId="31" fillId="0" borderId="396" xfId="223" applyFont="1" applyBorder="1" applyAlignment="1" applyProtection="1">
      <alignment vertical="center" wrapText="1"/>
      <protection locked="0"/>
    </xf>
    <xf numFmtId="0" fontId="91" fillId="0" borderId="396" xfId="223" applyFont="1" applyBorder="1" applyAlignment="1" applyProtection="1">
      <alignment vertical="center" wrapText="1"/>
      <protection locked="0"/>
    </xf>
    <xf numFmtId="0" fontId="31" fillId="0" borderId="13" xfId="223" applyFont="1" applyFill="1" applyBorder="1" applyAlignment="1" applyProtection="1">
      <alignment horizontal="center" vertical="center" wrapText="1"/>
      <protection locked="0"/>
    </xf>
    <xf numFmtId="0" fontId="31" fillId="0" borderId="10" xfId="0" applyFont="1" applyFill="1" applyBorder="1" applyAlignment="1" applyProtection="1">
      <alignment horizontal="left" vertical="center" wrapText="1"/>
      <protection locked="0"/>
    </xf>
    <xf numFmtId="0" fontId="31" fillId="0" borderId="10" xfId="223" applyFont="1" applyFill="1" applyBorder="1" applyAlignment="1" applyProtection="1">
      <alignment horizontal="left" vertical="center" wrapText="1"/>
      <protection locked="0"/>
    </xf>
    <xf numFmtId="182" fontId="31" fillId="0" borderId="10" xfId="223" applyNumberFormat="1" applyFont="1" applyFill="1" applyBorder="1" applyAlignment="1" applyProtection="1">
      <alignment horizontal="right" vertical="center" wrapText="1"/>
      <protection locked="0"/>
    </xf>
    <xf numFmtId="0" fontId="31" fillId="0" borderId="10" xfId="223" applyFont="1" applyFill="1" applyBorder="1" applyAlignment="1" applyProtection="1">
      <alignment horizontal="center" vertical="center" wrapText="1"/>
      <protection locked="0"/>
    </xf>
    <xf numFmtId="0" fontId="31" fillId="0" borderId="12" xfId="223" applyFont="1" applyFill="1" applyBorder="1" applyAlignment="1" applyProtection="1">
      <alignment horizontal="left" vertical="center" wrapText="1"/>
      <protection locked="0"/>
    </xf>
    <xf numFmtId="49" fontId="31" fillId="0" borderId="408" xfId="0" applyNumberFormat="1" applyFont="1" applyFill="1" applyBorder="1" applyAlignment="1" applyProtection="1">
      <alignment horizontal="center" vertical="center" wrapText="1"/>
      <protection locked="0"/>
    </xf>
    <xf numFmtId="0" fontId="31" fillId="0" borderId="409" xfId="0" applyFont="1" applyFill="1" applyBorder="1" applyAlignment="1" applyProtection="1">
      <alignment horizontal="left" vertical="center" wrapText="1"/>
      <protection locked="0"/>
    </xf>
    <xf numFmtId="182" fontId="31" fillId="0" borderId="409" xfId="223" applyNumberFormat="1" applyFont="1" applyFill="1" applyBorder="1" applyAlignment="1" applyProtection="1">
      <alignment horizontal="right" vertical="center" wrapText="1"/>
      <protection locked="0"/>
    </xf>
    <xf numFmtId="182" fontId="91" fillId="0" borderId="409" xfId="223" applyNumberFormat="1" applyFont="1" applyFill="1" applyBorder="1" applyAlignment="1" applyProtection="1">
      <alignment horizontal="right" vertical="center" wrapText="1"/>
      <protection locked="0"/>
    </xf>
    <xf numFmtId="0" fontId="91" fillId="0" borderId="409" xfId="223" applyFont="1" applyFill="1" applyBorder="1" applyAlignment="1" applyProtection="1">
      <alignment horizontal="left" vertical="center" wrapText="1"/>
      <protection locked="0"/>
    </xf>
    <xf numFmtId="0" fontId="91" fillId="0" borderId="409" xfId="223" applyFont="1" applyFill="1" applyBorder="1" applyAlignment="1" applyProtection="1">
      <alignment horizontal="center" vertical="center" wrapText="1"/>
      <protection locked="0"/>
    </xf>
    <xf numFmtId="0" fontId="91" fillId="0" borderId="410" xfId="223" applyFont="1" applyFill="1" applyBorder="1" applyAlignment="1" applyProtection="1">
      <alignment horizontal="left" vertical="center" wrapText="1"/>
      <protection locked="0"/>
    </xf>
    <xf numFmtId="49" fontId="31" fillId="0" borderId="414" xfId="0" applyNumberFormat="1" applyFont="1" applyFill="1" applyBorder="1" applyAlignment="1" applyProtection="1">
      <alignment horizontal="center" vertical="center" wrapText="1"/>
      <protection locked="0"/>
    </xf>
    <xf numFmtId="0" fontId="31" fillId="0" borderId="415" xfId="0" applyFont="1" applyFill="1" applyBorder="1" applyAlignment="1" applyProtection="1">
      <alignment horizontal="left" vertical="center" wrapText="1"/>
      <protection locked="0"/>
    </xf>
    <xf numFmtId="182" fontId="31" fillId="0" borderId="415" xfId="228" applyNumberFormat="1" applyFont="1" applyFill="1" applyBorder="1" applyAlignment="1" applyProtection="1">
      <alignment horizontal="right" vertical="center" wrapText="1"/>
      <protection locked="0"/>
    </xf>
    <xf numFmtId="0" fontId="31" fillId="0" borderId="415" xfId="223" applyFont="1" applyFill="1" applyBorder="1" applyAlignment="1" applyProtection="1">
      <alignment horizontal="center" vertical="center" wrapText="1"/>
      <protection locked="0"/>
    </xf>
    <xf numFmtId="0" fontId="31" fillId="0" borderId="418" xfId="223" applyFont="1" applyFill="1" applyBorder="1" applyAlignment="1" applyProtection="1">
      <alignment horizontal="left" vertical="center" wrapText="1"/>
      <protection locked="0"/>
    </xf>
    <xf numFmtId="0" fontId="31" fillId="0" borderId="409" xfId="223" applyFont="1" applyFill="1" applyBorder="1" applyAlignment="1" applyProtection="1">
      <alignment horizontal="center" vertical="center" wrapText="1"/>
      <protection locked="0"/>
    </xf>
    <xf numFmtId="0" fontId="31" fillId="0" borderId="410" xfId="223" applyFont="1" applyFill="1" applyBorder="1" applyAlignment="1" applyProtection="1">
      <alignment horizontal="left" vertical="center" wrapText="1"/>
      <protection locked="0"/>
    </xf>
    <xf numFmtId="49" fontId="31" fillId="0" borderId="271" xfId="0" applyNumberFormat="1" applyFont="1" applyFill="1" applyBorder="1" applyAlignment="1" applyProtection="1">
      <alignment horizontal="center" vertical="center" wrapText="1"/>
      <protection locked="0"/>
    </xf>
    <xf numFmtId="0" fontId="31" fillId="0" borderId="241" xfId="0" applyFont="1" applyFill="1" applyBorder="1" applyAlignment="1" applyProtection="1">
      <alignment horizontal="left" vertical="center" wrapText="1"/>
      <protection locked="0"/>
    </xf>
    <xf numFmtId="0" fontId="31" fillId="0" borderId="241" xfId="223" applyFont="1" applyFill="1" applyBorder="1" applyAlignment="1" applyProtection="1">
      <alignment horizontal="left" vertical="center" wrapText="1"/>
      <protection locked="0"/>
    </xf>
    <xf numFmtId="182" fontId="31" fillId="0" borderId="241" xfId="223" applyNumberFormat="1" applyFont="1" applyFill="1" applyBorder="1" applyAlignment="1" applyProtection="1">
      <alignment horizontal="right" vertical="center" wrapText="1"/>
      <protection locked="0"/>
    </xf>
    <xf numFmtId="0" fontId="91" fillId="0" borderId="241" xfId="223" applyFont="1" applyFill="1" applyBorder="1" applyAlignment="1" applyProtection="1">
      <alignment horizontal="center" vertical="center" wrapText="1"/>
      <protection locked="0"/>
    </xf>
    <xf numFmtId="0" fontId="31" fillId="0" borderId="222" xfId="223" applyFont="1" applyFill="1" applyBorder="1" applyAlignment="1" applyProtection="1">
      <alignment horizontal="left" vertical="center" wrapText="1"/>
      <protection locked="0"/>
    </xf>
    <xf numFmtId="49" fontId="31" fillId="0" borderId="420" xfId="0" applyNumberFormat="1" applyFont="1" applyFill="1" applyBorder="1" applyAlignment="1" applyProtection="1">
      <alignment horizontal="center" vertical="center" wrapText="1"/>
      <protection locked="0"/>
    </xf>
    <xf numFmtId="0" fontId="91" fillId="0" borderId="241" xfId="223" applyFont="1" applyFill="1" applyBorder="1" applyAlignment="1" applyProtection="1">
      <alignment horizontal="left" vertical="center" wrapText="1"/>
      <protection locked="0"/>
    </xf>
    <xf numFmtId="0" fontId="31" fillId="0" borderId="189" xfId="223" applyFont="1" applyFill="1" applyBorder="1" applyAlignment="1" applyProtection="1">
      <alignment horizontal="left" vertical="center" wrapText="1"/>
      <protection locked="0"/>
    </xf>
    <xf numFmtId="49" fontId="31" fillId="0" borderId="421" xfId="0" applyNumberFormat="1" applyFont="1" applyFill="1" applyBorder="1" applyAlignment="1" applyProtection="1">
      <alignment horizontal="center" vertical="center" wrapText="1"/>
      <protection locked="0"/>
    </xf>
    <xf numFmtId="0" fontId="31" fillId="0" borderId="422" xfId="0" applyFont="1" applyFill="1" applyBorder="1" applyAlignment="1" applyProtection="1">
      <alignment horizontal="left" vertical="center" wrapText="1"/>
      <protection locked="0"/>
    </xf>
    <xf numFmtId="0" fontId="31" fillId="0" borderId="422" xfId="223" applyFont="1" applyFill="1" applyBorder="1" applyAlignment="1" applyProtection="1">
      <alignment horizontal="left" vertical="center" wrapText="1"/>
      <protection locked="0"/>
    </xf>
    <xf numFmtId="182" fontId="31" fillId="0" borderId="422" xfId="223" applyNumberFormat="1" applyFont="1" applyFill="1" applyBorder="1" applyAlignment="1" applyProtection="1">
      <alignment horizontal="right" vertical="center" wrapText="1"/>
      <protection locked="0"/>
    </xf>
    <xf numFmtId="0" fontId="91" fillId="0" borderId="422" xfId="223" applyFont="1" applyFill="1" applyBorder="1" applyAlignment="1" applyProtection="1">
      <alignment horizontal="center" vertical="center" wrapText="1"/>
      <protection locked="0"/>
    </xf>
    <xf numFmtId="0" fontId="91" fillId="0" borderId="422" xfId="223" applyFont="1" applyFill="1" applyBorder="1" applyAlignment="1" applyProtection="1">
      <alignment horizontal="left" vertical="center" wrapText="1"/>
      <protection locked="0"/>
    </xf>
    <xf numFmtId="182" fontId="31" fillId="0" borderId="423" xfId="223" applyNumberFormat="1" applyFont="1" applyFill="1" applyBorder="1" applyAlignment="1" applyProtection="1">
      <alignment horizontal="left" vertical="center" wrapText="1"/>
      <protection locked="0"/>
    </xf>
    <xf numFmtId="49" fontId="90" fillId="0" borderId="421" xfId="0" applyNumberFormat="1" applyFont="1" applyFill="1" applyBorder="1" applyAlignment="1" applyProtection="1">
      <alignment horizontal="center" vertical="center" wrapText="1"/>
      <protection locked="0"/>
    </xf>
    <xf numFmtId="0" fontId="90" fillId="0" borderId="422" xfId="0" applyFont="1" applyFill="1" applyBorder="1" applyAlignment="1" applyProtection="1">
      <alignment horizontal="left" vertical="center" wrapText="1"/>
      <protection locked="0"/>
    </xf>
    <xf numFmtId="0" fontId="90" fillId="0" borderId="422" xfId="223" applyFont="1" applyFill="1" applyBorder="1" applyAlignment="1" applyProtection="1">
      <alignment horizontal="left" vertical="center" wrapText="1"/>
      <protection locked="0"/>
    </xf>
    <xf numFmtId="0" fontId="31" fillId="0" borderId="422" xfId="223" applyFont="1" applyFill="1" applyBorder="1" applyAlignment="1" applyProtection="1">
      <alignment horizontal="center" vertical="center" wrapText="1"/>
      <protection locked="0"/>
    </xf>
    <xf numFmtId="0" fontId="31" fillId="0" borderId="423" xfId="223" applyFont="1" applyFill="1" applyBorder="1" applyAlignment="1" applyProtection="1">
      <alignment horizontal="left" vertical="center" wrapText="1"/>
      <protection locked="0"/>
    </xf>
    <xf numFmtId="49" fontId="31" fillId="0" borderId="427" xfId="0" applyNumberFormat="1" applyFont="1" applyFill="1" applyBorder="1" applyAlignment="1" applyProtection="1">
      <alignment horizontal="center" vertical="center" wrapText="1"/>
      <protection locked="0"/>
    </xf>
    <xf numFmtId="0" fontId="31" fillId="0" borderId="428" xfId="0" applyFont="1" applyFill="1" applyBorder="1" applyAlignment="1" applyProtection="1">
      <alignment horizontal="left" vertical="center" wrapText="1"/>
      <protection locked="0"/>
    </xf>
    <xf numFmtId="0" fontId="31" fillId="0" borderId="428" xfId="223" applyFont="1" applyFill="1" applyBorder="1" applyAlignment="1" applyProtection="1">
      <alignment horizontal="left" vertical="center" wrapText="1"/>
      <protection locked="0"/>
    </xf>
    <xf numFmtId="49" fontId="31" fillId="0" borderId="428" xfId="223" applyNumberFormat="1" applyFont="1" applyFill="1" applyBorder="1" applyAlignment="1" applyProtection="1">
      <alignment horizontal="right" vertical="center" wrapText="1"/>
      <protection locked="0"/>
    </xf>
    <xf numFmtId="182" fontId="31" fillId="0" borderId="428" xfId="223" applyNumberFormat="1" applyFont="1" applyFill="1" applyBorder="1" applyAlignment="1" applyProtection="1">
      <alignment horizontal="right" vertical="center" wrapText="1"/>
      <protection locked="0"/>
    </xf>
    <xf numFmtId="0" fontId="31" fillId="0" borderId="428" xfId="223" applyFont="1" applyFill="1" applyBorder="1" applyAlignment="1" applyProtection="1">
      <alignment horizontal="center" vertical="center" wrapText="1"/>
      <protection locked="0"/>
    </xf>
    <xf numFmtId="0" fontId="31" fillId="0" borderId="429" xfId="223" applyFont="1" applyFill="1" applyBorder="1" applyAlignment="1" applyProtection="1">
      <alignment horizontal="left" vertical="center" wrapText="1"/>
      <protection locked="0"/>
    </xf>
    <xf numFmtId="182" fontId="90" fillId="0" borderId="428" xfId="223" applyNumberFormat="1" applyFont="1" applyFill="1" applyBorder="1" applyAlignment="1" applyProtection="1">
      <alignment horizontal="right" vertical="center" wrapText="1"/>
      <protection locked="0"/>
    </xf>
    <xf numFmtId="0" fontId="90" fillId="0" borderId="428" xfId="223" applyFont="1" applyFill="1" applyBorder="1" applyAlignment="1" applyProtection="1">
      <alignment horizontal="right" vertical="center" wrapText="1"/>
      <protection locked="0"/>
    </xf>
    <xf numFmtId="196" fontId="31" fillId="0" borderId="428" xfId="223" applyNumberFormat="1" applyFont="1" applyFill="1" applyBorder="1" applyAlignment="1" applyProtection="1">
      <alignment horizontal="right" vertical="center" wrapText="1"/>
      <protection locked="0"/>
    </xf>
    <xf numFmtId="0" fontId="31" fillId="0" borderId="429" xfId="223" applyFont="1" applyFill="1" applyBorder="1" applyAlignment="1" applyProtection="1">
      <alignment vertical="center" wrapText="1"/>
      <protection locked="0"/>
    </xf>
    <xf numFmtId="0" fontId="91" fillId="0" borderId="428" xfId="223" applyFont="1" applyFill="1" applyBorder="1" applyAlignment="1" applyProtection="1">
      <alignment horizontal="left" vertical="top" wrapText="1"/>
      <protection locked="0"/>
    </xf>
    <xf numFmtId="182" fontId="120" fillId="0" borderId="428" xfId="228" applyNumberFormat="1" applyFont="1" applyFill="1" applyBorder="1" applyAlignment="1" applyProtection="1">
      <alignment horizontal="right" vertical="center" wrapText="1"/>
      <protection locked="0"/>
    </xf>
    <xf numFmtId="182" fontId="31" fillId="0" borderId="428" xfId="228" applyNumberFormat="1" applyFont="1" applyFill="1" applyBorder="1" applyAlignment="1" applyProtection="1">
      <alignment horizontal="right" vertical="center" wrapText="1"/>
      <protection locked="0"/>
    </xf>
    <xf numFmtId="49" fontId="31" fillId="0" borderId="430" xfId="0" applyNumberFormat="1" applyFont="1" applyFill="1" applyBorder="1" applyAlignment="1" applyProtection="1">
      <alignment horizontal="center" vertical="center" wrapText="1"/>
      <protection locked="0"/>
    </xf>
    <xf numFmtId="49" fontId="90" fillId="0" borderId="427" xfId="0" applyNumberFormat="1" applyFont="1" applyFill="1" applyBorder="1" applyAlignment="1" applyProtection="1">
      <alignment horizontal="center" vertical="center" wrapText="1"/>
      <protection locked="0"/>
    </xf>
    <xf numFmtId="0" fontId="90" fillId="0" borderId="428" xfId="0" applyFont="1" applyFill="1" applyBorder="1" applyAlignment="1" applyProtection="1">
      <alignment horizontal="left" vertical="center" wrapText="1"/>
      <protection locked="0"/>
    </xf>
    <xf numFmtId="0" fontId="90" fillId="0" borderId="428" xfId="223" applyFont="1" applyFill="1" applyBorder="1" applyAlignment="1" applyProtection="1">
      <alignment horizontal="left" vertical="center" wrapText="1"/>
      <protection locked="0"/>
    </xf>
    <xf numFmtId="0" fontId="90" fillId="0" borderId="428" xfId="223" applyFont="1" applyFill="1" applyBorder="1" applyAlignment="1" applyProtection="1">
      <alignment horizontal="center" vertical="center" wrapText="1"/>
      <protection locked="0"/>
    </xf>
    <xf numFmtId="0" fontId="90" fillId="0" borderId="429" xfId="223" applyFont="1" applyFill="1" applyBorder="1" applyAlignment="1" applyProtection="1">
      <alignment horizontal="left" vertical="center" wrapText="1"/>
      <protection locked="0"/>
    </xf>
    <xf numFmtId="0" fontId="31" fillId="0" borderId="12" xfId="223" applyFont="1" applyFill="1" applyBorder="1" applyAlignment="1" applyProtection="1">
      <alignment vertical="center" wrapText="1"/>
      <protection locked="0"/>
    </xf>
    <xf numFmtId="0" fontId="91" fillId="0" borderId="429" xfId="223" applyFont="1" applyFill="1" applyBorder="1" applyAlignment="1" applyProtection="1">
      <alignment vertical="center" wrapText="1"/>
      <protection locked="0"/>
    </xf>
    <xf numFmtId="0" fontId="31" fillId="0" borderId="427" xfId="223" applyFont="1" applyFill="1" applyBorder="1" applyAlignment="1" applyProtection="1">
      <alignment horizontal="center" vertical="center" wrapText="1"/>
      <protection locked="0"/>
    </xf>
    <xf numFmtId="199" fontId="31" fillId="0" borderId="416" xfId="224" applyNumberFormat="1" applyFont="1" applyFill="1" applyBorder="1" applyAlignment="1" applyProtection="1">
      <alignment vertical="top" wrapText="1"/>
      <protection locked="0"/>
    </xf>
    <xf numFmtId="0" fontId="31" fillId="0" borderId="414" xfId="223" applyFont="1" applyFill="1" applyBorder="1" applyAlignment="1" applyProtection="1">
      <alignment horizontal="left" vertical="center" wrapText="1"/>
      <protection locked="0"/>
    </xf>
    <xf numFmtId="182" fontId="31" fillId="0" borderId="415" xfId="223" applyNumberFormat="1" applyFont="1" applyFill="1" applyBorder="1" applyAlignment="1" applyProtection="1">
      <alignment horizontal="right" vertical="center" wrapText="1"/>
      <protection locked="0"/>
    </xf>
    <xf numFmtId="0" fontId="31" fillId="0" borderId="431" xfId="223" applyFont="1" applyFill="1" applyBorder="1" applyAlignment="1" applyProtection="1">
      <alignment horizontal="left" vertical="center" wrapText="1"/>
      <protection locked="0"/>
    </xf>
    <xf numFmtId="0" fontId="31" fillId="0" borderId="414" xfId="223" applyFont="1" applyFill="1" applyBorder="1" applyAlignment="1" applyProtection="1">
      <alignment horizontal="center" vertical="center" wrapText="1"/>
      <protection locked="0"/>
    </xf>
    <xf numFmtId="199" fontId="31" fillId="0" borderId="411" xfId="224" applyNumberFormat="1" applyFont="1" applyFill="1" applyBorder="1" applyAlignment="1" applyProtection="1">
      <alignment vertical="top" wrapText="1"/>
      <protection locked="0"/>
    </xf>
    <xf numFmtId="0" fontId="31" fillId="0" borderId="408" xfId="223" applyFont="1" applyFill="1" applyBorder="1" applyAlignment="1" applyProtection="1">
      <alignment horizontal="left" vertical="center" wrapText="1"/>
      <protection locked="0"/>
    </xf>
    <xf numFmtId="0" fontId="31" fillId="0" borderId="408" xfId="223" applyFont="1" applyFill="1" applyBorder="1" applyAlignment="1" applyProtection="1">
      <alignment horizontal="center" vertical="center" wrapText="1"/>
      <protection locked="0"/>
    </xf>
    <xf numFmtId="199" fontId="31" fillId="0" borderId="397" xfId="224" applyNumberFormat="1" applyFont="1" applyFill="1" applyBorder="1" applyAlignment="1" applyProtection="1">
      <alignment vertical="top" wrapText="1"/>
      <protection locked="0"/>
    </xf>
    <xf numFmtId="0" fontId="31" fillId="0" borderId="432" xfId="223" applyFont="1" applyFill="1" applyBorder="1" applyAlignment="1" applyProtection="1">
      <alignment horizontal="left" vertical="center" wrapText="1"/>
      <protection locked="0"/>
    </xf>
    <xf numFmtId="182" fontId="31" fillId="0" borderId="393" xfId="223" applyNumberFormat="1" applyFont="1" applyFill="1" applyBorder="1" applyAlignment="1" applyProtection="1">
      <alignment horizontal="right" vertical="center" wrapText="1"/>
      <protection locked="0"/>
    </xf>
    <xf numFmtId="0" fontId="31" fillId="0" borderId="393" xfId="223" applyFont="1" applyFill="1" applyBorder="1" applyAlignment="1" applyProtection="1">
      <alignment horizontal="center" vertical="center" wrapText="1"/>
      <protection locked="0"/>
    </xf>
    <xf numFmtId="0" fontId="31" fillId="0" borderId="396" xfId="223" applyFont="1" applyFill="1" applyBorder="1" applyAlignment="1" applyProtection="1">
      <alignment horizontal="left" vertical="center" wrapText="1"/>
      <protection locked="0"/>
    </xf>
    <xf numFmtId="0" fontId="31" fillId="0" borderId="432" xfId="223" applyFont="1" applyFill="1" applyBorder="1" applyAlignment="1" applyProtection="1">
      <alignment horizontal="center" vertical="center" wrapText="1"/>
      <protection locked="0"/>
    </xf>
    <xf numFmtId="0" fontId="31" fillId="0" borderId="393" xfId="0" applyFont="1" applyFill="1" applyBorder="1" applyAlignment="1" applyProtection="1">
      <alignment horizontal="left" vertical="center" wrapText="1"/>
      <protection locked="0"/>
    </xf>
    <xf numFmtId="0" fontId="31" fillId="0" borderId="396" xfId="223" applyFont="1" applyFill="1" applyBorder="1" applyAlignment="1" applyProtection="1">
      <alignment horizontal="center" vertical="center" wrapText="1"/>
      <protection locked="0"/>
    </xf>
    <xf numFmtId="182" fontId="90" fillId="0" borderId="422" xfId="223" applyNumberFormat="1" applyFont="1" applyFill="1" applyBorder="1" applyAlignment="1" applyProtection="1">
      <alignment horizontal="right" vertical="center" wrapText="1"/>
      <protection locked="0"/>
    </xf>
    <xf numFmtId="0" fontId="90" fillId="0" borderId="422" xfId="223" applyFont="1" applyFill="1" applyBorder="1" applyAlignment="1" applyProtection="1">
      <alignment horizontal="center" vertical="center" wrapText="1"/>
      <protection locked="0"/>
    </xf>
    <xf numFmtId="0" fontId="90" fillId="0" borderId="426" xfId="223" applyFont="1" applyFill="1" applyBorder="1" applyAlignment="1" applyProtection="1">
      <alignment horizontal="left" vertical="center" wrapText="1"/>
      <protection locked="0"/>
    </xf>
    <xf numFmtId="0" fontId="90" fillId="54" borderId="247" xfId="223" applyFont="1" applyFill="1" applyBorder="1" applyAlignment="1" applyProtection="1">
      <alignment horizontal="left" vertical="center" wrapText="1"/>
      <protection locked="0"/>
    </xf>
    <xf numFmtId="182" fontId="125" fillId="0" borderId="44" xfId="0" applyNumberFormat="1" applyFont="1" applyFill="1" applyBorder="1" applyAlignment="1">
      <alignment horizontal="right" vertical="top" wrapText="1"/>
    </xf>
    <xf numFmtId="43" fontId="31" fillId="47" borderId="383" xfId="0" applyNumberFormat="1" applyFont="1" applyFill="1" applyBorder="1" applyAlignment="1" applyProtection="1">
      <alignment vertical="top"/>
      <protection locked="0"/>
    </xf>
    <xf numFmtId="49" fontId="31" fillId="0" borderId="373" xfId="282" applyNumberFormat="1" applyFont="1" applyFill="1" applyBorder="1" applyAlignment="1" applyProtection="1">
      <alignment vertical="top" wrapText="1"/>
      <protection locked="0"/>
    </xf>
    <xf numFmtId="180" fontId="31" fillId="0" borderId="410" xfId="0" applyNumberFormat="1" applyFont="1" applyFill="1" applyBorder="1" applyAlignment="1" applyProtection="1">
      <alignment vertical="top" wrapText="1"/>
      <protection locked="0"/>
    </xf>
    <xf numFmtId="0" fontId="31" fillId="0" borderId="435" xfId="0" applyFont="1" applyFill="1" applyBorder="1" applyAlignment="1" applyProtection="1">
      <alignment vertical="top" wrapText="1"/>
      <protection locked="0"/>
    </xf>
    <xf numFmtId="0" fontId="31" fillId="0" borderId="435" xfId="0" applyFont="1" applyFill="1" applyBorder="1" applyAlignment="1" applyProtection="1">
      <alignment horizontal="left" vertical="top" wrapText="1"/>
      <protection locked="0"/>
    </xf>
    <xf numFmtId="182" fontId="31" fillId="0" borderId="435" xfId="0" applyNumberFormat="1" applyFont="1" applyFill="1" applyBorder="1" applyAlignment="1" applyProtection="1">
      <alignment horizontal="right" vertical="top" wrapText="1"/>
      <protection locked="0"/>
    </xf>
    <xf numFmtId="180" fontId="31" fillId="0" borderId="435" xfId="0" applyNumberFormat="1" applyFont="1" applyFill="1" applyBorder="1" applyAlignment="1" applyProtection="1">
      <alignment horizontal="right" vertical="top" wrapText="1"/>
      <protection locked="0"/>
    </xf>
    <xf numFmtId="180" fontId="31" fillId="0" borderId="373" xfId="0" applyNumberFormat="1" applyFont="1" applyFill="1" applyBorder="1" applyAlignment="1" applyProtection="1">
      <alignment horizontal="right" vertical="top" wrapText="1"/>
      <protection locked="0"/>
    </xf>
    <xf numFmtId="180" fontId="31" fillId="0" borderId="247" xfId="0" applyNumberFormat="1" applyFont="1" applyFill="1" applyBorder="1" applyAlignment="1" applyProtection="1">
      <alignment horizontal="right" vertical="top" wrapText="1"/>
      <protection locked="0"/>
    </xf>
    <xf numFmtId="180" fontId="31" fillId="0" borderId="433" xfId="0" applyNumberFormat="1" applyFont="1" applyFill="1" applyBorder="1" applyAlignment="1" applyProtection="1">
      <alignment vertical="top" wrapText="1"/>
      <protection locked="0"/>
    </xf>
    <xf numFmtId="49" fontId="90" fillId="0" borderId="373" xfId="282" applyNumberFormat="1" applyFont="1" applyFill="1" applyBorder="1" applyAlignment="1" applyProtection="1">
      <alignment vertical="top" wrapText="1"/>
      <protection locked="0"/>
    </xf>
    <xf numFmtId="180" fontId="90" fillId="0" borderId="410" xfId="0" applyNumberFormat="1" applyFont="1" applyFill="1" applyBorder="1" applyAlignment="1" applyProtection="1">
      <alignment vertical="top" wrapText="1"/>
      <protection locked="0"/>
    </xf>
    <xf numFmtId="180" fontId="90" fillId="0" borderId="373" xfId="0" applyNumberFormat="1" applyFont="1" applyFill="1" applyBorder="1" applyAlignment="1" applyProtection="1">
      <alignment horizontal="right" vertical="top" wrapText="1"/>
      <protection locked="0"/>
    </xf>
    <xf numFmtId="180" fontId="90" fillId="0" borderId="433" xfId="0" applyNumberFormat="1" applyFont="1" applyFill="1" applyBorder="1" applyAlignment="1" applyProtection="1">
      <alignment vertical="top" wrapText="1"/>
      <protection locked="0"/>
    </xf>
    <xf numFmtId="49" fontId="91" fillId="0" borderId="373" xfId="282" applyNumberFormat="1" applyFont="1" applyFill="1" applyBorder="1" applyAlignment="1" applyProtection="1">
      <alignment vertical="top" wrapText="1"/>
      <protection locked="0"/>
    </xf>
    <xf numFmtId="180" fontId="91" fillId="0" borderId="410" xfId="0" applyNumberFormat="1" applyFont="1" applyFill="1" applyBorder="1" applyAlignment="1" applyProtection="1">
      <alignment vertical="top" wrapText="1"/>
      <protection locked="0"/>
    </xf>
    <xf numFmtId="0" fontId="91" fillId="0" borderId="435" xfId="0" applyFont="1" applyFill="1" applyBorder="1" applyAlignment="1" applyProtection="1">
      <alignment vertical="top" wrapText="1"/>
      <protection locked="0"/>
    </xf>
    <xf numFmtId="0" fontId="91" fillId="0" borderId="435" xfId="0" applyFont="1" applyFill="1" applyBorder="1" applyAlignment="1" applyProtection="1">
      <alignment horizontal="left" vertical="top" wrapText="1"/>
      <protection locked="0"/>
    </xf>
    <xf numFmtId="182" fontId="91" fillId="0" borderId="435" xfId="0" applyNumberFormat="1" applyFont="1" applyFill="1" applyBorder="1" applyAlignment="1" applyProtection="1">
      <alignment horizontal="right" vertical="top" wrapText="1"/>
      <protection locked="0"/>
    </xf>
    <xf numFmtId="180" fontId="91" fillId="0" borderId="435" xfId="0" applyNumberFormat="1" applyFont="1" applyFill="1" applyBorder="1" applyAlignment="1" applyProtection="1">
      <alignment horizontal="right" vertical="top" wrapText="1"/>
      <protection locked="0"/>
    </xf>
    <xf numFmtId="180" fontId="91" fillId="0" borderId="373" xfId="0" applyNumberFormat="1" applyFont="1" applyFill="1" applyBorder="1" applyAlignment="1" applyProtection="1">
      <alignment horizontal="right" vertical="top" wrapText="1"/>
      <protection locked="0"/>
    </xf>
    <xf numFmtId="180" fontId="91" fillId="0" borderId="433" xfId="0" applyNumberFormat="1" applyFont="1" applyFill="1" applyBorder="1" applyAlignment="1" applyProtection="1">
      <alignment vertical="top" wrapText="1"/>
      <protection locked="0"/>
    </xf>
    <xf numFmtId="49" fontId="31" fillId="0" borderId="373" xfId="283" applyNumberFormat="1" applyFont="1" applyFill="1" applyBorder="1" applyAlignment="1" applyProtection="1">
      <alignment vertical="top" wrapText="1"/>
      <protection locked="0"/>
    </xf>
    <xf numFmtId="0" fontId="31" fillId="0" borderId="356" xfId="167" applyFont="1" applyFill="1" applyBorder="1" applyAlignment="1" applyProtection="1">
      <alignment vertical="top" wrapText="1"/>
      <protection locked="0"/>
    </xf>
    <xf numFmtId="0" fontId="31" fillId="0" borderId="247" xfId="167" applyFont="1" applyFill="1" applyBorder="1" applyAlignment="1" applyProtection="1">
      <alignment vertical="top" wrapText="1"/>
      <protection locked="0"/>
    </xf>
    <xf numFmtId="0" fontId="31" fillId="0" borderId="247" xfId="167" applyFont="1" applyFill="1" applyBorder="1" applyAlignment="1" applyProtection="1">
      <alignment horizontal="left" vertical="top" wrapText="1"/>
      <protection locked="0"/>
    </xf>
    <xf numFmtId="38" fontId="31" fillId="0" borderId="247" xfId="236" applyNumberFormat="1" applyFont="1" applyFill="1" applyBorder="1" applyAlignment="1" applyProtection="1">
      <alignment horizontal="right" vertical="top" wrapText="1"/>
      <protection locked="0"/>
    </xf>
    <xf numFmtId="38" fontId="31" fillId="0" borderId="247" xfId="167" applyNumberFormat="1" applyFont="1" applyFill="1" applyBorder="1" applyAlignment="1" applyProtection="1">
      <alignment horizontal="right" vertical="top" wrapText="1"/>
      <protection locked="0"/>
    </xf>
    <xf numFmtId="190" fontId="31" fillId="0" borderId="247" xfId="167" applyNumberFormat="1" applyFont="1" applyFill="1" applyBorder="1" applyAlignment="1" applyProtection="1">
      <alignment horizontal="right" vertical="top" wrapText="1"/>
      <protection locked="0"/>
    </xf>
    <xf numFmtId="190" fontId="31" fillId="0" borderId="247" xfId="167" applyNumberFormat="1" applyFont="1" applyFill="1" applyBorder="1" applyAlignment="1" applyProtection="1">
      <alignment horizontal="left" vertical="top" wrapText="1"/>
      <protection locked="0"/>
    </xf>
    <xf numFmtId="190" fontId="31" fillId="0" borderId="247" xfId="167" applyNumberFormat="1" applyFont="1" applyFill="1" applyBorder="1" applyAlignment="1" applyProtection="1">
      <alignment horizontal="center" vertical="center" wrapText="1"/>
      <protection locked="0"/>
    </xf>
    <xf numFmtId="190" fontId="31" fillId="0" borderId="247" xfId="167" applyNumberFormat="1" applyFont="1" applyFill="1" applyBorder="1" applyAlignment="1" applyProtection="1">
      <alignment horizontal="left" vertical="center" wrapText="1"/>
      <protection locked="0"/>
    </xf>
    <xf numFmtId="190" fontId="31" fillId="0" borderId="256" xfId="167" applyNumberFormat="1" applyFont="1" applyFill="1" applyBorder="1" applyAlignment="1" applyProtection="1">
      <alignment horizontal="left" vertical="center" wrapText="1"/>
      <protection locked="0"/>
    </xf>
    <xf numFmtId="0" fontId="31" fillId="0" borderId="427" xfId="0" applyFont="1" applyFill="1" applyBorder="1" applyAlignment="1" applyProtection="1">
      <alignment horizontal="center" vertical="center" wrapText="1"/>
      <protection locked="0"/>
    </xf>
    <xf numFmtId="0" fontId="31" fillId="0" borderId="373" xfId="0" applyFont="1" applyFill="1" applyBorder="1" applyAlignment="1" applyProtection="1">
      <alignment vertical="top" wrapText="1"/>
      <protection locked="0"/>
    </xf>
    <xf numFmtId="0" fontId="31" fillId="0" borderId="373" xfId="0" applyFont="1" applyFill="1" applyBorder="1" applyAlignment="1" applyProtection="1">
      <alignment horizontal="left" vertical="top"/>
      <protection locked="0"/>
    </xf>
    <xf numFmtId="182" fontId="120" fillId="0" borderId="373" xfId="0" applyNumberFormat="1" applyFont="1" applyFill="1" applyBorder="1" applyAlignment="1" applyProtection="1">
      <alignment horizontal="right" vertical="top"/>
      <protection locked="0"/>
    </xf>
    <xf numFmtId="182" fontId="31" fillId="0" borderId="373" xfId="0" applyNumberFormat="1" applyFont="1" applyFill="1" applyBorder="1" applyAlignment="1" applyProtection="1">
      <alignment horizontal="right" vertical="top"/>
      <protection locked="0"/>
    </xf>
    <xf numFmtId="180" fontId="31" fillId="0" borderId="373" xfId="0" applyNumberFormat="1" applyFont="1" applyFill="1" applyBorder="1" applyAlignment="1" applyProtection="1">
      <alignment horizontal="right" vertical="top"/>
      <protection locked="0"/>
    </xf>
    <xf numFmtId="0" fontId="31" fillId="0" borderId="373" xfId="0" applyFont="1" applyFill="1" applyBorder="1" applyAlignment="1" applyProtection="1">
      <alignment horizontal="left" vertical="top" wrapText="1"/>
      <protection locked="0"/>
    </xf>
    <xf numFmtId="0" fontId="31" fillId="0" borderId="410" xfId="0" applyFont="1" applyFill="1" applyBorder="1" applyAlignment="1" applyProtection="1">
      <alignment horizontal="left" vertical="top" wrapText="1"/>
      <protection locked="0"/>
    </xf>
    <xf numFmtId="0" fontId="31" fillId="0" borderId="247" xfId="0" applyFont="1" applyFill="1" applyBorder="1" applyAlignment="1" applyProtection="1">
      <alignment horizontal="left" vertical="top" wrapText="1"/>
      <protection locked="0"/>
    </xf>
    <xf numFmtId="0" fontId="31" fillId="0" borderId="433" xfId="0" applyFont="1" applyFill="1" applyBorder="1" applyAlignment="1" applyProtection="1">
      <alignment horizontal="left" vertical="top"/>
      <protection locked="0"/>
    </xf>
    <xf numFmtId="0" fontId="91" fillId="0" borderId="373" xfId="0" applyFont="1" applyFill="1" applyBorder="1" applyAlignment="1" applyProtection="1">
      <alignment vertical="top" wrapText="1"/>
      <protection locked="0"/>
    </xf>
    <xf numFmtId="0" fontId="31" fillId="0" borderId="373" xfId="223" applyFont="1" applyFill="1" applyBorder="1" applyAlignment="1" applyProtection="1">
      <alignment horizontal="left" vertical="center" wrapText="1"/>
      <protection locked="0"/>
    </xf>
    <xf numFmtId="0" fontId="91" fillId="0" borderId="373" xfId="223" applyFont="1" applyFill="1" applyBorder="1" applyAlignment="1" applyProtection="1">
      <alignment horizontal="left" vertical="top" wrapText="1"/>
      <protection locked="0"/>
    </xf>
    <xf numFmtId="182" fontId="31" fillId="0" borderId="373" xfId="0" applyNumberFormat="1" applyFont="1" applyFill="1" applyBorder="1" applyAlignment="1" applyProtection="1">
      <alignment horizontal="right" vertical="top" wrapText="1"/>
      <protection locked="0"/>
    </xf>
    <xf numFmtId="0" fontId="31" fillId="0" borderId="433" xfId="0" applyFont="1" applyFill="1" applyBorder="1" applyAlignment="1" applyProtection="1">
      <alignment horizontal="left" vertical="top" wrapText="1"/>
      <protection locked="0"/>
    </xf>
    <xf numFmtId="49" fontId="119" fillId="0" borderId="44" xfId="0" applyNumberFormat="1" applyFont="1" applyFill="1" applyBorder="1" applyAlignment="1">
      <alignment vertical="top" wrapText="1"/>
    </xf>
    <xf numFmtId="0" fontId="119" fillId="0" borderId="44" xfId="0" applyFont="1" applyFill="1" applyBorder="1" applyAlignment="1">
      <alignment vertical="top" wrapText="1"/>
    </xf>
    <xf numFmtId="0" fontId="119" fillId="0" borderId="252" xfId="0" applyFont="1" applyFill="1" applyBorder="1" applyAlignment="1">
      <alignment horizontal="left" vertical="top" wrapText="1"/>
    </xf>
    <xf numFmtId="0" fontId="118" fillId="0" borderId="308" xfId="0" applyFont="1" applyFill="1" applyBorder="1" applyAlignment="1">
      <alignment horizontal="center" vertical="center" wrapText="1"/>
    </xf>
    <xf numFmtId="49" fontId="118" fillId="0" borderId="44" xfId="0" applyNumberFormat="1" applyFont="1" applyFill="1" applyBorder="1" applyAlignment="1">
      <alignment vertical="top" wrapText="1"/>
    </xf>
    <xf numFmtId="0" fontId="118" fillId="0" borderId="44" xfId="0" applyFont="1" applyFill="1" applyBorder="1" applyAlignment="1">
      <alignment vertical="top" wrapText="1"/>
    </xf>
    <xf numFmtId="0" fontId="118" fillId="0" borderId="405" xfId="0" applyFont="1" applyFill="1" applyBorder="1" applyAlignment="1">
      <alignment horizontal="left" vertical="top" wrapText="1"/>
    </xf>
    <xf numFmtId="49" fontId="31" fillId="0" borderId="373" xfId="136" applyNumberFormat="1" applyFont="1" applyFill="1" applyBorder="1" applyAlignment="1" applyProtection="1">
      <alignment vertical="top" wrapText="1"/>
      <protection locked="0"/>
    </xf>
    <xf numFmtId="0" fontId="31" fillId="0" borderId="247" xfId="0" applyFont="1" applyFill="1" applyBorder="1" applyAlignment="1" applyProtection="1">
      <alignment vertical="top" wrapText="1"/>
      <protection locked="0"/>
    </xf>
    <xf numFmtId="0" fontId="31" fillId="0" borderId="247" xfId="0" applyFont="1" applyFill="1" applyBorder="1" applyAlignment="1" applyProtection="1">
      <alignment horizontal="center" vertical="top" wrapText="1"/>
      <protection locked="0"/>
    </xf>
    <xf numFmtId="189" fontId="31" fillId="0" borderId="247" xfId="0" applyNumberFormat="1" applyFont="1" applyFill="1" applyBorder="1" applyAlignment="1" applyProtection="1">
      <alignment horizontal="right" vertical="top" wrapText="1"/>
      <protection locked="0"/>
    </xf>
    <xf numFmtId="189" fontId="31" fillId="0" borderId="247" xfId="0" applyNumberFormat="1" applyFont="1" applyFill="1" applyBorder="1" applyAlignment="1" applyProtection="1">
      <alignment horizontal="center" vertical="top" wrapText="1"/>
      <protection locked="0"/>
    </xf>
    <xf numFmtId="0" fontId="119" fillId="0" borderId="308" xfId="0" applyFont="1" applyFill="1" applyBorder="1" applyAlignment="1">
      <alignment horizontal="center" vertical="center" wrapText="1"/>
    </xf>
    <xf numFmtId="0" fontId="90" fillId="0" borderId="373" xfId="0" applyFont="1" applyFill="1" applyBorder="1" applyAlignment="1" applyProtection="1">
      <alignment horizontal="left" vertical="top" wrapText="1"/>
      <protection locked="0"/>
    </xf>
    <xf numFmtId="38" fontId="90" fillId="0" borderId="277" xfId="0" applyNumberFormat="1" applyFont="1" applyFill="1" applyBorder="1" applyAlignment="1" applyProtection="1">
      <alignment horizontal="left" vertical="top" wrapText="1"/>
      <protection locked="0"/>
    </xf>
    <xf numFmtId="0" fontId="127" fillId="0" borderId="44" xfId="0" applyFont="1" applyFill="1" applyBorder="1" applyAlignment="1">
      <alignment horizontal="left" vertical="top" wrapText="1"/>
    </xf>
    <xf numFmtId="202" fontId="119" fillId="0" borderId="44" xfId="0" applyNumberFormat="1" applyFont="1" applyFill="1" applyBorder="1" applyAlignment="1">
      <alignment horizontal="right" vertical="top" wrapText="1"/>
    </xf>
    <xf numFmtId="0" fontId="119" fillId="0" borderId="44" xfId="0" applyFont="1" applyFill="1" applyBorder="1" applyAlignment="1">
      <alignment horizontal="left" vertical="top"/>
    </xf>
    <xf numFmtId="180" fontId="119" fillId="0" borderId="44" xfId="0" applyNumberFormat="1" applyFont="1" applyFill="1" applyBorder="1" applyAlignment="1">
      <alignment vertical="top" wrapText="1"/>
    </xf>
    <xf numFmtId="182" fontId="31" fillId="0" borderId="10" xfId="0" applyNumberFormat="1" applyFont="1" applyFill="1" applyBorder="1" applyAlignment="1" applyProtection="1">
      <alignment horizontal="right" vertical="top"/>
      <protection locked="0"/>
    </xf>
    <xf numFmtId="0" fontId="45" fillId="0" borderId="11" xfId="0" applyFont="1" applyFill="1" applyBorder="1" applyAlignment="1" applyProtection="1">
      <alignment horizontal="left" vertical="top" wrapText="1"/>
      <protection locked="0"/>
    </xf>
    <xf numFmtId="0" fontId="31" fillId="0" borderId="253" xfId="0" applyFont="1" applyFill="1" applyBorder="1" applyAlignment="1" applyProtection="1">
      <alignment horizontal="left" vertical="top" wrapText="1"/>
      <protection locked="0"/>
    </xf>
    <xf numFmtId="0" fontId="90" fillId="0" borderId="373" xfId="0" applyFont="1" applyFill="1" applyBorder="1" applyAlignment="1" applyProtection="1">
      <alignment vertical="top" wrapText="1"/>
      <protection locked="0"/>
    </xf>
    <xf numFmtId="0" fontId="90" fillId="0" borderId="373" xfId="0" applyFont="1" applyFill="1" applyBorder="1" applyAlignment="1" applyProtection="1">
      <alignment horizontal="left" vertical="top"/>
      <protection locked="0"/>
    </xf>
    <xf numFmtId="182" fontId="90" fillId="0" borderId="373" xfId="0" applyNumberFormat="1" applyFont="1" applyFill="1" applyBorder="1" applyAlignment="1" applyProtection="1">
      <alignment horizontal="right" vertical="top"/>
      <protection locked="0"/>
    </xf>
    <xf numFmtId="180" fontId="90" fillId="0" borderId="373" xfId="0" applyNumberFormat="1" applyFont="1" applyFill="1" applyBorder="1" applyAlignment="1" applyProtection="1">
      <alignment horizontal="right" vertical="top"/>
      <protection locked="0"/>
    </xf>
    <xf numFmtId="0" fontId="90" fillId="0" borderId="410" xfId="0" applyFont="1" applyFill="1" applyBorder="1" applyAlignment="1" applyProtection="1">
      <alignment horizontal="left" vertical="top" wrapText="1"/>
      <protection locked="0"/>
    </xf>
    <xf numFmtId="0" fontId="94" fillId="0" borderId="247" xfId="0" applyFont="1" applyFill="1" applyBorder="1" applyAlignment="1" applyProtection="1">
      <alignment horizontal="left" vertical="top" wrapText="1"/>
      <protection locked="0"/>
    </xf>
    <xf numFmtId="49" fontId="119" fillId="0" borderId="308" xfId="0" applyNumberFormat="1" applyFont="1" applyFill="1" applyBorder="1" applyAlignment="1">
      <alignment horizontal="center" vertical="center" wrapText="1"/>
    </xf>
    <xf numFmtId="0" fontId="119" fillId="0" borderId="44" xfId="0" applyFont="1" applyFill="1" applyBorder="1" applyAlignment="1">
      <alignment vertical="top"/>
    </xf>
    <xf numFmtId="182" fontId="119" fillId="0" borderId="44" xfId="0" applyNumberFormat="1" applyFont="1" applyFill="1" applyBorder="1" applyAlignment="1">
      <alignment horizontal="right" vertical="top"/>
    </xf>
    <xf numFmtId="180" fontId="119" fillId="0" borderId="44" xfId="0" applyNumberFormat="1" applyFont="1" applyFill="1" applyBorder="1" applyAlignment="1">
      <alignment horizontal="right" vertical="top"/>
    </xf>
    <xf numFmtId="182" fontId="31" fillId="0" borderId="10" xfId="0" applyNumberFormat="1" applyFont="1" applyFill="1" applyBorder="1" applyAlignment="1" applyProtection="1">
      <alignment horizontal="right" vertical="top" wrapText="1"/>
      <protection locked="0"/>
    </xf>
    <xf numFmtId="0" fontId="31" fillId="0" borderId="11" xfId="0" applyFont="1" applyFill="1" applyBorder="1" applyAlignment="1" applyProtection="1">
      <alignment horizontal="left" vertical="top" wrapText="1"/>
      <protection locked="0"/>
    </xf>
    <xf numFmtId="0" fontId="91" fillId="0" borderId="427" xfId="0" applyFont="1" applyFill="1" applyBorder="1" applyAlignment="1" applyProtection="1">
      <alignment horizontal="center" vertical="center" wrapText="1"/>
      <protection locked="0"/>
    </xf>
    <xf numFmtId="38" fontId="91" fillId="0" borderId="277" xfId="0" applyNumberFormat="1" applyFont="1" applyFill="1" applyBorder="1" applyAlignment="1" applyProtection="1">
      <alignment horizontal="right" vertical="top" wrapText="1" shrinkToFit="1"/>
      <protection locked="0"/>
    </xf>
    <xf numFmtId="38" fontId="91" fillId="0" borderId="277" xfId="0" applyNumberFormat="1" applyFont="1" applyFill="1" applyBorder="1" applyAlignment="1" applyProtection="1">
      <alignment horizontal="right" vertical="top" wrapText="1"/>
      <protection locked="0"/>
    </xf>
    <xf numFmtId="0" fontId="91" fillId="0" borderId="247" xfId="0" applyFont="1" applyFill="1" applyBorder="1" applyAlignment="1" applyProtection="1">
      <alignment horizontal="left" vertical="top" wrapText="1"/>
      <protection locked="0"/>
    </xf>
    <xf numFmtId="38" fontId="90" fillId="0" borderId="277" xfId="0" applyNumberFormat="1" applyFont="1" applyFill="1" applyBorder="1" applyAlignment="1" applyProtection="1">
      <alignment horizontal="right" vertical="top" wrapText="1" shrinkToFit="1"/>
      <protection locked="0"/>
    </xf>
    <xf numFmtId="38" fontId="90" fillId="0" borderId="277" xfId="0" applyNumberFormat="1" applyFont="1" applyFill="1" applyBorder="1" applyAlignment="1" applyProtection="1">
      <alignment horizontal="right" vertical="top" wrapText="1"/>
      <protection locked="0"/>
    </xf>
    <xf numFmtId="49" fontId="90" fillId="0" borderId="355" xfId="309" applyNumberFormat="1" applyFont="1" applyFill="1" applyBorder="1" applyAlignment="1" applyProtection="1">
      <alignment horizontal="center" vertical="top" wrapText="1"/>
      <protection locked="0"/>
    </xf>
    <xf numFmtId="49" fontId="90" fillId="0" borderId="247" xfId="282" applyNumberFormat="1" applyFont="1" applyFill="1" applyBorder="1" applyAlignment="1" applyProtection="1">
      <alignment horizontal="left" vertical="top" wrapText="1"/>
      <protection locked="0"/>
    </xf>
    <xf numFmtId="0" fontId="90" fillId="0" borderId="247" xfId="0" applyFont="1" applyFill="1" applyBorder="1" applyAlignment="1" applyProtection="1">
      <alignment horizontal="left" vertical="top" wrapText="1"/>
      <protection locked="0"/>
    </xf>
    <xf numFmtId="0" fontId="90" fillId="0" borderId="277" xfId="0" applyFont="1" applyFill="1" applyBorder="1" applyAlignment="1" applyProtection="1">
      <alignment vertical="top" wrapText="1"/>
      <protection locked="0"/>
    </xf>
    <xf numFmtId="190" fontId="90" fillId="0" borderId="277" xfId="0" applyNumberFormat="1" applyFont="1" applyFill="1" applyBorder="1" applyAlignment="1" applyProtection="1">
      <alignment horizontal="left" vertical="top" wrapText="1"/>
      <protection locked="0"/>
    </xf>
    <xf numFmtId="190" fontId="90" fillId="0" borderId="321" xfId="0" applyNumberFormat="1" applyFont="1" applyFill="1" applyBorder="1" applyAlignment="1" applyProtection="1">
      <alignment horizontal="left" vertical="top" wrapText="1"/>
      <protection locked="0"/>
    </xf>
    <xf numFmtId="190" fontId="90" fillId="0" borderId="435" xfId="0" applyNumberFormat="1" applyFont="1" applyFill="1" applyBorder="1" applyAlignment="1" applyProtection="1">
      <alignment horizontal="left" vertical="top" wrapText="1"/>
      <protection locked="0"/>
    </xf>
    <xf numFmtId="190" fontId="90" fillId="0" borderId="437" xfId="0" applyNumberFormat="1" applyFont="1" applyFill="1" applyBorder="1" applyAlignment="1" applyProtection="1">
      <alignment vertical="top" wrapText="1"/>
      <protection locked="0"/>
    </xf>
    <xf numFmtId="38" fontId="90" fillId="0" borderId="277" xfId="228" applyNumberFormat="1" applyFont="1" applyFill="1" applyBorder="1" applyAlignment="1" applyProtection="1">
      <alignment horizontal="right" vertical="top" wrapText="1"/>
      <protection locked="0"/>
    </xf>
    <xf numFmtId="190" fontId="90" fillId="0" borderId="436" xfId="0" applyNumberFormat="1" applyFont="1" applyFill="1" applyBorder="1" applyAlignment="1" applyProtection="1">
      <alignment horizontal="left" vertical="top" wrapText="1"/>
      <protection locked="0"/>
    </xf>
    <xf numFmtId="190" fontId="90" fillId="0" borderId="433" xfId="0" applyNumberFormat="1" applyFont="1" applyFill="1" applyBorder="1" applyAlignment="1" applyProtection="1">
      <alignment vertical="top" wrapText="1"/>
      <protection locked="0"/>
    </xf>
    <xf numFmtId="182" fontId="91" fillId="0" borderId="373" xfId="0" applyNumberFormat="1" applyFont="1" applyFill="1" applyBorder="1" applyAlignment="1" applyProtection="1">
      <alignment horizontal="right" vertical="top" wrapText="1"/>
      <protection locked="0"/>
    </xf>
    <xf numFmtId="0" fontId="45" fillId="0" borderId="435" xfId="0" applyFont="1" applyFill="1" applyBorder="1" applyAlignment="1" applyProtection="1">
      <alignment horizontal="left" vertical="top" wrapText="1"/>
      <protection locked="0"/>
    </xf>
    <xf numFmtId="182" fontId="120" fillId="0" borderId="373" xfId="0" applyNumberFormat="1" applyFont="1" applyFill="1" applyBorder="1" applyAlignment="1" applyProtection="1">
      <alignment horizontal="right" vertical="top" wrapText="1"/>
      <protection locked="0"/>
    </xf>
    <xf numFmtId="180" fontId="120" fillId="0" borderId="373" xfId="0" applyNumberFormat="1" applyFont="1" applyFill="1" applyBorder="1" applyAlignment="1" applyProtection="1">
      <alignment horizontal="right" vertical="top" wrapText="1"/>
      <protection locked="0"/>
    </xf>
    <xf numFmtId="38" fontId="120" fillId="0" borderId="247" xfId="236" applyNumberFormat="1" applyFont="1" applyFill="1" applyBorder="1" applyAlignment="1" applyProtection="1">
      <alignment horizontal="right" vertical="top" wrapText="1"/>
      <protection locked="0"/>
    </xf>
    <xf numFmtId="38" fontId="109" fillId="0" borderId="247" xfId="236" applyNumberFormat="1" applyFont="1" applyFill="1" applyBorder="1" applyAlignment="1" applyProtection="1">
      <alignment horizontal="right" vertical="top" wrapText="1"/>
      <protection locked="0"/>
    </xf>
    <xf numFmtId="190" fontId="31" fillId="0" borderId="247" xfId="167" applyNumberFormat="1" applyFont="1" applyFill="1" applyBorder="1" applyAlignment="1" applyProtection="1">
      <alignment horizontal="center" vertical="top" wrapText="1"/>
      <protection locked="0"/>
    </xf>
    <xf numFmtId="180" fontId="31" fillId="0" borderId="373" xfId="0" applyNumberFormat="1" applyFont="1" applyFill="1" applyBorder="1" applyAlignment="1" applyProtection="1">
      <alignment horizontal="left" vertical="top" wrapText="1"/>
      <protection locked="0"/>
    </xf>
    <xf numFmtId="182" fontId="124" fillId="0" borderId="373" xfId="0" applyNumberFormat="1" applyFont="1" applyFill="1" applyBorder="1" applyAlignment="1" applyProtection="1">
      <alignment horizontal="right" vertical="top" wrapText="1"/>
      <protection locked="0"/>
    </xf>
    <xf numFmtId="0" fontId="90" fillId="0" borderId="427" xfId="0" applyFont="1" applyFill="1" applyBorder="1" applyAlignment="1" applyProtection="1">
      <alignment horizontal="center" vertical="center" wrapText="1"/>
      <protection locked="0"/>
    </xf>
    <xf numFmtId="182" fontId="90" fillId="0" borderId="373" xfId="0" applyNumberFormat="1" applyFont="1" applyFill="1" applyBorder="1" applyAlignment="1" applyProtection="1">
      <alignment horizontal="right" vertical="top" wrapText="1"/>
      <protection locked="0"/>
    </xf>
    <xf numFmtId="180" fontId="90" fillId="0" borderId="373" xfId="0" applyNumberFormat="1" applyFont="1" applyFill="1" applyBorder="1" applyAlignment="1" applyProtection="1">
      <alignment horizontal="left" vertical="top" wrapText="1"/>
      <protection locked="0"/>
    </xf>
    <xf numFmtId="180" fontId="90" fillId="0" borderId="410" xfId="0" applyNumberFormat="1" applyFont="1" applyFill="1" applyBorder="1" applyAlignment="1" applyProtection="1">
      <alignment horizontal="left" vertical="top" wrapText="1"/>
      <protection locked="0"/>
    </xf>
    <xf numFmtId="0" fontId="90" fillId="0" borderId="433" xfId="0" applyFont="1" applyFill="1" applyBorder="1" applyAlignment="1" applyProtection="1">
      <alignment horizontal="left" vertical="top" wrapText="1"/>
      <protection locked="0"/>
    </xf>
    <xf numFmtId="49" fontId="31" fillId="0" borderId="432" xfId="0" applyNumberFormat="1" applyFont="1" applyFill="1" applyBorder="1" applyAlignment="1" applyProtection="1">
      <alignment horizontal="center" vertical="center" wrapText="1"/>
      <protection locked="0"/>
    </xf>
    <xf numFmtId="49" fontId="31" fillId="0" borderId="393" xfId="282" applyNumberFormat="1" applyFont="1" applyFill="1" applyBorder="1" applyAlignment="1" applyProtection="1">
      <alignment vertical="top" wrapText="1"/>
      <protection locked="0"/>
    </xf>
    <xf numFmtId="0" fontId="31" fillId="0" borderId="393" xfId="0" applyFont="1" applyFill="1" applyBorder="1" applyAlignment="1" applyProtection="1">
      <alignment vertical="top" wrapText="1"/>
      <protection locked="0"/>
    </xf>
    <xf numFmtId="0" fontId="31" fillId="0" borderId="393" xfId="0" applyFont="1" applyFill="1" applyBorder="1" applyAlignment="1" applyProtection="1">
      <alignment horizontal="left" vertical="top" wrapText="1"/>
      <protection locked="0"/>
    </xf>
    <xf numFmtId="182" fontId="31" fillId="0" borderId="393" xfId="0" applyNumberFormat="1" applyFont="1" applyFill="1" applyBorder="1" applyAlignment="1" applyProtection="1">
      <alignment horizontal="right" vertical="top" wrapText="1"/>
      <protection locked="0"/>
    </xf>
    <xf numFmtId="0" fontId="31" fillId="0" borderId="396" xfId="0" applyFont="1" applyFill="1" applyBorder="1" applyAlignment="1" applyProtection="1">
      <alignment horizontal="left" vertical="top" wrapText="1"/>
      <protection locked="0"/>
    </xf>
    <xf numFmtId="0" fontId="45" fillId="0" borderId="411" xfId="0" applyFont="1" applyFill="1" applyBorder="1" applyAlignment="1" applyProtection="1">
      <alignment horizontal="left" vertical="top" wrapText="1"/>
      <protection locked="0"/>
    </xf>
    <xf numFmtId="0" fontId="31" fillId="0" borderId="394" xfId="0" applyFont="1" applyFill="1" applyBorder="1" applyAlignment="1" applyProtection="1">
      <alignment horizontal="left" vertical="top" wrapText="1"/>
      <protection locked="0"/>
    </xf>
    <xf numFmtId="49" fontId="37" fillId="0" borderId="408" xfId="0" applyNumberFormat="1" applyFont="1" applyFill="1" applyBorder="1" applyAlignment="1" applyProtection="1">
      <alignment horizontal="center" vertical="center" wrapText="1"/>
      <protection locked="0"/>
    </xf>
    <xf numFmtId="49" fontId="37" fillId="0" borderId="393" xfId="282" applyNumberFormat="1" applyFont="1" applyFill="1" applyBorder="1" applyAlignment="1" applyProtection="1">
      <alignment vertical="top" wrapText="1"/>
      <protection locked="0"/>
    </xf>
    <xf numFmtId="0" fontId="37" fillId="0" borderId="393" xfId="0" applyFont="1" applyFill="1" applyBorder="1" applyAlignment="1" applyProtection="1">
      <alignment vertical="top" wrapText="1"/>
      <protection locked="0"/>
    </xf>
    <xf numFmtId="0" fontId="37" fillId="0" borderId="393" xfId="0" applyFont="1" applyFill="1" applyBorder="1" applyAlignment="1" applyProtection="1">
      <alignment horizontal="left" vertical="top" wrapText="1"/>
      <protection locked="0"/>
    </xf>
    <xf numFmtId="182" fontId="37" fillId="0" borderId="393" xfId="0" applyNumberFormat="1" applyFont="1" applyFill="1" applyBorder="1" applyAlignment="1" applyProtection="1">
      <alignment horizontal="right" vertical="top" wrapText="1"/>
      <protection locked="0"/>
    </xf>
    <xf numFmtId="182" fontId="93" fillId="0" borderId="393" xfId="0" applyNumberFormat="1" applyFont="1" applyFill="1" applyBorder="1" applyAlignment="1" applyProtection="1">
      <alignment horizontal="right" vertical="top" wrapText="1"/>
      <protection locked="0"/>
    </xf>
    <xf numFmtId="180" fontId="37" fillId="0" borderId="393" xfId="0" applyNumberFormat="1" applyFont="1" applyFill="1" applyBorder="1" applyAlignment="1" applyProtection="1">
      <alignment horizontal="right" vertical="top" wrapText="1"/>
      <protection locked="0"/>
    </xf>
    <xf numFmtId="180" fontId="93" fillId="0" borderId="393" xfId="0" applyNumberFormat="1" applyFont="1" applyFill="1" applyBorder="1" applyAlignment="1" applyProtection="1">
      <alignment horizontal="right" vertical="top" wrapText="1"/>
      <protection locked="0"/>
    </xf>
    <xf numFmtId="0" fontId="37" fillId="0" borderId="410" xfId="0" applyFont="1" applyFill="1" applyBorder="1" applyAlignment="1" applyProtection="1">
      <alignment horizontal="left" vertical="top" wrapText="1"/>
      <protection locked="0"/>
    </xf>
    <xf numFmtId="0" fontId="37" fillId="0" borderId="411" xfId="0" applyFont="1" applyFill="1" applyBorder="1" applyAlignment="1" applyProtection="1">
      <alignment horizontal="left" vertical="top" wrapText="1"/>
      <protection locked="0"/>
    </xf>
    <xf numFmtId="0" fontId="37" fillId="0" borderId="394" xfId="0" applyFont="1" applyFill="1" applyBorder="1" applyAlignment="1" applyProtection="1">
      <alignment horizontal="left" vertical="top" wrapText="1"/>
      <protection locked="0"/>
    </xf>
    <xf numFmtId="0" fontId="45" fillId="0" borderId="378" xfId="0" applyFont="1" applyFill="1" applyBorder="1" applyAlignment="1" applyProtection="1">
      <alignment horizontal="left" vertical="top" wrapText="1"/>
      <protection locked="0"/>
    </xf>
    <xf numFmtId="49" fontId="31" fillId="0" borderId="374" xfId="0" applyNumberFormat="1" applyFont="1" applyFill="1" applyBorder="1" applyAlignment="1" applyProtection="1">
      <alignment horizontal="center" vertical="center" wrapText="1"/>
      <protection locked="0"/>
    </xf>
    <xf numFmtId="0" fontId="31" fillId="0" borderId="434" xfId="0" applyFont="1" applyFill="1" applyBorder="1" applyAlignment="1" applyProtection="1">
      <alignment horizontal="left" vertical="top" wrapText="1"/>
      <protection locked="0"/>
    </xf>
    <xf numFmtId="0" fontId="126" fillId="0" borderId="373" xfId="282" applyFont="1" applyFill="1" applyBorder="1" applyAlignment="1" applyProtection="1">
      <alignment horizontal="left" vertical="top" wrapText="1"/>
      <protection locked="0"/>
    </xf>
    <xf numFmtId="49" fontId="31" fillId="0" borderId="233" xfId="0" applyNumberFormat="1" applyFont="1" applyFill="1" applyBorder="1" applyAlignment="1" applyProtection="1">
      <alignment horizontal="center" vertical="center" wrapText="1"/>
      <protection locked="0"/>
    </xf>
    <xf numFmtId="0" fontId="31" fillId="0" borderId="277" xfId="0" applyFont="1" applyFill="1" applyBorder="1" applyAlignment="1" applyProtection="1">
      <alignment vertical="top" wrapText="1"/>
      <protection locked="0"/>
    </xf>
    <xf numFmtId="0" fontId="31" fillId="0" borderId="277" xfId="0" applyFont="1" applyFill="1" applyBorder="1" applyAlignment="1" applyProtection="1">
      <alignment horizontal="left" vertical="top" wrapText="1"/>
      <protection locked="0"/>
    </xf>
    <xf numFmtId="182" fontId="31" fillId="0" borderId="277" xfId="0" applyNumberFormat="1" applyFont="1" applyFill="1" applyBorder="1" applyAlignment="1" applyProtection="1">
      <alignment horizontal="right" vertical="top" wrapText="1"/>
      <protection locked="0"/>
    </xf>
    <xf numFmtId="180" fontId="31" fillId="0" borderId="277" xfId="0" applyNumberFormat="1" applyFont="1" applyFill="1" applyBorder="1" applyAlignment="1" applyProtection="1">
      <alignment horizontal="right" vertical="top" wrapText="1"/>
      <protection locked="0"/>
    </xf>
    <xf numFmtId="0" fontId="31" fillId="0" borderId="321" xfId="0" applyFont="1" applyFill="1" applyBorder="1" applyAlignment="1" applyProtection="1">
      <alignment horizontal="left" vertical="top" wrapText="1"/>
      <protection locked="0"/>
    </xf>
    <xf numFmtId="0" fontId="31" fillId="0" borderId="0" xfId="0" applyFont="1" applyFill="1" applyAlignment="1">
      <alignment wrapText="1"/>
    </xf>
    <xf numFmtId="0" fontId="31" fillId="0" borderId="254" xfId="0" applyFont="1" applyFill="1" applyBorder="1" applyAlignment="1" applyProtection="1">
      <alignment horizontal="left" vertical="top" wrapText="1"/>
      <protection locked="0"/>
    </xf>
    <xf numFmtId="38" fontId="31" fillId="0" borderId="247" xfId="236" applyNumberFormat="1" applyFont="1" applyFill="1" applyBorder="1" applyAlignment="1" applyProtection="1">
      <alignment horizontal="right" vertical="center" wrapText="1"/>
      <protection locked="0"/>
    </xf>
    <xf numFmtId="38" fontId="31" fillId="0" borderId="247" xfId="167" applyNumberFormat="1" applyFont="1" applyFill="1" applyBorder="1" applyAlignment="1" applyProtection="1">
      <alignment horizontal="right" vertical="center" wrapText="1"/>
      <protection locked="0"/>
    </xf>
    <xf numFmtId="38" fontId="91" fillId="0" borderId="247" xfId="236" applyNumberFormat="1" applyFont="1" applyFill="1" applyBorder="1" applyAlignment="1" applyProtection="1">
      <alignment horizontal="right" vertical="center" wrapText="1"/>
      <protection locked="0"/>
    </xf>
    <xf numFmtId="190" fontId="91" fillId="0" borderId="247" xfId="167" applyNumberFormat="1" applyFont="1" applyFill="1" applyBorder="1" applyAlignment="1" applyProtection="1">
      <alignment horizontal="right" vertical="center" wrapText="1"/>
      <protection locked="0"/>
    </xf>
    <xf numFmtId="0" fontId="91" fillId="0" borderId="350" xfId="0" applyFont="1" applyFill="1" applyBorder="1" applyAlignment="1" applyProtection="1">
      <alignment vertical="top" wrapText="1"/>
      <protection locked="0"/>
    </xf>
    <xf numFmtId="0" fontId="31" fillId="0" borderId="351" xfId="0" applyFont="1" applyFill="1" applyBorder="1" applyAlignment="1" applyProtection="1">
      <alignment horizontal="left" vertical="top" wrapText="1"/>
      <protection locked="0"/>
    </xf>
    <xf numFmtId="180" fontId="31" fillId="0" borderId="253" xfId="0" applyNumberFormat="1" applyFont="1" applyFill="1" applyBorder="1" applyAlignment="1" applyProtection="1">
      <alignment vertical="top" wrapText="1"/>
      <protection locked="0"/>
    </xf>
    <xf numFmtId="49" fontId="31" fillId="0" borderId="65" xfId="0" applyNumberFormat="1" applyFont="1" applyFill="1" applyBorder="1" applyAlignment="1" applyProtection="1">
      <alignment horizontal="center" vertical="center" wrapText="1"/>
      <protection locked="0"/>
    </xf>
    <xf numFmtId="0" fontId="31" fillId="0" borderId="66" xfId="0" applyFont="1" applyFill="1" applyBorder="1" applyAlignment="1" applyProtection="1">
      <alignment vertical="top" wrapText="1"/>
      <protection locked="0"/>
    </xf>
    <xf numFmtId="0" fontId="31" fillId="0" borderId="66" xfId="0" applyFont="1" applyFill="1" applyBorder="1" applyAlignment="1" applyProtection="1">
      <alignment horizontal="left" vertical="top" wrapText="1"/>
      <protection locked="0"/>
    </xf>
    <xf numFmtId="0" fontId="31" fillId="0" borderId="339" xfId="0" applyFont="1" applyFill="1" applyBorder="1" applyAlignment="1" applyProtection="1">
      <alignment horizontal="center" vertical="center" wrapText="1"/>
      <protection locked="0"/>
    </xf>
    <xf numFmtId="0" fontId="31" fillId="0" borderId="322" xfId="0" applyFont="1" applyFill="1" applyBorder="1" applyAlignment="1" applyProtection="1">
      <alignment horizontal="center" vertical="center" wrapText="1"/>
      <protection locked="0"/>
    </xf>
    <xf numFmtId="0" fontId="31" fillId="0" borderId="323" xfId="0" applyFont="1" applyFill="1" applyBorder="1" applyAlignment="1" applyProtection="1">
      <alignment vertical="top" wrapText="1"/>
      <protection locked="0"/>
    </xf>
    <xf numFmtId="49" fontId="31" fillId="0" borderId="322" xfId="0" applyNumberFormat="1" applyFont="1" applyFill="1" applyBorder="1" applyAlignment="1" applyProtection="1">
      <alignment horizontal="center" vertical="center" wrapText="1"/>
      <protection locked="0"/>
    </xf>
    <xf numFmtId="38" fontId="31" fillId="0" borderId="350" xfId="0" applyNumberFormat="1" applyFont="1" applyFill="1" applyBorder="1" applyAlignment="1" applyProtection="1">
      <alignment horizontal="right" vertical="top" wrapText="1"/>
      <protection locked="0"/>
    </xf>
    <xf numFmtId="0" fontId="31" fillId="0" borderId="323" xfId="0" applyFont="1" applyFill="1" applyBorder="1" applyAlignment="1" applyProtection="1">
      <alignment horizontal="left" vertical="top" wrapText="1"/>
      <protection locked="0"/>
    </xf>
    <xf numFmtId="182" fontId="31" fillId="0" borderId="323" xfId="0" applyNumberFormat="1" applyFont="1" applyFill="1" applyBorder="1" applyAlignment="1" applyProtection="1">
      <alignment horizontal="right" vertical="top" wrapText="1"/>
      <protection locked="0"/>
    </xf>
    <xf numFmtId="180" fontId="31" fillId="0" borderId="323" xfId="0" applyNumberFormat="1" applyFont="1" applyFill="1" applyBorder="1" applyAlignment="1" applyProtection="1">
      <alignment horizontal="left" vertical="top" wrapText="1"/>
      <protection locked="0"/>
    </xf>
    <xf numFmtId="0" fontId="31" fillId="0" borderId="344" xfId="0" applyFont="1" applyFill="1" applyBorder="1" applyAlignment="1" applyProtection="1">
      <alignment horizontal="left" vertical="top" wrapText="1"/>
      <protection locked="0"/>
    </xf>
    <xf numFmtId="49" fontId="31" fillId="0" borderId="339" xfId="0" applyNumberFormat="1" applyFont="1" applyFill="1" applyBorder="1" applyAlignment="1" applyProtection="1">
      <alignment horizontal="center" vertical="center" wrapText="1"/>
      <protection locked="0"/>
    </xf>
    <xf numFmtId="49" fontId="31" fillId="0" borderId="78" xfId="0" applyNumberFormat="1" applyFont="1" applyFill="1" applyBorder="1" applyAlignment="1" applyProtection="1">
      <alignment horizontal="center" vertical="center" wrapText="1"/>
      <protection locked="0"/>
    </xf>
    <xf numFmtId="182" fontId="91" fillId="0" borderId="350" xfId="0" applyNumberFormat="1" applyFont="1" applyFill="1" applyBorder="1" applyAlignment="1" applyProtection="1">
      <alignment horizontal="right" vertical="top"/>
      <protection locked="0"/>
    </xf>
    <xf numFmtId="180" fontId="31" fillId="0" borderId="10" xfId="0" applyNumberFormat="1" applyFont="1" applyFill="1" applyBorder="1" applyAlignment="1" applyProtection="1">
      <alignment horizontal="right" vertical="top"/>
      <protection locked="0"/>
    </xf>
    <xf numFmtId="180" fontId="91" fillId="0" borderId="350" xfId="0" applyNumberFormat="1" applyFont="1" applyFill="1" applyBorder="1" applyAlignment="1" applyProtection="1">
      <alignment horizontal="right" vertical="top"/>
      <protection locked="0"/>
    </xf>
    <xf numFmtId="0" fontId="31" fillId="0" borderId="10" xfId="0" applyFont="1" applyFill="1" applyBorder="1" applyAlignment="1" applyProtection="1">
      <alignment horizontal="left" vertical="top"/>
      <protection locked="0"/>
    </xf>
    <xf numFmtId="0" fontId="91" fillId="0" borderId="350" xfId="0" applyFont="1" applyFill="1" applyBorder="1" applyAlignment="1" applyProtection="1">
      <alignment horizontal="left" vertical="top"/>
      <protection locked="0"/>
    </xf>
    <xf numFmtId="0" fontId="31" fillId="0" borderId="338" xfId="0" applyFont="1" applyFill="1" applyBorder="1" applyAlignment="1" applyProtection="1">
      <alignment horizontal="left" vertical="top"/>
      <protection locked="0"/>
    </xf>
    <xf numFmtId="0" fontId="31" fillId="0" borderId="253" xfId="0" applyFont="1" applyFill="1" applyBorder="1" applyAlignment="1" applyProtection="1">
      <alignment horizontal="left" vertical="top"/>
      <protection locked="0"/>
    </xf>
    <xf numFmtId="0" fontId="121" fillId="0" borderId="247" xfId="0" applyFont="1" applyFill="1" applyBorder="1" applyAlignment="1" applyProtection="1">
      <alignment horizontal="left" vertical="top" wrapText="1"/>
      <protection locked="0"/>
    </xf>
    <xf numFmtId="0" fontId="31" fillId="0" borderId="269" xfId="0" applyFont="1" applyFill="1" applyBorder="1" applyAlignment="1" applyProtection="1">
      <alignment horizontal="left" vertical="top" wrapText="1"/>
      <protection locked="0"/>
    </xf>
    <xf numFmtId="0" fontId="31" fillId="0" borderId="123" xfId="0" applyFont="1" applyFill="1" applyBorder="1" applyAlignment="1" applyProtection="1">
      <alignment horizontal="left" vertical="top" wrapText="1"/>
      <protection locked="0"/>
    </xf>
    <xf numFmtId="0" fontId="31" fillId="0" borderId="12" xfId="0" applyFont="1" applyFill="1" applyBorder="1" applyAlignment="1" applyProtection="1">
      <alignment horizontal="left" vertical="top"/>
      <protection locked="0"/>
    </xf>
    <xf numFmtId="0" fontId="31" fillId="0" borderId="325" xfId="0" applyFont="1" applyFill="1" applyBorder="1" applyAlignment="1" applyProtection="1">
      <alignment horizontal="center" vertical="center" wrapText="1"/>
      <protection locked="0"/>
    </xf>
    <xf numFmtId="49" fontId="31" fillId="0" borderId="247" xfId="136" applyNumberFormat="1" applyFont="1" applyFill="1" applyBorder="1" applyAlignment="1" applyProtection="1">
      <alignment horizontal="left" vertical="top" wrapText="1"/>
      <protection locked="0"/>
    </xf>
    <xf numFmtId="49" fontId="31" fillId="0" borderId="326" xfId="136" applyNumberFormat="1" applyFont="1" applyFill="1" applyBorder="1" applyAlignment="1" applyProtection="1">
      <alignment horizontal="left" vertical="top" wrapText="1"/>
      <protection locked="0"/>
    </xf>
    <xf numFmtId="0" fontId="31" fillId="0" borderId="326" xfId="0" applyFont="1" applyFill="1" applyBorder="1" applyAlignment="1" applyProtection="1">
      <alignment horizontal="left" vertical="top" wrapText="1"/>
      <protection locked="0"/>
    </xf>
    <xf numFmtId="38" fontId="31" fillId="0" borderId="326" xfId="0" applyNumberFormat="1" applyFont="1" applyFill="1" applyBorder="1" applyAlignment="1" applyProtection="1">
      <alignment horizontal="right" vertical="top" wrapText="1"/>
      <protection locked="0"/>
    </xf>
    <xf numFmtId="38" fontId="91" fillId="0" borderId="326" xfId="0" applyNumberFormat="1" applyFont="1" applyFill="1" applyBorder="1" applyAlignment="1" applyProtection="1">
      <alignment horizontal="right" vertical="top" wrapText="1"/>
      <protection locked="0"/>
    </xf>
    <xf numFmtId="189" fontId="31" fillId="0" borderId="326" xfId="0" applyNumberFormat="1" applyFont="1" applyFill="1" applyBorder="1" applyAlignment="1" applyProtection="1">
      <alignment horizontal="right" vertical="top" wrapText="1"/>
      <protection locked="0"/>
    </xf>
    <xf numFmtId="189" fontId="31" fillId="0" borderId="326" xfId="0" applyNumberFormat="1" applyFont="1" applyFill="1" applyBorder="1" applyAlignment="1" applyProtection="1">
      <alignment vertical="top" wrapText="1"/>
      <protection locked="0"/>
    </xf>
    <xf numFmtId="0" fontId="31" fillId="0" borderId="326" xfId="0" applyFont="1" applyFill="1" applyBorder="1" applyAlignment="1" applyProtection="1">
      <alignment vertical="top" wrapText="1"/>
      <protection locked="0"/>
    </xf>
    <xf numFmtId="0" fontId="91" fillId="0" borderId="406" xfId="0" applyFont="1" applyFill="1" applyBorder="1" applyAlignment="1" applyProtection="1">
      <alignment horizontal="left" vertical="top" wrapText="1"/>
      <protection locked="0"/>
    </xf>
    <xf numFmtId="49" fontId="31" fillId="0" borderId="325" xfId="0" quotePrefix="1" applyNumberFormat="1" applyFont="1" applyFill="1" applyBorder="1" applyAlignment="1" applyProtection="1">
      <alignment horizontal="center" vertical="center" wrapText="1"/>
      <protection locked="0"/>
    </xf>
    <xf numFmtId="49" fontId="31" fillId="0" borderId="247" xfId="282" applyNumberFormat="1" applyFont="1" applyFill="1" applyBorder="1" applyAlignment="1" applyProtection="1">
      <alignment horizontal="left" vertical="top" wrapText="1"/>
      <protection locked="0"/>
    </xf>
    <xf numFmtId="189" fontId="91" fillId="0" borderId="247" xfId="0" applyNumberFormat="1" applyFont="1" applyFill="1" applyBorder="1" applyAlignment="1" applyProtection="1">
      <alignment horizontal="right" vertical="top" wrapText="1"/>
      <protection locked="0"/>
    </xf>
    <xf numFmtId="189" fontId="31" fillId="0" borderId="247" xfId="0" applyNumberFormat="1" applyFont="1" applyFill="1" applyBorder="1" applyAlignment="1" applyProtection="1">
      <alignment vertical="top" wrapText="1"/>
      <protection locked="0"/>
    </xf>
    <xf numFmtId="180" fontId="31" fillId="0" borderId="321" xfId="0" applyNumberFormat="1" applyFont="1" applyFill="1" applyBorder="1" applyAlignment="1" applyProtection="1">
      <alignment vertical="top" wrapText="1"/>
      <protection locked="0"/>
    </xf>
    <xf numFmtId="0" fontId="31" fillId="0" borderId="277" xfId="0" applyFont="1" applyFill="1" applyBorder="1" applyAlignment="1" applyProtection="1">
      <alignment horizontal="left" vertical="top"/>
      <protection locked="0"/>
    </xf>
    <xf numFmtId="182" fontId="31" fillId="0" borderId="277" xfId="0" applyNumberFormat="1" applyFont="1" applyFill="1" applyBorder="1" applyAlignment="1" applyProtection="1">
      <alignment horizontal="right" vertical="top"/>
      <protection locked="0"/>
    </xf>
    <xf numFmtId="180" fontId="31" fillId="0" borderId="277" xfId="0" applyNumberFormat="1" applyFont="1" applyFill="1" applyBorder="1" applyAlignment="1" applyProtection="1">
      <alignment horizontal="right" vertical="top"/>
      <protection locked="0"/>
    </xf>
    <xf numFmtId="0" fontId="31" fillId="0" borderId="321" xfId="0" applyFont="1" applyFill="1" applyBorder="1" applyAlignment="1" applyProtection="1">
      <alignment horizontal="left" vertical="top"/>
      <protection locked="0"/>
    </xf>
    <xf numFmtId="0" fontId="31" fillId="0" borderId="305" xfId="0" applyFont="1" applyFill="1" applyBorder="1" applyAlignment="1" applyProtection="1">
      <alignment horizontal="left" vertical="top" wrapText="1"/>
      <protection locked="0"/>
    </xf>
    <xf numFmtId="0" fontId="31" fillId="0" borderId="117" xfId="0" applyFont="1" applyFill="1" applyBorder="1" applyAlignment="1" applyProtection="1">
      <alignment horizontal="left" vertical="top" wrapText="1"/>
      <protection locked="0"/>
    </xf>
    <xf numFmtId="180" fontId="31" fillId="0" borderId="10" xfId="0" applyNumberFormat="1" applyFont="1" applyFill="1" applyBorder="1" applyAlignment="1" applyProtection="1">
      <alignment vertical="top" wrapText="1"/>
      <protection locked="0"/>
    </xf>
    <xf numFmtId="180" fontId="31" fillId="52" borderId="10" xfId="228" applyNumberFormat="1" applyFont="1" applyFill="1" applyBorder="1" applyAlignment="1" applyProtection="1">
      <alignment vertical="top" wrapText="1"/>
      <protection locked="0"/>
    </xf>
    <xf numFmtId="180" fontId="31" fillId="0" borderId="79" xfId="228" applyNumberFormat="1" applyFont="1" applyFill="1" applyBorder="1" applyAlignment="1" applyProtection="1">
      <alignment horizontal="right" vertical="top" wrapText="1"/>
      <protection locked="0"/>
    </xf>
    <xf numFmtId="49" fontId="31" fillId="0" borderId="373" xfId="282" applyNumberFormat="1" applyFont="1" applyFill="1" applyBorder="1" applyAlignment="1" applyProtection="1">
      <alignment horizontal="left" vertical="top" wrapText="1"/>
      <protection locked="0"/>
    </xf>
    <xf numFmtId="180" fontId="31" fillId="0" borderId="373" xfId="228" applyNumberFormat="1" applyFont="1" applyFill="1" applyBorder="1" applyAlignment="1" applyProtection="1">
      <alignment horizontal="right" vertical="top" wrapText="1"/>
      <protection locked="0"/>
    </xf>
    <xf numFmtId="180" fontId="93" fillId="0" borderId="410" xfId="0" applyNumberFormat="1" applyFont="1" applyFill="1" applyBorder="1" applyAlignment="1" applyProtection="1">
      <alignment vertical="top" wrapText="1"/>
      <protection locked="0"/>
    </xf>
    <xf numFmtId="0" fontId="91" fillId="0" borderId="373" xfId="0" applyFont="1" applyFill="1" applyBorder="1" applyAlignment="1" applyProtection="1">
      <alignment horizontal="left" vertical="top" wrapText="1"/>
      <protection locked="0"/>
    </xf>
    <xf numFmtId="49" fontId="46" fillId="0" borderId="427" xfId="0" applyNumberFormat="1" applyFont="1" applyFill="1" applyBorder="1" applyAlignment="1" applyProtection="1">
      <alignment horizontal="center" vertical="center" wrapText="1"/>
      <protection locked="0"/>
    </xf>
    <xf numFmtId="49" fontId="46" fillId="0" borderId="373" xfId="282" applyNumberFormat="1" applyFont="1" applyFill="1" applyBorder="1" applyAlignment="1" applyProtection="1">
      <alignment horizontal="left" vertical="top" wrapText="1"/>
      <protection locked="0"/>
    </xf>
    <xf numFmtId="180" fontId="46" fillId="0" borderId="410" xfId="0" applyNumberFormat="1" applyFont="1" applyFill="1" applyBorder="1" applyAlignment="1" applyProtection="1">
      <alignment vertical="top" wrapText="1"/>
      <protection locked="0"/>
    </xf>
    <xf numFmtId="0" fontId="46" fillId="0" borderId="373" xfId="0" applyFont="1" applyFill="1" applyBorder="1" applyAlignment="1" applyProtection="1">
      <alignment horizontal="left" vertical="top" wrapText="1"/>
      <protection locked="0"/>
    </xf>
    <xf numFmtId="180" fontId="46" fillId="0" borderId="373" xfId="228" applyNumberFormat="1" applyFont="1" applyFill="1" applyBorder="1" applyAlignment="1" applyProtection="1">
      <alignment horizontal="right" vertical="top" wrapText="1"/>
      <protection locked="0"/>
    </xf>
    <xf numFmtId="180" fontId="46" fillId="0" borderId="373" xfId="0" applyNumberFormat="1" applyFont="1" applyFill="1" applyBorder="1" applyAlignment="1" applyProtection="1">
      <alignment horizontal="right" vertical="top" wrapText="1"/>
      <protection locked="0"/>
    </xf>
    <xf numFmtId="180" fontId="46" fillId="0" borderId="373" xfId="0" applyNumberFormat="1" applyFont="1" applyFill="1" applyBorder="1" applyAlignment="1" applyProtection="1">
      <alignment horizontal="left" vertical="top" wrapText="1"/>
      <protection locked="0"/>
    </xf>
    <xf numFmtId="180" fontId="31" fillId="0" borderId="410" xfId="0" applyNumberFormat="1" applyFont="1" applyFill="1" applyBorder="1" applyAlignment="1" applyProtection="1">
      <alignment horizontal="left" vertical="top" wrapText="1"/>
      <protection locked="0"/>
    </xf>
    <xf numFmtId="0" fontId="27" fillId="0" borderId="305" xfId="282" applyFill="1" applyBorder="1" applyAlignment="1" applyProtection="1">
      <alignment horizontal="left" vertical="top" wrapText="1"/>
      <protection locked="0"/>
    </xf>
    <xf numFmtId="180" fontId="128" fillId="0" borderId="373" xfId="0" applyNumberFormat="1" applyFont="1" applyFill="1" applyBorder="1" applyAlignment="1" applyProtection="1">
      <alignment horizontal="left" vertical="top" wrapText="1"/>
      <protection locked="0"/>
    </xf>
    <xf numFmtId="180" fontId="120" fillId="0" borderId="373" xfId="228" applyNumberFormat="1" applyFont="1" applyFill="1" applyBorder="1" applyAlignment="1" applyProtection="1">
      <alignment horizontal="right" vertical="top" wrapText="1"/>
      <protection locked="0"/>
    </xf>
    <xf numFmtId="49" fontId="91" fillId="0" borderId="427" xfId="0" applyNumberFormat="1" applyFont="1" applyFill="1" applyBorder="1" applyAlignment="1" applyProtection="1">
      <alignment horizontal="center" vertical="center" wrapText="1"/>
      <protection locked="0"/>
    </xf>
    <xf numFmtId="180" fontId="91" fillId="0" borderId="373" xfId="228" applyNumberFormat="1" applyFont="1" applyFill="1" applyBorder="1" applyAlignment="1" applyProtection="1">
      <alignment horizontal="right" vertical="top" wrapText="1"/>
      <protection locked="0"/>
    </xf>
    <xf numFmtId="180" fontId="91" fillId="0" borderId="373" xfId="0" applyNumberFormat="1" applyFont="1" applyFill="1" applyBorder="1" applyAlignment="1" applyProtection="1">
      <alignment horizontal="left" vertical="top" wrapText="1"/>
      <protection locked="0"/>
    </xf>
    <xf numFmtId="180" fontId="90" fillId="0" borderId="373" xfId="228" applyNumberFormat="1" applyFont="1" applyFill="1" applyBorder="1" applyAlignment="1" applyProtection="1">
      <alignment horizontal="right" vertical="top" wrapText="1"/>
      <protection locked="0"/>
    </xf>
    <xf numFmtId="180" fontId="90" fillId="0" borderId="373" xfId="331" applyNumberFormat="1" applyFont="1" applyFill="1" applyBorder="1" applyAlignment="1" applyProtection="1">
      <alignment horizontal="right" vertical="top" wrapText="1"/>
      <protection locked="0"/>
    </xf>
    <xf numFmtId="180" fontId="91" fillId="0" borderId="10" xfId="228" applyNumberFormat="1" applyFont="1" applyFill="1" applyBorder="1" applyAlignment="1" applyProtection="1">
      <alignment horizontal="left" vertical="top" wrapText="1"/>
      <protection locked="0"/>
    </xf>
    <xf numFmtId="182" fontId="90" fillId="0" borderId="350" xfId="0" applyNumberFormat="1" applyFont="1" applyFill="1" applyBorder="1" applyAlignment="1" applyProtection="1">
      <alignment horizontal="right" vertical="top" wrapText="1"/>
      <protection locked="0"/>
    </xf>
    <xf numFmtId="182" fontId="90" fillId="0" borderId="350" xfId="0" applyNumberFormat="1" applyFont="1" applyBorder="1" applyAlignment="1" applyProtection="1">
      <alignment horizontal="right" vertical="top" wrapText="1"/>
      <protection locked="0"/>
    </xf>
    <xf numFmtId="0" fontId="90" fillId="0" borderId="350" xfId="0" applyFont="1" applyFill="1" applyBorder="1" applyAlignment="1" applyProtection="1">
      <alignment horizontal="left" vertical="top" wrapText="1"/>
      <protection locked="0"/>
    </xf>
    <xf numFmtId="0" fontId="90" fillId="0" borderId="350" xfId="0" applyFont="1" applyBorder="1" applyAlignment="1" applyProtection="1">
      <alignment horizontal="left" vertical="top" wrapText="1"/>
      <protection locked="0"/>
    </xf>
    <xf numFmtId="180" fontId="90" fillId="0" borderId="350" xfId="0" applyNumberFormat="1" applyFont="1" applyBorder="1" applyAlignment="1" applyProtection="1">
      <alignment horizontal="right" vertical="top" wrapText="1"/>
      <protection locked="0"/>
    </xf>
    <xf numFmtId="182" fontId="90" fillId="0" borderId="428" xfId="0" applyNumberFormat="1" applyFont="1" applyBorder="1" applyAlignment="1" applyProtection="1">
      <alignment horizontal="right" vertical="top"/>
      <protection locked="0"/>
    </xf>
    <xf numFmtId="182" fontId="90" fillId="0" borderId="428" xfId="0" applyNumberFormat="1" applyFont="1" applyFill="1" applyBorder="1" applyAlignment="1" applyProtection="1">
      <alignment horizontal="right" vertical="top"/>
      <protection locked="0"/>
    </xf>
    <xf numFmtId="180" fontId="90" fillId="0" borderId="428" xfId="0" applyNumberFormat="1" applyFont="1" applyBorder="1" applyAlignment="1" applyProtection="1">
      <alignment horizontal="right" vertical="top"/>
      <protection locked="0"/>
    </xf>
    <xf numFmtId="180" fontId="90" fillId="0" borderId="428" xfId="0" applyNumberFormat="1" applyFont="1" applyBorder="1" applyAlignment="1" applyProtection="1">
      <alignment horizontal="right" vertical="top" wrapText="1"/>
      <protection locked="0"/>
    </xf>
    <xf numFmtId="180" fontId="90" fillId="55" borderId="428" xfId="0" applyNumberFormat="1" applyFont="1" applyFill="1" applyBorder="1" applyAlignment="1" applyProtection="1">
      <alignment horizontal="right" vertical="top"/>
      <protection locked="0"/>
    </xf>
    <xf numFmtId="180" fontId="90" fillId="55" borderId="428" xfId="0" applyNumberFormat="1" applyFont="1" applyFill="1" applyBorder="1" applyAlignment="1" applyProtection="1">
      <alignment horizontal="right" vertical="top" wrapText="1"/>
      <protection locked="0"/>
    </xf>
    <xf numFmtId="0" fontId="31" fillId="0" borderId="428" xfId="0" applyFont="1" applyBorder="1" applyAlignment="1" applyProtection="1">
      <alignment horizontal="left" vertical="top" wrapText="1"/>
      <protection locked="0"/>
    </xf>
    <xf numFmtId="0" fontId="91" fillId="0" borderId="428" xfId="0" applyFont="1" applyBorder="1" applyAlignment="1" applyProtection="1">
      <alignment horizontal="left" vertical="top"/>
      <protection locked="0"/>
    </xf>
    <xf numFmtId="0" fontId="31" fillId="0" borderId="434" xfId="0" applyFont="1" applyBorder="1" applyAlignment="1" applyProtection="1">
      <alignment horizontal="left" vertical="top"/>
      <protection locked="0"/>
    </xf>
    <xf numFmtId="0" fontId="31" fillId="0" borderId="397" xfId="0" applyFont="1" applyBorder="1" applyAlignment="1" applyProtection="1">
      <alignment horizontal="left" vertical="top" wrapText="1"/>
      <protection locked="0"/>
    </xf>
    <xf numFmtId="0" fontId="31" fillId="0" borderId="452" xfId="0" applyFont="1" applyBorder="1" applyAlignment="1" applyProtection="1">
      <alignment horizontal="left" vertical="top"/>
      <protection locked="0"/>
    </xf>
    <xf numFmtId="0" fontId="31" fillId="55" borderId="428" xfId="223" applyFont="1" applyFill="1" applyBorder="1" applyAlignment="1" applyProtection="1">
      <alignment horizontal="left" vertical="center" wrapText="1"/>
      <protection locked="0"/>
    </xf>
    <xf numFmtId="0" fontId="31" fillId="55" borderId="428" xfId="223" applyFont="1" applyFill="1" applyBorder="1" applyAlignment="1" applyProtection="1">
      <alignment horizontal="center" vertical="center" wrapText="1"/>
      <protection locked="0"/>
    </xf>
    <xf numFmtId="0" fontId="90" fillId="0" borderId="435" xfId="0" applyFont="1" applyFill="1" applyBorder="1" applyAlignment="1" applyProtection="1">
      <alignment vertical="top" wrapText="1"/>
      <protection locked="0"/>
    </xf>
    <xf numFmtId="0" fontId="90" fillId="0" borderId="435" xfId="0" applyFont="1" applyFill="1" applyBorder="1" applyAlignment="1" applyProtection="1">
      <alignment horizontal="left" vertical="top" wrapText="1"/>
      <protection locked="0"/>
    </xf>
    <xf numFmtId="182" fontId="90" fillId="0" borderId="435" xfId="0" applyNumberFormat="1" applyFont="1" applyFill="1" applyBorder="1" applyAlignment="1" applyProtection="1">
      <alignment horizontal="right" vertical="top" wrapText="1"/>
      <protection locked="0"/>
    </xf>
    <xf numFmtId="180" fontId="90" fillId="0" borderId="435" xfId="0" applyNumberFormat="1" applyFont="1" applyFill="1" applyBorder="1" applyAlignment="1" applyProtection="1">
      <alignment horizontal="right" vertical="top" wrapText="1"/>
      <protection locked="0"/>
    </xf>
    <xf numFmtId="49" fontId="89" fillId="0" borderId="235" xfId="283" applyNumberFormat="1" applyFont="1" applyBorder="1" applyAlignment="1" applyProtection="1">
      <alignment vertical="top" wrapText="1"/>
      <protection locked="0"/>
    </xf>
    <xf numFmtId="0" fontId="89" fillId="0" borderId="130" xfId="167" applyFont="1" applyBorder="1" applyAlignment="1" applyProtection="1">
      <alignment vertical="top" wrapText="1"/>
      <protection locked="0"/>
    </xf>
    <xf numFmtId="0" fontId="89" fillId="0" borderId="76" xfId="167" applyFont="1" applyBorder="1" applyAlignment="1" applyProtection="1">
      <alignment vertical="top" wrapText="1"/>
      <protection locked="0"/>
    </xf>
    <xf numFmtId="0" fontId="89" fillId="0" borderId="76" xfId="167" applyFont="1" applyBorder="1" applyAlignment="1" applyProtection="1">
      <alignment horizontal="center" vertical="center" wrapText="1"/>
      <protection locked="0"/>
    </xf>
    <xf numFmtId="38" fontId="89" fillId="0" borderId="76" xfId="236" applyNumberFormat="1" applyFont="1" applyBorder="1" applyAlignment="1" applyProtection="1">
      <alignment horizontal="right" vertical="center" wrapText="1"/>
      <protection locked="0"/>
    </xf>
    <xf numFmtId="38" fontId="89" fillId="0" borderId="76" xfId="167" applyNumberFormat="1" applyFont="1" applyBorder="1" applyAlignment="1" applyProtection="1">
      <alignment horizontal="right" vertical="center" wrapText="1"/>
      <protection locked="0"/>
    </xf>
    <xf numFmtId="190" fontId="89" fillId="0" borderId="76" xfId="167" applyNumberFormat="1" applyFont="1" applyBorder="1" applyAlignment="1" applyProtection="1">
      <alignment horizontal="center" vertical="center" wrapText="1"/>
      <protection locked="0"/>
    </xf>
    <xf numFmtId="190" fontId="89" fillId="0" borderId="76" xfId="167" applyNumberFormat="1" applyFont="1" applyBorder="1" applyAlignment="1" applyProtection="1">
      <alignment horizontal="left" vertical="center" wrapText="1"/>
      <protection locked="0"/>
    </xf>
    <xf numFmtId="190" fontId="89" fillId="0" borderId="256" xfId="167" applyNumberFormat="1" applyFont="1" applyBorder="1" applyAlignment="1" applyProtection="1">
      <alignment horizontal="left" vertical="center" wrapText="1"/>
      <protection locked="0"/>
    </xf>
    <xf numFmtId="49" fontId="91" fillId="0" borderId="450" xfId="0" applyNumberFormat="1" applyFont="1" applyFill="1" applyBorder="1" applyAlignment="1" applyProtection="1">
      <alignment horizontal="center" vertical="center" wrapText="1"/>
      <protection locked="0"/>
    </xf>
    <xf numFmtId="0" fontId="91" fillId="0" borderId="450" xfId="0" applyFont="1" applyFill="1" applyBorder="1" applyAlignment="1" applyProtection="1">
      <alignment horizontal="left" vertical="top" wrapText="1"/>
      <protection locked="0"/>
    </xf>
    <xf numFmtId="0" fontId="91" fillId="0" borderId="450" xfId="0" applyFont="1" applyFill="1" applyBorder="1" applyAlignment="1" applyProtection="1">
      <alignment vertical="top" wrapText="1"/>
      <protection locked="0"/>
    </xf>
    <xf numFmtId="189" fontId="91" fillId="0" borderId="450" xfId="0" applyNumberFormat="1" applyFont="1" applyFill="1" applyBorder="1" applyAlignment="1" applyProtection="1">
      <alignment vertical="top" wrapText="1"/>
      <protection locked="0"/>
    </xf>
    <xf numFmtId="189" fontId="120" fillId="0" borderId="450" xfId="0" applyNumberFormat="1" applyFont="1" applyFill="1" applyBorder="1" applyAlignment="1" applyProtection="1">
      <alignment vertical="top" wrapText="1"/>
      <protection locked="0"/>
    </xf>
    <xf numFmtId="180" fontId="91" fillId="0" borderId="450" xfId="0" applyNumberFormat="1" applyFont="1" applyFill="1" applyBorder="1" applyAlignment="1" applyProtection="1">
      <alignment horizontal="right" vertical="top" wrapText="1"/>
      <protection locked="0"/>
    </xf>
    <xf numFmtId="189" fontId="91" fillId="0" borderId="450" xfId="0" applyNumberFormat="1" applyFont="1" applyFill="1" applyBorder="1" applyAlignment="1" applyProtection="1">
      <alignment horizontal="center" vertical="top" wrapText="1"/>
      <protection locked="0"/>
    </xf>
    <xf numFmtId="180" fontId="91" fillId="0" borderId="449" xfId="0" applyNumberFormat="1" applyFont="1" applyFill="1" applyBorder="1" applyAlignment="1" applyProtection="1">
      <alignment vertical="top" wrapText="1"/>
      <protection locked="0"/>
    </xf>
    <xf numFmtId="180" fontId="31" fillId="0" borderId="44" xfId="0" applyNumberFormat="1" applyFont="1" applyFill="1" applyBorder="1" applyAlignment="1" applyProtection="1">
      <alignment horizontal="left" vertical="top" wrapText="1"/>
      <protection locked="0"/>
    </xf>
    <xf numFmtId="180" fontId="31" fillId="0" borderId="394" xfId="0" applyNumberFormat="1" applyFont="1" applyFill="1" applyBorder="1" applyAlignment="1" applyProtection="1">
      <alignment vertical="top" wrapText="1"/>
      <protection locked="0"/>
    </xf>
    <xf numFmtId="180" fontId="31" fillId="0" borderId="44" xfId="0" applyNumberFormat="1" applyFont="1" applyFill="1" applyBorder="1" applyAlignment="1" applyProtection="1">
      <alignment horizontal="right" vertical="top" wrapText="1"/>
      <protection locked="0"/>
    </xf>
    <xf numFmtId="0" fontId="31" fillId="0" borderId="241" xfId="0" applyFont="1" applyFill="1" applyBorder="1" applyAlignment="1" applyProtection="1">
      <alignment horizontal="left" vertical="top" wrapText="1"/>
      <protection locked="0"/>
    </xf>
    <xf numFmtId="0" fontId="31" fillId="0" borderId="0" xfId="0" applyFont="1" applyFill="1" applyAlignment="1" applyProtection="1">
      <alignment vertical="center" wrapText="1"/>
      <protection locked="0"/>
    </xf>
    <xf numFmtId="49" fontId="31" fillId="0" borderId="336" xfId="0" applyNumberFormat="1" applyFont="1" applyFill="1" applyBorder="1" applyAlignment="1" applyProtection="1">
      <alignment horizontal="center" vertical="center" wrapText="1"/>
      <protection locked="0"/>
    </xf>
    <xf numFmtId="0" fontId="31" fillId="0" borderId="335" xfId="0" applyFont="1" applyFill="1" applyBorder="1" applyAlignment="1" applyProtection="1">
      <alignment horizontal="left" vertical="top" wrapText="1"/>
      <protection locked="0"/>
    </xf>
    <xf numFmtId="180" fontId="90" fillId="0" borderId="373" xfId="0" applyNumberFormat="1" applyFont="1" applyFill="1" applyBorder="1" applyAlignment="1" applyProtection="1">
      <alignment horizontal="center" vertical="top" wrapText="1"/>
      <protection locked="0"/>
    </xf>
    <xf numFmtId="0" fontId="91" fillId="0" borderId="384" xfId="0" applyFont="1" applyFill="1" applyBorder="1" applyAlignment="1" applyProtection="1">
      <alignment horizontal="left" vertical="top" wrapText="1"/>
      <protection locked="0"/>
    </xf>
    <xf numFmtId="49" fontId="37" fillId="0" borderId="44" xfId="283" applyNumberFormat="1" applyFont="1" applyFill="1" applyBorder="1" applyAlignment="1" applyProtection="1">
      <alignment horizontal="left" vertical="top" wrapText="1"/>
      <protection locked="0"/>
    </xf>
    <xf numFmtId="0" fontId="31" fillId="0" borderId="44" xfId="167" applyFont="1" applyFill="1" applyBorder="1" applyAlignment="1" applyProtection="1">
      <alignment horizontal="left" vertical="top" wrapText="1"/>
      <protection locked="0"/>
    </xf>
    <xf numFmtId="182" fontId="31" fillId="0" borderId="228" xfId="0" applyNumberFormat="1" applyFont="1" applyFill="1" applyBorder="1" applyAlignment="1" applyProtection="1">
      <alignment vertical="top" wrapText="1"/>
      <protection locked="0"/>
    </xf>
    <xf numFmtId="190" fontId="31" fillId="0" borderId="44" xfId="167" applyNumberFormat="1" applyFont="1" applyFill="1" applyBorder="1" applyAlignment="1" applyProtection="1">
      <alignment horizontal="left" vertical="top" wrapText="1"/>
      <protection locked="0"/>
    </xf>
    <xf numFmtId="190" fontId="31" fillId="0" borderId="252" xfId="167" applyNumberFormat="1" applyFont="1" applyFill="1" applyBorder="1" applyAlignment="1" applyProtection="1">
      <alignment horizontal="left" vertical="top" wrapText="1"/>
      <protection locked="0"/>
    </xf>
    <xf numFmtId="49" fontId="31" fillId="0" borderId="229" xfId="0" applyNumberFormat="1" applyFont="1" applyFill="1" applyBorder="1" applyAlignment="1" applyProtection="1">
      <alignment horizontal="center" vertical="center" wrapText="1"/>
      <protection locked="0"/>
    </xf>
    <xf numFmtId="49" fontId="31" fillId="0" borderId="44" xfId="283" applyNumberFormat="1" applyFont="1" applyFill="1" applyBorder="1" applyAlignment="1" applyProtection="1">
      <alignment horizontal="left" vertical="top" wrapText="1"/>
      <protection locked="0"/>
    </xf>
    <xf numFmtId="182" fontId="31" fillId="0" borderId="228" xfId="0" applyNumberFormat="1" applyFont="1" applyFill="1" applyBorder="1" applyAlignment="1" applyProtection="1">
      <alignment horizontal="right" vertical="top" wrapText="1"/>
      <protection locked="0"/>
    </xf>
    <xf numFmtId="38" fontId="37" fillId="0" borderId="228" xfId="167" applyNumberFormat="1" applyFont="1" applyFill="1" applyBorder="1" applyAlignment="1" applyProtection="1">
      <alignment horizontal="right" vertical="center" wrapText="1"/>
      <protection locked="0"/>
    </xf>
    <xf numFmtId="182" fontId="31" fillId="0" borderId="384" xfId="0" applyNumberFormat="1" applyFont="1" applyFill="1" applyBorder="1" applyAlignment="1" applyProtection="1">
      <alignment horizontal="right" vertical="top" wrapText="1"/>
      <protection locked="0"/>
    </xf>
    <xf numFmtId="182" fontId="31" fillId="0" borderId="228" xfId="0" applyNumberFormat="1" applyFont="1" applyFill="1" applyBorder="1" applyAlignment="1" applyProtection="1">
      <alignment horizontal="left" vertical="top" wrapText="1"/>
      <protection locked="0"/>
    </xf>
    <xf numFmtId="49" fontId="31" fillId="0" borderId="438" xfId="0" applyNumberFormat="1" applyFont="1" applyFill="1" applyBorder="1" applyAlignment="1" applyProtection="1">
      <alignment horizontal="center" vertical="center" wrapText="1"/>
      <protection locked="0"/>
    </xf>
    <xf numFmtId="49" fontId="90" fillId="0" borderId="45" xfId="283" applyNumberFormat="1" applyFont="1" applyFill="1" applyBorder="1" applyAlignment="1" applyProtection="1">
      <alignment horizontal="left" vertical="top" wrapText="1"/>
      <protection locked="0"/>
    </xf>
    <xf numFmtId="0" fontId="90" fillId="0" borderId="45" xfId="167" applyFont="1" applyFill="1" applyBorder="1" applyAlignment="1" applyProtection="1">
      <alignment horizontal="left" vertical="top" wrapText="1"/>
      <protection locked="0"/>
    </xf>
    <xf numFmtId="38" fontId="90" fillId="0" borderId="45" xfId="236" applyNumberFormat="1" applyFont="1" applyFill="1" applyBorder="1" applyAlignment="1" applyProtection="1">
      <alignment horizontal="right" vertical="top" wrapText="1"/>
      <protection locked="0"/>
    </xf>
    <xf numFmtId="38" fontId="90" fillId="0" borderId="45" xfId="167" applyNumberFormat="1" applyFont="1" applyFill="1" applyBorder="1" applyAlignment="1" applyProtection="1">
      <alignment horizontal="right" vertical="top" wrapText="1"/>
      <protection locked="0"/>
    </xf>
    <xf numFmtId="190" fontId="90" fillId="0" borderId="45" xfId="167" applyNumberFormat="1" applyFont="1" applyFill="1" applyBorder="1" applyAlignment="1" applyProtection="1">
      <alignment horizontal="right" vertical="top" wrapText="1"/>
      <protection locked="0"/>
    </xf>
    <xf numFmtId="180" fontId="90" fillId="0" borderId="439" xfId="0" applyNumberFormat="1" applyFont="1" applyFill="1" applyBorder="1" applyAlignment="1" applyProtection="1">
      <alignment horizontal="right" vertical="top" wrapText="1"/>
      <protection locked="0"/>
    </xf>
    <xf numFmtId="190" fontId="90" fillId="0" borderId="45" xfId="167" applyNumberFormat="1" applyFont="1" applyFill="1" applyBorder="1" applyAlignment="1" applyProtection="1">
      <alignment horizontal="left" vertical="top" wrapText="1"/>
      <protection locked="0"/>
    </xf>
    <xf numFmtId="180" fontId="90" fillId="0" borderId="439" xfId="0" applyNumberFormat="1" applyFont="1" applyFill="1" applyBorder="1" applyAlignment="1" applyProtection="1">
      <alignment horizontal="left" vertical="top" wrapText="1"/>
      <protection locked="0"/>
    </xf>
    <xf numFmtId="182" fontId="90" fillId="0" borderId="440" xfId="0" applyNumberFormat="1" applyFont="1" applyFill="1" applyBorder="1" applyAlignment="1" applyProtection="1">
      <alignment horizontal="left" vertical="top" wrapText="1"/>
      <protection locked="0"/>
    </xf>
    <xf numFmtId="49" fontId="31" fillId="0" borderId="435" xfId="0" applyNumberFormat="1" applyFont="1" applyFill="1" applyBorder="1" applyAlignment="1" applyProtection="1">
      <alignment horizontal="center" vertical="center" wrapText="1"/>
      <protection locked="0"/>
    </xf>
    <xf numFmtId="49" fontId="99" fillId="0" borderId="435" xfId="283" applyNumberFormat="1" applyFont="1" applyFill="1" applyBorder="1" applyAlignment="1" applyProtection="1">
      <alignment horizontal="left" vertical="top" wrapText="1"/>
      <protection locked="0"/>
    </xf>
    <xf numFmtId="0" fontId="90" fillId="0" borderId="435" xfId="167" applyFont="1" applyFill="1" applyBorder="1" applyAlignment="1" applyProtection="1">
      <alignment horizontal="left" vertical="top" wrapText="1"/>
      <protection locked="0"/>
    </xf>
    <xf numFmtId="190" fontId="90" fillId="0" borderId="435" xfId="167" applyNumberFormat="1" applyFont="1" applyFill="1" applyBorder="1" applyAlignment="1" applyProtection="1">
      <alignment horizontal="center" vertical="top" wrapText="1"/>
      <protection locked="0"/>
    </xf>
    <xf numFmtId="190" fontId="90" fillId="0" borderId="435" xfId="167" applyNumberFormat="1" applyFont="1" applyFill="1" applyBorder="1" applyAlignment="1" applyProtection="1">
      <alignment horizontal="left" vertical="top" wrapText="1"/>
      <protection locked="0"/>
    </xf>
    <xf numFmtId="49" fontId="31" fillId="0" borderId="272" xfId="0" applyNumberFormat="1" applyFont="1" applyFill="1" applyBorder="1" applyAlignment="1" applyProtection="1">
      <alignment horizontal="center" vertical="center" wrapText="1"/>
      <protection locked="0"/>
    </xf>
    <xf numFmtId="0" fontId="120" fillId="0" borderId="247" xfId="0" applyFont="1" applyFill="1" applyBorder="1" applyAlignment="1" applyProtection="1">
      <alignment horizontal="right" vertical="top" wrapText="1"/>
      <protection locked="0"/>
    </xf>
    <xf numFmtId="0" fontId="31" fillId="0" borderId="247" xfId="0" applyFont="1" applyFill="1" applyBorder="1" applyAlignment="1" applyProtection="1">
      <alignment horizontal="right" vertical="top" wrapText="1"/>
      <protection locked="0"/>
    </xf>
    <xf numFmtId="195" fontId="31" fillId="0" borderId="122" xfId="0" applyNumberFormat="1" applyFont="1" applyFill="1" applyBorder="1" applyAlignment="1" applyProtection="1">
      <alignment horizontal="left" vertical="top" wrapText="1"/>
      <protection locked="0"/>
    </xf>
    <xf numFmtId="180" fontId="109" fillId="0" borderId="433" xfId="0" applyNumberFormat="1" applyFont="1" applyFill="1" applyBorder="1" applyAlignment="1" applyProtection="1">
      <alignment vertical="top" wrapText="1"/>
      <protection locked="0"/>
    </xf>
    <xf numFmtId="0" fontId="31" fillId="0" borderId="435" xfId="0" applyFont="1" applyFill="1" applyBorder="1" applyAlignment="1" applyProtection="1">
      <alignment horizontal="left" vertical="center" wrapText="1"/>
      <protection locked="0"/>
    </xf>
    <xf numFmtId="0" fontId="31" fillId="0" borderId="435" xfId="0" applyFont="1" applyFill="1" applyBorder="1" applyAlignment="1" applyProtection="1">
      <alignment vertical="center" wrapText="1"/>
      <protection locked="0"/>
    </xf>
    <xf numFmtId="3" fontId="31" fillId="0" borderId="435" xfId="0" applyNumberFormat="1" applyFont="1" applyFill="1" applyBorder="1" applyAlignment="1" applyProtection="1">
      <alignment vertical="top" wrapText="1"/>
      <protection locked="0"/>
    </xf>
    <xf numFmtId="0" fontId="31" fillId="0" borderId="435" xfId="0" applyFont="1" applyFill="1" applyBorder="1" applyAlignment="1" applyProtection="1">
      <alignment horizontal="center" vertical="top" wrapText="1"/>
      <protection locked="0"/>
    </xf>
    <xf numFmtId="0" fontId="31" fillId="0" borderId="435" xfId="0" applyFont="1" applyFill="1" applyBorder="1" applyAlignment="1" applyProtection="1">
      <alignment horizontal="right" vertical="top" wrapText="1"/>
      <protection locked="0"/>
    </xf>
    <xf numFmtId="180" fontId="91" fillId="0" borderId="252" xfId="0" applyNumberFormat="1" applyFont="1" applyFill="1" applyBorder="1" applyAlignment="1" applyProtection="1">
      <alignment vertical="top" wrapText="1"/>
      <protection locked="0"/>
    </xf>
    <xf numFmtId="49" fontId="31" fillId="0" borderId="293" xfId="0" applyNumberFormat="1" applyFont="1" applyFill="1" applyBorder="1" applyAlignment="1" applyProtection="1">
      <alignment horizontal="center" vertical="center" wrapText="1"/>
      <protection locked="0"/>
    </xf>
    <xf numFmtId="0" fontId="31" fillId="0" borderId="288" xfId="0" applyFont="1" applyFill="1" applyBorder="1" applyAlignment="1" applyProtection="1">
      <alignment horizontal="left" vertical="top" wrapText="1"/>
      <protection locked="0"/>
    </xf>
    <xf numFmtId="180" fontId="31" fillId="0" borderId="288" xfId="0" applyNumberFormat="1" applyFont="1" applyFill="1" applyBorder="1" applyAlignment="1" applyProtection="1">
      <alignment horizontal="right" vertical="top" wrapText="1"/>
      <protection locked="0"/>
    </xf>
    <xf numFmtId="180" fontId="31" fillId="0" borderId="288" xfId="0" applyNumberFormat="1" applyFont="1" applyFill="1" applyBorder="1" applyAlignment="1" applyProtection="1">
      <alignment horizontal="left" vertical="top" wrapText="1"/>
      <protection locked="0"/>
    </xf>
    <xf numFmtId="180" fontId="91" fillId="0" borderId="44" xfId="0" applyNumberFormat="1" applyFont="1" applyFill="1" applyBorder="1" applyAlignment="1" applyProtection="1">
      <alignment horizontal="left" vertical="top" wrapText="1"/>
      <protection locked="0"/>
    </xf>
    <xf numFmtId="0" fontId="31" fillId="0" borderId="294" xfId="0" applyFont="1" applyFill="1" applyBorder="1" applyAlignment="1" applyProtection="1">
      <alignment horizontal="left" vertical="top" wrapText="1"/>
      <protection locked="0"/>
    </xf>
    <xf numFmtId="0" fontId="91" fillId="0" borderId="396" xfId="0" applyFont="1" applyFill="1" applyBorder="1" applyAlignment="1" applyProtection="1">
      <alignment horizontal="left" vertical="top" wrapText="1"/>
      <protection locked="0"/>
    </xf>
    <xf numFmtId="0" fontId="91" fillId="0" borderId="393" xfId="0" applyFont="1" applyFill="1" applyBorder="1" applyAlignment="1" applyProtection="1">
      <alignment horizontal="left" vertical="top" wrapText="1"/>
      <protection locked="0"/>
    </xf>
    <xf numFmtId="180" fontId="31" fillId="0" borderId="249" xfId="0" applyNumberFormat="1" applyFont="1" applyFill="1" applyBorder="1" applyAlignment="1" applyProtection="1">
      <alignment horizontal="left" vertical="top" wrapText="1"/>
      <protection locked="0"/>
    </xf>
    <xf numFmtId="49" fontId="31" fillId="0" borderId="73" xfId="0" applyNumberFormat="1" applyFont="1" applyFill="1" applyBorder="1" applyAlignment="1" applyProtection="1">
      <alignment horizontal="center" vertical="center" wrapText="1"/>
      <protection locked="0"/>
    </xf>
    <xf numFmtId="0" fontId="31" fillId="0" borderId="74" xfId="0" applyFont="1" applyFill="1" applyBorder="1" applyAlignment="1" applyProtection="1">
      <alignment horizontal="left" vertical="top" wrapText="1"/>
      <protection locked="0"/>
    </xf>
    <xf numFmtId="180" fontId="31" fillId="0" borderId="74" xfId="0" applyNumberFormat="1" applyFont="1" applyFill="1" applyBorder="1" applyAlignment="1" applyProtection="1">
      <alignment horizontal="left" vertical="top" wrapText="1"/>
      <protection locked="0"/>
    </xf>
    <xf numFmtId="180" fontId="31" fillId="0" borderId="394" xfId="0" applyNumberFormat="1" applyFont="1" applyFill="1" applyBorder="1" applyAlignment="1" applyProtection="1">
      <alignment horizontal="left" vertical="top" wrapText="1"/>
      <protection locked="0"/>
    </xf>
    <xf numFmtId="180" fontId="31" fillId="0" borderId="397" xfId="0" applyNumberFormat="1" applyFont="1" applyFill="1" applyBorder="1" applyAlignment="1" applyProtection="1">
      <alignment horizontal="left" vertical="top" wrapText="1"/>
      <protection locked="0"/>
    </xf>
    <xf numFmtId="180" fontId="91" fillId="0" borderId="397" xfId="0" applyNumberFormat="1" applyFont="1" applyFill="1" applyBorder="1" applyAlignment="1" applyProtection="1">
      <alignment horizontal="right" vertical="top" wrapText="1"/>
      <protection locked="0"/>
    </xf>
    <xf numFmtId="180" fontId="31" fillId="0" borderId="397" xfId="0" applyNumberFormat="1" applyFont="1" applyFill="1" applyBorder="1" applyAlignment="1" applyProtection="1">
      <alignment horizontal="right" vertical="top" wrapText="1"/>
      <protection locked="0"/>
    </xf>
    <xf numFmtId="180" fontId="91" fillId="0" borderId="397" xfId="0" applyNumberFormat="1" applyFont="1" applyFill="1" applyBorder="1" applyAlignment="1" applyProtection="1">
      <alignment horizontal="left" vertical="top" wrapText="1"/>
      <protection locked="0"/>
    </xf>
    <xf numFmtId="0" fontId="31" fillId="0" borderId="227" xfId="0" applyFont="1" applyFill="1" applyBorder="1" applyAlignment="1" applyProtection="1">
      <alignment horizontal="left" vertical="top" wrapText="1"/>
      <protection locked="0"/>
    </xf>
    <xf numFmtId="180" fontId="31" fillId="0" borderId="227" xfId="0" applyNumberFormat="1" applyFont="1" applyFill="1" applyBorder="1" applyAlignment="1" applyProtection="1">
      <alignment horizontal="left" vertical="top" wrapText="1"/>
      <protection locked="0"/>
    </xf>
    <xf numFmtId="180" fontId="91" fillId="0" borderId="227" xfId="0" applyNumberFormat="1" applyFont="1" applyFill="1" applyBorder="1" applyAlignment="1" applyProtection="1">
      <alignment horizontal="left" vertical="top" wrapText="1"/>
      <protection locked="0"/>
    </xf>
    <xf numFmtId="180" fontId="91" fillId="0" borderId="398" xfId="0" applyNumberFormat="1" applyFont="1" applyFill="1" applyBorder="1" applyAlignment="1" applyProtection="1">
      <alignment vertical="top" wrapText="1"/>
      <protection locked="0"/>
    </xf>
    <xf numFmtId="180" fontId="91" fillId="0" borderId="10" xfId="0" applyNumberFormat="1" applyFont="1" applyFill="1" applyBorder="1" applyAlignment="1" applyProtection="1">
      <alignment horizontal="right" vertical="top" wrapText="1"/>
      <protection locked="0"/>
    </xf>
    <xf numFmtId="180" fontId="91" fillId="0" borderId="395" xfId="0" applyNumberFormat="1" applyFont="1" applyFill="1" applyBorder="1" applyAlignment="1" applyProtection="1">
      <alignment horizontal="right" vertical="top" wrapText="1"/>
      <protection locked="0"/>
    </xf>
    <xf numFmtId="180" fontId="31" fillId="0" borderId="395" xfId="0" applyNumberFormat="1" applyFont="1" applyFill="1" applyBorder="1" applyAlignment="1" applyProtection="1">
      <alignment horizontal="right" vertical="top" wrapText="1"/>
      <protection locked="0"/>
    </xf>
    <xf numFmtId="180" fontId="31" fillId="0" borderId="395" xfId="0" applyNumberFormat="1" applyFont="1" applyFill="1" applyBorder="1" applyAlignment="1" applyProtection="1">
      <alignment horizontal="left" vertical="top" wrapText="1"/>
      <protection locked="0"/>
    </xf>
    <xf numFmtId="180" fontId="31" fillId="0" borderId="399" xfId="0" applyNumberFormat="1" applyFont="1" applyFill="1" applyBorder="1" applyAlignment="1" applyProtection="1">
      <alignment horizontal="left" vertical="top" wrapText="1"/>
      <protection locked="0"/>
    </xf>
    <xf numFmtId="180" fontId="31" fillId="0" borderId="351" xfId="0" applyNumberFormat="1" applyFont="1" applyFill="1" applyBorder="1" applyAlignment="1" applyProtection="1">
      <alignment horizontal="left" vertical="top" wrapText="1"/>
      <protection locked="0"/>
    </xf>
    <xf numFmtId="180" fontId="91" fillId="0" borderId="351" xfId="0" applyNumberFormat="1" applyFont="1" applyFill="1" applyBorder="1" applyAlignment="1" applyProtection="1">
      <alignment vertical="top" wrapText="1"/>
      <protection locked="0"/>
    </xf>
    <xf numFmtId="180" fontId="31" fillId="0" borderId="252" xfId="0" applyNumberFormat="1" applyFont="1" applyFill="1" applyBorder="1" applyAlignment="1" applyProtection="1">
      <alignment horizontal="left" vertical="top" wrapText="1"/>
      <protection locked="0"/>
    </xf>
    <xf numFmtId="180" fontId="91" fillId="0" borderId="344" xfId="0" applyNumberFormat="1" applyFont="1" applyFill="1" applyBorder="1" applyAlignment="1" applyProtection="1">
      <alignment vertical="top" wrapText="1"/>
      <protection locked="0"/>
    </xf>
    <xf numFmtId="180" fontId="91" fillId="0" borderId="247" xfId="0" applyNumberFormat="1" applyFont="1" applyFill="1" applyBorder="1" applyAlignment="1" applyProtection="1">
      <alignment vertical="top" wrapText="1"/>
      <protection locked="0"/>
    </xf>
    <xf numFmtId="0" fontId="91" fillId="0" borderId="338" xfId="0" applyFont="1" applyFill="1" applyBorder="1" applyAlignment="1" applyProtection="1">
      <alignment horizontal="left" vertical="top" wrapText="1"/>
      <protection locked="0"/>
    </xf>
    <xf numFmtId="0" fontId="31" fillId="0" borderId="54" xfId="0" applyFont="1" applyFill="1" applyBorder="1" applyAlignment="1" applyProtection="1">
      <alignment horizontal="left" vertical="top" wrapText="1"/>
      <protection locked="0"/>
    </xf>
    <xf numFmtId="180" fontId="91" fillId="0" borderId="339" xfId="0" applyNumberFormat="1" applyFont="1" applyFill="1" applyBorder="1" applyAlignment="1" applyProtection="1">
      <alignment horizontal="left" vertical="top" wrapText="1"/>
      <protection locked="0"/>
    </xf>
    <xf numFmtId="180" fontId="31" fillId="0" borderId="332" xfId="0" applyNumberFormat="1" applyFont="1" applyFill="1" applyBorder="1" applyAlignment="1" applyProtection="1">
      <alignment horizontal="left" vertical="top" wrapText="1"/>
      <protection locked="0"/>
    </xf>
    <xf numFmtId="180" fontId="91" fillId="0" borderId="45" xfId="0" applyNumberFormat="1" applyFont="1" applyFill="1" applyBorder="1" applyAlignment="1" applyProtection="1">
      <alignment horizontal="right" vertical="top" wrapText="1"/>
      <protection locked="0"/>
    </xf>
    <xf numFmtId="180" fontId="31" fillId="0" borderId="45" xfId="0" applyNumberFormat="1" applyFont="1" applyFill="1" applyBorder="1" applyAlignment="1" applyProtection="1">
      <alignment horizontal="left" vertical="top" wrapText="1"/>
      <protection locked="0"/>
    </xf>
    <xf numFmtId="180" fontId="91" fillId="0" borderId="351" xfId="0" applyNumberFormat="1" applyFont="1" applyFill="1" applyBorder="1" applyAlignment="1" applyProtection="1">
      <alignment horizontal="left" vertical="top" wrapText="1"/>
      <protection locked="0"/>
    </xf>
    <xf numFmtId="180" fontId="91" fillId="0" borderId="401" xfId="0" applyNumberFormat="1" applyFont="1" applyFill="1" applyBorder="1" applyAlignment="1" applyProtection="1">
      <alignment horizontal="left" vertical="top" wrapText="1"/>
      <protection locked="0"/>
    </xf>
    <xf numFmtId="0" fontId="31" fillId="0" borderId="101" xfId="0" applyFont="1" applyFill="1" applyBorder="1" applyAlignment="1" applyProtection="1">
      <alignment horizontal="left" vertical="top" wrapText="1"/>
      <protection locked="0"/>
    </xf>
    <xf numFmtId="180" fontId="31" fillId="0" borderId="101" xfId="0" applyNumberFormat="1" applyFont="1" applyFill="1" applyBorder="1" applyAlignment="1" applyProtection="1">
      <alignment horizontal="left" vertical="top" wrapText="1"/>
      <protection locked="0"/>
    </xf>
    <xf numFmtId="180" fontId="91" fillId="0" borderId="347" xfId="0" applyNumberFormat="1" applyFont="1" applyFill="1" applyBorder="1" applyAlignment="1" applyProtection="1">
      <alignment horizontal="left" vertical="top" wrapText="1"/>
      <protection locked="0"/>
    </xf>
    <xf numFmtId="180" fontId="31" fillId="0" borderId="338" xfId="0" applyNumberFormat="1" applyFont="1" applyFill="1" applyBorder="1" applyAlignment="1" applyProtection="1">
      <alignment horizontal="left" vertical="top" wrapText="1"/>
      <protection locked="0"/>
    </xf>
    <xf numFmtId="180" fontId="91" fillId="0" borderId="349" xfId="0" applyNumberFormat="1" applyFont="1" applyFill="1" applyBorder="1" applyAlignment="1" applyProtection="1">
      <alignment horizontal="right" vertical="top" wrapText="1"/>
      <protection locked="0"/>
    </xf>
    <xf numFmtId="180" fontId="91" fillId="0" borderId="402" xfId="0" applyNumberFormat="1" applyFont="1" applyFill="1" applyBorder="1" applyAlignment="1" applyProtection="1">
      <alignment horizontal="left" vertical="top" wrapText="1"/>
      <protection locked="0"/>
    </xf>
    <xf numFmtId="180" fontId="31" fillId="0" borderId="403" xfId="0" applyNumberFormat="1" applyFont="1" applyFill="1" applyBorder="1" applyAlignment="1" applyProtection="1">
      <alignment horizontal="left" vertical="top" wrapText="1"/>
      <protection locked="0"/>
    </xf>
    <xf numFmtId="0" fontId="91" fillId="0" borderId="397" xfId="0" applyFont="1" applyFill="1" applyBorder="1" applyAlignment="1" applyProtection="1">
      <alignment horizontal="left" vertical="top" wrapText="1"/>
      <protection locked="0"/>
    </xf>
    <xf numFmtId="0" fontId="31" fillId="0" borderId="397" xfId="0" applyFont="1" applyFill="1" applyBorder="1" applyAlignment="1" applyProtection="1">
      <alignment horizontal="left" vertical="top"/>
      <protection locked="0"/>
    </xf>
    <xf numFmtId="180" fontId="91" fillId="0" borderId="404" xfId="0" applyNumberFormat="1" applyFont="1" applyFill="1" applyBorder="1" applyAlignment="1" applyProtection="1">
      <alignment horizontal="left" vertical="top" wrapText="1"/>
      <protection locked="0"/>
    </xf>
    <xf numFmtId="180" fontId="91" fillId="0" borderId="338" xfId="0" applyNumberFormat="1" applyFont="1" applyFill="1" applyBorder="1" applyAlignment="1" applyProtection="1">
      <alignment vertical="top" wrapText="1"/>
      <protection locked="0"/>
    </xf>
    <xf numFmtId="0" fontId="27" fillId="0" borderId="435" xfId="282" applyFill="1" applyBorder="1" applyAlignment="1" applyProtection="1">
      <alignment horizontal="left" vertical="top" wrapText="1"/>
      <protection locked="0"/>
    </xf>
    <xf numFmtId="180" fontId="46" fillId="0" borderId="433" xfId="0" applyNumberFormat="1" applyFont="1" applyFill="1" applyBorder="1" applyAlignment="1" applyProtection="1">
      <alignment vertical="top" wrapText="1"/>
      <protection locked="0"/>
    </xf>
    <xf numFmtId="180" fontId="103" fillId="0" borderId="373" xfId="228" applyNumberFormat="1" applyFont="1" applyFill="1" applyBorder="1" applyAlignment="1" applyProtection="1">
      <alignment horizontal="center" vertical="top" wrapText="1"/>
      <protection locked="0"/>
    </xf>
    <xf numFmtId="180" fontId="103" fillId="0" borderId="373" xfId="0" applyNumberFormat="1" applyFont="1" applyFill="1" applyBorder="1" applyAlignment="1" applyProtection="1">
      <alignment horizontal="center" vertical="top" wrapText="1"/>
      <protection locked="0"/>
    </xf>
    <xf numFmtId="180" fontId="91" fillId="0" borderId="249" xfId="0" applyNumberFormat="1" applyFont="1" applyFill="1" applyBorder="1" applyAlignment="1" applyProtection="1">
      <alignment horizontal="left" vertical="top" wrapText="1"/>
      <protection locked="0"/>
    </xf>
    <xf numFmtId="38" fontId="31" fillId="0" borderId="350" xfId="0" applyNumberFormat="1" applyFont="1" applyFill="1" applyBorder="1" applyAlignment="1" applyProtection="1">
      <alignment horizontal="left" vertical="top" wrapText="1"/>
      <protection locked="0"/>
    </xf>
    <xf numFmtId="0" fontId="31" fillId="0" borderId="106" xfId="0" applyFont="1" applyFill="1" applyBorder="1" applyAlignment="1" applyProtection="1">
      <alignment horizontal="left" vertical="top" wrapText="1"/>
      <protection locked="0"/>
    </xf>
    <xf numFmtId="38" fontId="31" fillId="0" borderId="79" xfId="0" applyNumberFormat="1" applyFont="1" applyFill="1" applyBorder="1" applyAlignment="1" applyProtection="1">
      <alignment horizontal="left" vertical="top" wrapText="1"/>
      <protection locked="0"/>
    </xf>
    <xf numFmtId="190" fontId="91" fillId="0" borderId="350" xfId="0" applyNumberFormat="1" applyFont="1" applyFill="1" applyBorder="1" applyAlignment="1" applyProtection="1">
      <alignment horizontal="left" vertical="top" wrapText="1"/>
      <protection locked="0"/>
    </xf>
    <xf numFmtId="190" fontId="31" fillId="0" borderId="344" xfId="0" applyNumberFormat="1" applyFont="1" applyFill="1" applyBorder="1" applyAlignment="1" applyProtection="1">
      <alignment horizontal="left" vertical="top" wrapText="1"/>
      <protection locked="0"/>
    </xf>
    <xf numFmtId="180" fontId="90" fillId="0" borderId="433" xfId="0" applyNumberFormat="1" applyFont="1" applyFill="1" applyBorder="1" applyAlignment="1" applyProtection="1">
      <alignment horizontal="left" vertical="top" wrapText="1"/>
      <protection locked="0"/>
    </xf>
    <xf numFmtId="0" fontId="124" fillId="0" borderId="373" xfId="0" applyFont="1" applyFill="1" applyBorder="1" applyAlignment="1" applyProtection="1">
      <alignment horizontal="left" vertical="top" wrapText="1"/>
      <protection locked="0"/>
    </xf>
    <xf numFmtId="49" fontId="31" fillId="0" borderId="27" xfId="167" applyNumberFormat="1" applyFont="1" applyFill="1" applyBorder="1" applyAlignment="1" applyProtection="1">
      <alignment horizontal="center" vertical="center" wrapText="1"/>
      <protection locked="0"/>
    </xf>
    <xf numFmtId="0" fontId="31" fillId="0" borderId="28" xfId="0" applyFont="1" applyFill="1" applyBorder="1" applyAlignment="1" applyProtection="1">
      <alignment horizontal="left" vertical="top" wrapText="1"/>
      <protection locked="0"/>
    </xf>
    <xf numFmtId="0" fontId="31" fillId="0" borderId="28" xfId="0" applyFont="1" applyFill="1" applyBorder="1" applyAlignment="1" applyProtection="1">
      <alignment vertical="top" wrapText="1"/>
      <protection locked="0"/>
    </xf>
    <xf numFmtId="38" fontId="31" fillId="0" borderId="350" xfId="228" applyNumberFormat="1" applyFont="1" applyFill="1" applyBorder="1" applyAlignment="1" applyProtection="1">
      <alignment horizontal="right" vertical="top" wrapText="1"/>
      <protection locked="0"/>
    </xf>
    <xf numFmtId="38" fontId="91" fillId="0" borderId="350" xfId="228" applyNumberFormat="1" applyFont="1" applyFill="1" applyBorder="1" applyAlignment="1" applyProtection="1">
      <alignment horizontal="right" vertical="top" wrapText="1"/>
      <protection locked="0"/>
    </xf>
    <xf numFmtId="38" fontId="91" fillId="0" borderId="350" xfId="0" applyNumberFormat="1" applyFont="1" applyFill="1" applyBorder="1" applyAlignment="1" applyProtection="1">
      <alignment horizontal="right" vertical="top" wrapText="1"/>
      <protection locked="0"/>
    </xf>
    <xf numFmtId="38" fontId="31" fillId="0" borderId="350" xfId="0" applyNumberFormat="1" applyFont="1" applyFill="1" applyBorder="1" applyAlignment="1" applyProtection="1">
      <alignment vertical="top" wrapText="1"/>
      <protection locked="0"/>
    </xf>
    <xf numFmtId="38" fontId="91" fillId="0" borderId="350" xfId="0" applyNumberFormat="1" applyFont="1" applyFill="1" applyBorder="1" applyAlignment="1" applyProtection="1">
      <alignment vertical="top" wrapText="1"/>
      <protection locked="0"/>
    </xf>
    <xf numFmtId="190" fontId="31" fillId="0" borderId="350" xfId="0" applyNumberFormat="1" applyFont="1" applyFill="1" applyBorder="1" applyAlignment="1" applyProtection="1">
      <alignment horizontal="left" vertical="top" wrapText="1"/>
      <protection locked="0"/>
    </xf>
    <xf numFmtId="190" fontId="91" fillId="0" borderId="344" xfId="0" applyNumberFormat="1" applyFont="1" applyFill="1" applyBorder="1" applyAlignment="1" applyProtection="1">
      <alignment horizontal="left" vertical="top" wrapText="1"/>
      <protection locked="0"/>
    </xf>
    <xf numFmtId="49" fontId="90" fillId="0" borderId="355" xfId="167" applyNumberFormat="1" applyFont="1" applyFill="1" applyBorder="1" applyAlignment="1" applyProtection="1">
      <alignment horizontal="center" vertical="center" wrapText="1"/>
      <protection locked="0"/>
    </xf>
    <xf numFmtId="38" fontId="90" fillId="0" borderId="373" xfId="0" applyNumberFormat="1" applyFont="1" applyFill="1" applyBorder="1" applyAlignment="1" applyProtection="1">
      <alignment horizontal="right" vertical="top" wrapText="1"/>
      <protection locked="0"/>
    </xf>
    <xf numFmtId="190" fontId="90" fillId="0" borderId="373" xfId="0" applyNumberFormat="1" applyFont="1" applyFill="1" applyBorder="1" applyAlignment="1" applyProtection="1">
      <alignment horizontal="left" vertical="top" wrapText="1"/>
      <protection locked="0"/>
    </xf>
    <xf numFmtId="190" fontId="90" fillId="0" borderId="433" xfId="0" applyNumberFormat="1" applyFont="1" applyFill="1" applyBorder="1" applyAlignment="1" applyProtection="1">
      <alignment horizontal="left" vertical="top" wrapText="1"/>
      <protection locked="0"/>
    </xf>
    <xf numFmtId="183" fontId="90" fillId="0" borderId="373" xfId="228" applyNumberFormat="1" applyFont="1" applyFill="1" applyBorder="1" applyAlignment="1" applyProtection="1">
      <alignment horizontal="right" vertical="top" wrapText="1"/>
      <protection locked="0"/>
    </xf>
    <xf numFmtId="183" fontId="90" fillId="0" borderId="373" xfId="0" applyNumberFormat="1" applyFont="1" applyFill="1" applyBorder="1" applyAlignment="1" applyProtection="1">
      <alignment horizontal="right" vertical="top" wrapText="1"/>
      <protection locked="0"/>
    </xf>
    <xf numFmtId="38" fontId="90" fillId="0" borderId="373" xfId="0" applyNumberFormat="1" applyFont="1" applyFill="1" applyBorder="1" applyAlignment="1" applyProtection="1">
      <alignment horizontal="left" vertical="top" wrapText="1"/>
      <protection locked="0"/>
    </xf>
    <xf numFmtId="183" fontId="90" fillId="0" borderId="373" xfId="228" applyNumberFormat="1" applyFont="1" applyFill="1" applyBorder="1" applyAlignment="1" applyProtection="1">
      <alignment horizontal="left" vertical="top" wrapText="1"/>
      <protection locked="0"/>
    </xf>
    <xf numFmtId="180" fontId="119" fillId="0" borderId="252" xfId="0" applyNumberFormat="1" applyFont="1" applyFill="1" applyBorder="1" applyAlignment="1">
      <alignment horizontal="left" vertical="top" wrapText="1"/>
    </xf>
    <xf numFmtId="180" fontId="94" fillId="0" borderId="44" xfId="0" applyNumberFormat="1" applyFont="1" applyFill="1" applyBorder="1" applyAlignment="1">
      <alignment horizontal="right" vertical="top"/>
    </xf>
    <xf numFmtId="180" fontId="94" fillId="0" borderId="308" xfId="0" applyNumberFormat="1" applyFont="1" applyFill="1" applyBorder="1" applyAlignment="1">
      <alignment horizontal="right" vertical="top"/>
    </xf>
    <xf numFmtId="0" fontId="90" fillId="0" borderId="0" xfId="0" applyFont="1" applyFill="1" applyAlignment="1" applyProtection="1">
      <alignment vertical="center" wrapText="1"/>
      <protection locked="0"/>
    </xf>
    <xf numFmtId="38" fontId="119" fillId="0" borderId="44" xfId="0" applyNumberFormat="1" applyFont="1" applyFill="1" applyBorder="1" applyAlignment="1">
      <alignment horizontal="right" vertical="top" wrapText="1"/>
    </xf>
    <xf numFmtId="38" fontId="119" fillId="0" borderId="44" xfId="0" applyNumberFormat="1" applyFont="1" applyFill="1" applyBorder="1" applyAlignment="1">
      <alignment horizontal="left" vertical="top" wrapText="1"/>
    </xf>
    <xf numFmtId="190" fontId="119" fillId="0" borderId="44" xfId="0" applyNumberFormat="1" applyFont="1" applyFill="1" applyBorder="1" applyAlignment="1">
      <alignment horizontal="left" vertical="top" wrapText="1"/>
    </xf>
    <xf numFmtId="190" fontId="119" fillId="0" borderId="252" xfId="0" applyNumberFormat="1" applyFont="1" applyFill="1" applyBorder="1" applyAlignment="1">
      <alignment horizontal="left" vertical="top" wrapText="1"/>
    </xf>
    <xf numFmtId="180" fontId="99" fillId="0" borderId="373" xfId="228" applyNumberFormat="1" applyFont="1" applyFill="1" applyBorder="1" applyAlignment="1" applyProtection="1">
      <alignment horizontal="right" vertical="top" wrapText="1"/>
      <protection locked="0"/>
    </xf>
    <xf numFmtId="180" fontId="99" fillId="0" borderId="373" xfId="0" applyNumberFormat="1" applyFont="1" applyFill="1" applyBorder="1" applyAlignment="1" applyProtection="1">
      <alignment horizontal="right" vertical="top" wrapText="1"/>
      <protection locked="0"/>
    </xf>
    <xf numFmtId="180" fontId="99" fillId="0" borderId="373" xfId="0" applyNumberFormat="1" applyFont="1" applyFill="1" applyBorder="1" applyAlignment="1" applyProtection="1">
      <alignment horizontal="left" vertical="top" wrapText="1"/>
      <protection locked="0"/>
    </xf>
    <xf numFmtId="0" fontId="94" fillId="0" borderId="373" xfId="0" applyFont="1" applyFill="1" applyBorder="1" applyAlignment="1" applyProtection="1">
      <alignment horizontal="left" vertical="top" wrapText="1"/>
      <protection locked="0"/>
    </xf>
    <xf numFmtId="0" fontId="90" fillId="0" borderId="373" xfId="0" applyFont="1" applyFill="1" applyBorder="1" applyAlignment="1" applyProtection="1">
      <alignment horizontal="center" vertical="center" wrapText="1"/>
      <protection locked="0"/>
    </xf>
    <xf numFmtId="180" fontId="94" fillId="0" borderId="373" xfId="0" applyNumberFormat="1" applyFont="1" applyFill="1" applyBorder="1" applyAlignment="1" applyProtection="1">
      <alignment horizontal="left" vertical="top" wrapText="1"/>
      <protection locked="0"/>
    </xf>
    <xf numFmtId="180" fontId="94" fillId="0" borderId="433" xfId="0" applyNumberFormat="1" applyFont="1" applyFill="1" applyBorder="1" applyAlignment="1" applyProtection="1">
      <alignment vertical="top" wrapText="1"/>
      <protection locked="0"/>
    </xf>
    <xf numFmtId="180" fontId="90" fillId="0" borderId="373" xfId="0" quotePrefix="1" applyNumberFormat="1" applyFont="1" applyFill="1" applyBorder="1" applyAlignment="1" applyProtection="1">
      <alignment horizontal="right" vertical="top" wrapText="1"/>
      <protection locked="0"/>
    </xf>
    <xf numFmtId="0" fontId="108" fillId="0" borderId="0" xfId="0" applyFont="1" applyFill="1" applyAlignment="1"/>
    <xf numFmtId="180" fontId="119" fillId="0" borderId="295" xfId="0" applyNumberFormat="1" applyFont="1" applyFill="1" applyBorder="1" applyAlignment="1">
      <alignment horizontal="left" vertical="top" wrapText="1"/>
    </xf>
    <xf numFmtId="180" fontId="90" fillId="0" borderId="373" xfId="0" applyNumberFormat="1" applyFont="1" applyFill="1" applyBorder="1" applyAlignment="1" applyProtection="1">
      <alignment vertical="top" wrapText="1"/>
      <protection locked="0"/>
    </xf>
    <xf numFmtId="180" fontId="31" fillId="0" borderId="433" xfId="0" applyNumberFormat="1" applyFont="1" applyFill="1" applyBorder="1" applyAlignment="1" applyProtection="1">
      <alignment horizontal="left" vertical="top" wrapText="1"/>
      <protection locked="0"/>
    </xf>
    <xf numFmtId="180" fontId="31" fillId="0" borderId="373" xfId="0" applyNumberFormat="1" applyFont="1" applyFill="1" applyBorder="1" applyAlignment="1" applyProtection="1">
      <alignment vertical="top" wrapText="1"/>
      <protection locked="0"/>
    </xf>
    <xf numFmtId="180" fontId="90" fillId="0" borderId="277" xfId="0" applyNumberFormat="1" applyFont="1" applyFill="1" applyBorder="1" applyAlignment="1" applyProtection="1">
      <alignment vertical="top" wrapText="1"/>
      <protection locked="0"/>
    </xf>
    <xf numFmtId="180" fontId="31" fillId="0" borderId="373" xfId="228" applyNumberFormat="1" applyFont="1" applyFill="1" applyBorder="1" applyAlignment="1" applyProtection="1">
      <alignment vertical="top" wrapText="1"/>
      <protection locked="0"/>
    </xf>
    <xf numFmtId="180" fontId="90" fillId="0" borderId="439" xfId="228" applyNumberFormat="1" applyFont="1" applyFill="1" applyBorder="1" applyAlignment="1" applyProtection="1">
      <alignment vertical="top" wrapText="1"/>
      <protection locked="0"/>
    </xf>
    <xf numFmtId="180" fontId="90" fillId="0" borderId="439" xfId="0" applyNumberFormat="1" applyFont="1" applyFill="1" applyBorder="1" applyAlignment="1" applyProtection="1">
      <alignment vertical="top" wrapText="1"/>
      <protection locked="0"/>
    </xf>
    <xf numFmtId="0" fontId="90" fillId="0" borderId="435" xfId="0" applyFont="1" applyFill="1" applyBorder="1" applyAlignment="1" applyProtection="1">
      <alignment horizontal="right" vertical="top" wrapText="1"/>
      <protection locked="0"/>
    </xf>
    <xf numFmtId="180" fontId="90" fillId="0" borderId="427" xfId="0" applyNumberFormat="1" applyFont="1" applyFill="1" applyBorder="1" applyAlignment="1" applyProtection="1">
      <alignment horizontal="right" vertical="top" wrapText="1"/>
      <protection locked="0"/>
    </xf>
    <xf numFmtId="180" fontId="90" fillId="0" borderId="410" xfId="0" applyNumberFormat="1" applyFont="1" applyFill="1" applyBorder="1" applyAlignment="1" applyProtection="1">
      <alignment horizontal="right" vertical="top" wrapText="1"/>
      <protection locked="0"/>
    </xf>
    <xf numFmtId="180" fontId="90" fillId="0" borderId="427" xfId="0" applyNumberFormat="1" applyFont="1" applyFill="1" applyBorder="1" applyAlignment="1" applyProtection="1">
      <alignment horizontal="center" vertical="top" wrapText="1"/>
      <protection locked="0"/>
    </xf>
    <xf numFmtId="180" fontId="94" fillId="0" borderId="410" xfId="0" applyNumberFormat="1" applyFont="1" applyFill="1" applyBorder="1" applyAlignment="1" applyProtection="1">
      <alignment vertical="top" wrapText="1"/>
      <protection locked="0"/>
    </xf>
    <xf numFmtId="180" fontId="94" fillId="0" borderId="373" xfId="228" applyNumberFormat="1" applyFont="1" applyFill="1" applyBorder="1" applyAlignment="1" applyProtection="1">
      <alignment horizontal="right" vertical="top" wrapText="1"/>
      <protection locked="0"/>
    </xf>
    <xf numFmtId="180" fontId="94" fillId="0" borderId="373" xfId="0" applyNumberFormat="1" applyFont="1" applyFill="1" applyBorder="1" applyAlignment="1" applyProtection="1">
      <alignment horizontal="right" vertical="top" wrapText="1"/>
      <protection locked="0"/>
    </xf>
    <xf numFmtId="180" fontId="94" fillId="0" borderId="373" xfId="0" applyNumberFormat="1" applyFont="1" applyFill="1" applyBorder="1" applyAlignment="1" applyProtection="1">
      <alignment horizontal="center" vertical="top" wrapText="1"/>
      <protection locked="0"/>
    </xf>
    <xf numFmtId="180" fontId="31" fillId="0" borderId="373" xfId="0" applyNumberFormat="1" applyFont="1" applyFill="1" applyBorder="1" applyAlignment="1" applyProtection="1">
      <alignment horizontal="center" vertical="top" wrapText="1"/>
      <protection locked="0"/>
    </xf>
    <xf numFmtId="180" fontId="31" fillId="0" borderId="106" xfId="0" applyNumberFormat="1" applyFont="1" applyFill="1" applyBorder="1" applyAlignment="1" applyProtection="1">
      <alignment horizontal="right" vertical="top" wrapText="1"/>
      <protection locked="0"/>
    </xf>
    <xf numFmtId="180" fontId="31" fillId="0" borderId="106" xfId="0" applyNumberFormat="1" applyFont="1" applyFill="1" applyBorder="1" applyAlignment="1" applyProtection="1">
      <alignment horizontal="left" vertical="top" wrapText="1"/>
      <protection locked="0"/>
    </xf>
    <xf numFmtId="189" fontId="31" fillId="0" borderId="435" xfId="0" applyNumberFormat="1" applyFont="1" applyFill="1" applyBorder="1" applyAlignment="1" applyProtection="1">
      <alignment vertical="top" wrapText="1"/>
      <protection locked="0"/>
    </xf>
    <xf numFmtId="0" fontId="31" fillId="0" borderId="442" xfId="0" applyFont="1" applyFill="1" applyBorder="1" applyAlignment="1" applyProtection="1">
      <alignment horizontal="left" vertical="top" wrapText="1"/>
      <protection locked="0"/>
    </xf>
    <xf numFmtId="0" fontId="31" fillId="0" borderId="441" xfId="0" applyFont="1" applyFill="1" applyBorder="1" applyAlignment="1" applyProtection="1">
      <alignment horizontal="left" vertical="top" wrapText="1"/>
      <protection locked="0"/>
    </xf>
    <xf numFmtId="180" fontId="31" fillId="0" borderId="290" xfId="0" applyNumberFormat="1" applyFont="1" applyFill="1" applyBorder="1" applyAlignment="1" applyProtection="1">
      <alignment horizontal="left" vertical="top" wrapText="1"/>
      <protection locked="0"/>
    </xf>
    <xf numFmtId="180" fontId="31" fillId="0" borderId="344" xfId="0" applyNumberFormat="1" applyFont="1" applyFill="1" applyBorder="1" applyAlignment="1" applyProtection="1">
      <alignment vertical="top" wrapText="1"/>
      <protection locked="0"/>
    </xf>
    <xf numFmtId="0" fontId="31" fillId="0" borderId="127" xfId="0" applyFont="1" applyFill="1" applyBorder="1" applyAlignment="1" applyProtection="1">
      <alignment horizontal="left" vertical="top" wrapText="1"/>
      <protection locked="0"/>
    </xf>
    <xf numFmtId="0" fontId="31" fillId="0" borderId="127" xfId="0" applyFont="1" applyFill="1" applyBorder="1" applyAlignment="1" applyProtection="1">
      <alignment vertical="top" wrapText="1"/>
      <protection locked="0"/>
    </xf>
    <xf numFmtId="189" fontId="31" fillId="0" borderId="127" xfId="0" applyNumberFormat="1" applyFont="1" applyFill="1" applyBorder="1" applyAlignment="1" applyProtection="1">
      <alignment vertical="top" wrapText="1"/>
      <protection locked="0"/>
    </xf>
    <xf numFmtId="189" fontId="31" fillId="0" borderId="127" xfId="0" applyNumberFormat="1" applyFont="1" applyFill="1" applyBorder="1" applyAlignment="1" applyProtection="1">
      <alignment horizontal="right" vertical="top" wrapText="1"/>
      <protection locked="0"/>
    </xf>
    <xf numFmtId="189" fontId="31" fillId="0" borderId="272" xfId="0" applyNumberFormat="1" applyFont="1" applyFill="1" applyBorder="1" applyAlignment="1" applyProtection="1">
      <alignment horizontal="center" vertical="top" wrapText="1"/>
      <protection locked="0"/>
    </xf>
    <xf numFmtId="180" fontId="31" fillId="0" borderId="271" xfId="0" applyNumberFormat="1" applyFont="1" applyFill="1" applyBorder="1" applyAlignment="1" applyProtection="1">
      <alignment horizontal="left" vertical="top" wrapText="1"/>
      <protection locked="0"/>
    </xf>
    <xf numFmtId="180" fontId="31" fillId="0" borderId="221" xfId="0" applyNumberFormat="1" applyFont="1" applyFill="1" applyBorder="1" applyAlignment="1" applyProtection="1">
      <alignment horizontal="left" vertical="top" wrapText="1"/>
      <protection locked="0"/>
    </xf>
    <xf numFmtId="0" fontId="31" fillId="0" borderId="128" xfId="0" applyFont="1" applyFill="1" applyBorder="1" applyAlignment="1" applyProtection="1">
      <alignment horizontal="left" vertical="top" wrapText="1"/>
      <protection locked="0"/>
    </xf>
    <xf numFmtId="0" fontId="31" fillId="0" borderId="56" xfId="0" applyFont="1" applyFill="1" applyBorder="1" applyAlignment="1" applyProtection="1">
      <alignment horizontal="left" vertical="top" wrapText="1"/>
      <protection locked="0"/>
    </xf>
    <xf numFmtId="180" fontId="31" fillId="0" borderId="56" xfId="0" applyNumberFormat="1" applyFont="1" applyFill="1" applyBorder="1" applyAlignment="1" applyProtection="1">
      <alignment horizontal="right" vertical="top" wrapText="1"/>
      <protection locked="0"/>
    </xf>
    <xf numFmtId="180" fontId="31" fillId="0" borderId="56" xfId="0" applyNumberFormat="1" applyFont="1" applyFill="1" applyBorder="1" applyAlignment="1" applyProtection="1">
      <alignment horizontal="left" vertical="top" wrapText="1"/>
      <protection locked="0"/>
    </xf>
    <xf numFmtId="189" fontId="31" fillId="0" borderId="344" xfId="0" applyNumberFormat="1" applyFont="1" applyFill="1" applyBorder="1" applyAlignment="1" applyProtection="1">
      <alignment horizontal="left" vertical="top" wrapText="1"/>
      <protection locked="0"/>
    </xf>
    <xf numFmtId="189" fontId="31" fillId="0" borderId="127" xfId="0" applyNumberFormat="1" applyFont="1" applyFill="1" applyBorder="1" applyAlignment="1" applyProtection="1">
      <alignment horizontal="center" vertical="top" wrapText="1"/>
      <protection locked="0"/>
    </xf>
    <xf numFmtId="0" fontId="31" fillId="0" borderId="127" xfId="0" applyFont="1" applyFill="1" applyBorder="1" applyAlignment="1" applyProtection="1">
      <alignment horizontal="center" vertical="top" wrapText="1"/>
      <protection locked="0"/>
    </xf>
    <xf numFmtId="0" fontId="31" fillId="0" borderId="129" xfId="0" applyFont="1" applyFill="1" applyBorder="1" applyAlignment="1" applyProtection="1">
      <alignment horizontal="left" vertical="top" wrapText="1"/>
      <protection locked="0"/>
    </xf>
    <xf numFmtId="0" fontId="118" fillId="0" borderId="338" xfId="0" applyFont="1" applyFill="1" applyBorder="1" applyAlignment="1">
      <alignment horizontal="left" vertical="top" wrapText="1"/>
    </xf>
    <xf numFmtId="0" fontId="118" fillId="0" borderId="350" xfId="0" applyFont="1" applyFill="1" applyBorder="1" applyAlignment="1">
      <alignment horizontal="left" vertical="top" wrapText="1"/>
    </xf>
    <xf numFmtId="180" fontId="118" fillId="0" borderId="350" xfId="0" applyNumberFormat="1" applyFont="1" applyFill="1" applyBorder="1" applyAlignment="1">
      <alignment horizontal="right" vertical="top" wrapText="1"/>
    </xf>
    <xf numFmtId="180" fontId="118" fillId="0" borderId="350" xfId="0" applyNumberFormat="1" applyFont="1" applyFill="1" applyBorder="1" applyAlignment="1">
      <alignment horizontal="left" vertical="top" wrapText="1"/>
    </xf>
    <xf numFmtId="180" fontId="118" fillId="0" borderId="344" xfId="0" applyNumberFormat="1" applyFont="1" applyFill="1" applyBorder="1" applyAlignment="1">
      <alignment horizontal="left" vertical="top" wrapText="1"/>
    </xf>
    <xf numFmtId="49" fontId="31" fillId="0" borderId="247" xfId="0" applyNumberFormat="1" applyFont="1" applyFill="1" applyBorder="1" applyAlignment="1" applyProtection="1">
      <alignment horizontal="center" vertical="center" wrapText="1"/>
      <protection locked="0"/>
    </xf>
    <xf numFmtId="0" fontId="31" fillId="0" borderId="247" xfId="0" applyFont="1" applyFill="1" applyBorder="1" applyAlignment="1" applyProtection="1">
      <alignment horizontal="left" vertical="center" wrapText="1"/>
      <protection locked="0"/>
    </xf>
    <xf numFmtId="0" fontId="31" fillId="0" borderId="247" xfId="0" applyFont="1" applyFill="1" applyBorder="1" applyAlignment="1" applyProtection="1">
      <alignment vertical="center" wrapText="1"/>
      <protection locked="0"/>
    </xf>
    <xf numFmtId="0" fontId="31" fillId="0" borderId="247" xfId="0" applyFont="1" applyFill="1" applyBorder="1" applyAlignment="1" applyProtection="1">
      <alignment horizontal="center" vertical="center" wrapText="1"/>
      <protection locked="0"/>
    </xf>
    <xf numFmtId="0" fontId="31" fillId="0" borderId="294" xfId="227" applyFont="1" applyFill="1" applyBorder="1" applyAlignment="1" applyProtection="1">
      <alignment horizontal="left" vertical="top" wrapText="1"/>
      <protection locked="0"/>
    </xf>
    <xf numFmtId="0" fontId="31" fillId="0" borderId="308" xfId="0" applyFont="1" applyFill="1" applyBorder="1" applyAlignment="1" applyProtection="1">
      <alignment vertical="top" wrapText="1"/>
      <protection locked="0"/>
    </xf>
    <xf numFmtId="180" fontId="31" fillId="0" borderId="308" xfId="0" applyNumberFormat="1" applyFont="1" applyFill="1" applyBorder="1" applyAlignment="1" applyProtection="1">
      <alignment horizontal="right" vertical="top"/>
      <protection locked="0"/>
    </xf>
    <xf numFmtId="180" fontId="31" fillId="0" borderId="308" xfId="0" applyNumberFormat="1" applyFont="1" applyFill="1" applyBorder="1" applyAlignment="1" applyProtection="1">
      <alignment vertical="top"/>
      <protection locked="0"/>
    </xf>
    <xf numFmtId="180" fontId="31" fillId="0" borderId="308" xfId="0" applyNumberFormat="1" applyFont="1" applyFill="1" applyBorder="1" applyAlignment="1" applyProtection="1">
      <alignment vertical="top" wrapText="1"/>
      <protection locked="0"/>
    </xf>
    <xf numFmtId="180" fontId="31" fillId="0" borderId="295" xfId="0" applyNumberFormat="1" applyFont="1" applyFill="1" applyBorder="1" applyAlignment="1" applyProtection="1">
      <alignment vertical="top" wrapText="1"/>
      <protection locked="0"/>
    </xf>
    <xf numFmtId="0" fontId="31" fillId="0" borderId="439" xfId="0" applyFont="1" applyFill="1" applyBorder="1" applyAlignment="1" applyProtection="1">
      <alignment horizontal="left" vertical="top" wrapText="1"/>
      <protection locked="0"/>
    </xf>
    <xf numFmtId="180" fontId="31" fillId="0" borderId="443" xfId="0" applyNumberFormat="1" applyFont="1" applyFill="1" applyBorder="1" applyAlignment="1" applyProtection="1">
      <alignment vertical="top" wrapText="1"/>
      <protection locked="0"/>
    </xf>
    <xf numFmtId="180" fontId="31" fillId="0" borderId="439" xfId="228" applyNumberFormat="1" applyFont="1" applyFill="1" applyBorder="1" applyAlignment="1" applyProtection="1">
      <alignment horizontal="right" vertical="top" wrapText="1"/>
      <protection locked="0"/>
    </xf>
    <xf numFmtId="180" fontId="31" fillId="0" borderId="439" xfId="0" applyNumberFormat="1" applyFont="1" applyFill="1" applyBorder="1" applyAlignment="1" applyProtection="1">
      <alignment horizontal="right" vertical="top" wrapText="1"/>
      <protection locked="0"/>
    </xf>
    <xf numFmtId="180" fontId="31" fillId="0" borderId="439" xfId="0" applyNumberFormat="1" applyFont="1" applyFill="1" applyBorder="1" applyAlignment="1" applyProtection="1">
      <alignment horizontal="left" vertical="top" wrapText="1"/>
      <protection locked="0"/>
    </xf>
    <xf numFmtId="0" fontId="31" fillId="0" borderId="302" xfId="0" applyFont="1" applyFill="1" applyBorder="1" applyAlignment="1" applyProtection="1">
      <alignment horizontal="center" vertical="center" wrapText="1"/>
      <protection locked="0"/>
    </xf>
    <xf numFmtId="38" fontId="31" fillId="0" borderId="247" xfId="0" applyNumberFormat="1" applyFont="1" applyFill="1" applyBorder="1" applyAlignment="1" applyProtection="1">
      <alignment vertical="top" wrapText="1"/>
      <protection locked="0"/>
    </xf>
    <xf numFmtId="38" fontId="31" fillId="0" borderId="247" xfId="0" applyNumberFormat="1" applyFont="1" applyFill="1" applyBorder="1" applyAlignment="1" applyProtection="1">
      <alignment horizontal="center" vertical="top" wrapText="1"/>
      <protection locked="0"/>
    </xf>
    <xf numFmtId="190" fontId="31" fillId="0" borderId="247" xfId="0" applyNumberFormat="1" applyFont="1" applyFill="1" applyBorder="1" applyAlignment="1" applyProtection="1">
      <alignment horizontal="left" vertical="top" wrapText="1"/>
      <protection locked="0"/>
    </xf>
    <xf numFmtId="180" fontId="31" fillId="0" borderId="316" xfId="0" applyNumberFormat="1" applyFont="1" applyFill="1" applyBorder="1" applyAlignment="1" applyProtection="1">
      <alignment horizontal="left" vertical="top" wrapText="1"/>
      <protection locked="0"/>
    </xf>
    <xf numFmtId="49" fontId="91" fillId="0" borderId="444" xfId="283" applyNumberFormat="1" applyFont="1" applyFill="1" applyBorder="1" applyAlignment="1" applyProtection="1">
      <alignment vertical="top" wrapText="1"/>
      <protection locked="0"/>
    </xf>
    <xf numFmtId="0" fontId="91" fillId="0" borderId="444" xfId="167" applyFont="1" applyFill="1" applyBorder="1" applyAlignment="1" applyProtection="1">
      <alignment vertical="top" wrapText="1"/>
      <protection locked="0"/>
    </xf>
    <xf numFmtId="38" fontId="91" fillId="0" borderId="444" xfId="236" applyNumberFormat="1" applyFont="1" applyFill="1" applyBorder="1" applyAlignment="1" applyProtection="1">
      <alignment horizontal="right" vertical="top" wrapText="1"/>
      <protection locked="0"/>
    </xf>
    <xf numFmtId="38" fontId="91" fillId="0" borderId="444" xfId="167" applyNumberFormat="1" applyFont="1" applyFill="1" applyBorder="1" applyAlignment="1" applyProtection="1">
      <alignment horizontal="right" vertical="top" wrapText="1"/>
      <protection locked="0"/>
    </xf>
    <xf numFmtId="180" fontId="91" fillId="0" borderId="445" xfId="0" applyNumberFormat="1" applyFont="1" applyFill="1" applyBorder="1" applyAlignment="1" applyProtection="1">
      <alignment horizontal="right" vertical="top" wrapText="1"/>
      <protection locked="0"/>
    </xf>
    <xf numFmtId="190" fontId="91" fillId="0" borderId="444" xfId="167" applyNumberFormat="1" applyFont="1" applyFill="1" applyBorder="1" applyAlignment="1" applyProtection="1">
      <alignment horizontal="left" vertical="top" wrapText="1"/>
      <protection locked="0"/>
    </xf>
    <xf numFmtId="190" fontId="91" fillId="0" borderId="446" xfId="167" applyNumberFormat="1" applyFont="1" applyFill="1" applyBorder="1" applyAlignment="1" applyProtection="1">
      <alignment horizontal="left" vertical="top" wrapText="1"/>
      <protection locked="0"/>
    </xf>
    <xf numFmtId="180" fontId="91" fillId="0" borderId="446" xfId="0" applyNumberFormat="1" applyFont="1" applyFill="1" applyBorder="1" applyAlignment="1" applyProtection="1">
      <alignment horizontal="left" vertical="top" wrapText="1"/>
      <protection locked="0"/>
    </xf>
    <xf numFmtId="180" fontId="91" fillId="0" borderId="447" xfId="0" applyNumberFormat="1" applyFont="1" applyFill="1" applyBorder="1" applyAlignment="1" applyProtection="1">
      <alignment vertical="top" wrapText="1"/>
      <protection locked="0"/>
    </xf>
    <xf numFmtId="49" fontId="31" fillId="0" borderId="294" xfId="283" applyNumberFormat="1" applyFont="1" applyFill="1" applyBorder="1" applyAlignment="1" applyProtection="1">
      <alignment horizontal="left" vertical="center" wrapText="1"/>
      <protection locked="0"/>
    </xf>
    <xf numFmtId="0" fontId="31" fillId="0" borderId="294" xfId="167" applyFont="1" applyFill="1" applyBorder="1" applyAlignment="1" applyProtection="1">
      <alignment horizontal="left" vertical="center" wrapText="1"/>
      <protection locked="0"/>
    </xf>
    <xf numFmtId="0" fontId="31" fillId="0" borderId="294" xfId="167" applyFont="1" applyFill="1" applyBorder="1" applyAlignment="1" applyProtection="1">
      <alignment horizontal="left" vertical="top" wrapText="1"/>
      <protection locked="0"/>
    </xf>
    <xf numFmtId="38" fontId="31" fillId="0" borderId="294" xfId="236" applyNumberFormat="1" applyFont="1" applyFill="1" applyBorder="1" applyAlignment="1" applyProtection="1">
      <alignment horizontal="right" vertical="top" wrapText="1"/>
      <protection locked="0"/>
    </xf>
    <xf numFmtId="38" fontId="31" fillId="0" borderId="294" xfId="167" applyNumberFormat="1" applyFont="1" applyFill="1" applyBorder="1" applyAlignment="1" applyProtection="1">
      <alignment horizontal="right" vertical="top" wrapText="1"/>
      <protection locked="0"/>
    </xf>
    <xf numFmtId="190" fontId="31" fillId="0" borderId="294" xfId="167" applyNumberFormat="1" applyFont="1" applyFill="1" applyBorder="1" applyAlignment="1" applyProtection="1">
      <alignment horizontal="right" vertical="top" wrapText="1"/>
      <protection locked="0"/>
    </xf>
    <xf numFmtId="180" fontId="31" fillId="0" borderId="294" xfId="0" applyNumberFormat="1" applyFont="1" applyFill="1" applyBorder="1" applyAlignment="1" applyProtection="1">
      <alignment horizontal="right" vertical="top" wrapText="1"/>
      <protection locked="0"/>
    </xf>
    <xf numFmtId="190" fontId="31" fillId="0" borderId="294" xfId="167" applyNumberFormat="1" applyFont="1" applyFill="1" applyBorder="1" applyAlignment="1" applyProtection="1">
      <alignment horizontal="left" vertical="top" wrapText="1"/>
      <protection locked="0"/>
    </xf>
    <xf numFmtId="180" fontId="31" fillId="0" borderId="294" xfId="0" applyNumberFormat="1" applyFont="1" applyFill="1" applyBorder="1" applyAlignment="1" applyProtection="1">
      <alignment horizontal="left" vertical="top" wrapText="1"/>
      <protection locked="0"/>
    </xf>
    <xf numFmtId="180" fontId="31" fillId="0" borderId="296" xfId="0" applyNumberFormat="1" applyFont="1" applyFill="1" applyBorder="1" applyAlignment="1" applyProtection="1">
      <alignment horizontal="left" vertical="top" wrapText="1"/>
      <protection locked="0"/>
    </xf>
    <xf numFmtId="49" fontId="31" fillId="0" borderId="45" xfId="283" applyNumberFormat="1" applyFont="1" applyFill="1" applyBorder="1" applyAlignment="1" applyProtection="1">
      <alignment horizontal="left" vertical="top" wrapText="1"/>
      <protection locked="0"/>
    </xf>
    <xf numFmtId="0" fontId="31" fillId="0" borderId="45" xfId="167" applyFont="1" applyFill="1" applyBorder="1" applyAlignment="1" applyProtection="1">
      <alignment horizontal="left" vertical="top" wrapText="1"/>
      <protection locked="0"/>
    </xf>
    <xf numFmtId="38" fontId="31" fillId="0" borderId="45" xfId="236" applyNumberFormat="1" applyFont="1" applyFill="1" applyBorder="1" applyAlignment="1" applyProtection="1">
      <alignment horizontal="right" vertical="top" wrapText="1"/>
      <protection locked="0"/>
    </xf>
    <xf numFmtId="38" fontId="31" fillId="0" borderId="45" xfId="167" applyNumberFormat="1" applyFont="1" applyFill="1" applyBorder="1" applyAlignment="1" applyProtection="1">
      <alignment horizontal="right" vertical="top" wrapText="1"/>
      <protection locked="0"/>
    </xf>
    <xf numFmtId="190" fontId="31" fillId="0" borderId="45" xfId="167" applyNumberFormat="1" applyFont="1" applyFill="1" applyBorder="1" applyAlignment="1" applyProtection="1">
      <alignment horizontal="right" vertical="top" wrapText="1"/>
      <protection locked="0"/>
    </xf>
    <xf numFmtId="190" fontId="31" fillId="0" borderId="45" xfId="167" applyNumberFormat="1" applyFont="1" applyFill="1" applyBorder="1" applyAlignment="1" applyProtection="1">
      <alignment horizontal="left" vertical="top" wrapText="1"/>
      <protection locked="0"/>
    </xf>
    <xf numFmtId="190" fontId="31" fillId="0" borderId="248" xfId="167" applyNumberFormat="1" applyFont="1" applyFill="1" applyBorder="1" applyAlignment="1" applyProtection="1">
      <alignment horizontal="left" vertical="top" wrapText="1"/>
      <protection locked="0"/>
    </xf>
    <xf numFmtId="49" fontId="31" fillId="0" borderId="377" xfId="0" applyNumberFormat="1" applyFont="1" applyFill="1" applyBorder="1" applyAlignment="1" applyProtection="1">
      <alignment horizontal="center" vertical="center" wrapText="1"/>
      <protection locked="0"/>
    </xf>
    <xf numFmtId="0" fontId="31" fillId="0" borderId="378" xfId="0" applyFont="1" applyFill="1" applyBorder="1" applyAlignment="1" applyProtection="1">
      <alignment horizontal="left" vertical="top" wrapText="1"/>
      <protection locked="0"/>
    </xf>
    <xf numFmtId="180" fontId="31" fillId="0" borderId="378" xfId="0" applyNumberFormat="1" applyFont="1" applyFill="1" applyBorder="1" applyAlignment="1" applyProtection="1">
      <alignment horizontal="right" vertical="top" wrapText="1"/>
      <protection locked="0"/>
    </xf>
    <xf numFmtId="180" fontId="31" fillId="0" borderId="378" xfId="0" applyNumberFormat="1" applyFont="1" applyFill="1" applyBorder="1" applyAlignment="1" applyProtection="1">
      <alignment horizontal="left" vertical="top" wrapText="1"/>
      <protection locked="0"/>
    </xf>
    <xf numFmtId="180" fontId="31" fillId="0" borderId="379" xfId="0" applyNumberFormat="1" applyFont="1" applyFill="1" applyBorder="1" applyAlignment="1" applyProtection="1">
      <alignment horizontal="left" vertical="top" wrapText="1"/>
      <protection locked="0"/>
    </xf>
    <xf numFmtId="49" fontId="31" fillId="0" borderId="231" xfId="0" applyNumberFormat="1" applyFont="1" applyFill="1" applyBorder="1" applyAlignment="1" applyProtection="1">
      <alignment horizontal="center" vertical="center" wrapText="1"/>
      <protection locked="0"/>
    </xf>
    <xf numFmtId="49" fontId="31" fillId="0" borderId="232" xfId="283" applyNumberFormat="1" applyFont="1" applyFill="1" applyBorder="1" applyAlignment="1" applyProtection="1">
      <alignment horizontal="left" vertical="top" wrapText="1"/>
      <protection locked="0"/>
    </xf>
    <xf numFmtId="0" fontId="31" fillId="0" borderId="228" xfId="167" applyFont="1" applyFill="1" applyBorder="1" applyAlignment="1" applyProtection="1">
      <alignment horizontal="left" vertical="top" wrapText="1"/>
      <protection locked="0"/>
    </xf>
    <xf numFmtId="38" fontId="31" fillId="0" borderId="228" xfId="236" applyNumberFormat="1" applyFont="1" applyFill="1" applyBorder="1" applyAlignment="1" applyProtection="1">
      <alignment horizontal="right" vertical="top" wrapText="1"/>
      <protection locked="0"/>
    </xf>
    <xf numFmtId="38" fontId="31" fillId="0" borderId="228" xfId="167" applyNumberFormat="1" applyFont="1" applyFill="1" applyBorder="1" applyAlignment="1" applyProtection="1">
      <alignment horizontal="right" vertical="top" wrapText="1"/>
      <protection locked="0"/>
    </xf>
    <xf numFmtId="190" fontId="31" fillId="0" borderId="228" xfId="167" applyNumberFormat="1" applyFont="1" applyFill="1" applyBorder="1" applyAlignment="1" applyProtection="1">
      <alignment horizontal="right" vertical="top" wrapText="1"/>
      <protection locked="0"/>
    </xf>
    <xf numFmtId="190" fontId="31" fillId="0" borderId="228" xfId="167" applyNumberFormat="1" applyFont="1" applyFill="1" applyBorder="1" applyAlignment="1" applyProtection="1">
      <alignment horizontal="left" vertical="top" wrapText="1"/>
      <protection locked="0"/>
    </xf>
    <xf numFmtId="190" fontId="31" fillId="0" borderId="251" xfId="167" applyNumberFormat="1" applyFont="1" applyFill="1" applyBorder="1" applyAlignment="1" applyProtection="1">
      <alignment horizontal="left" vertical="top" wrapText="1"/>
      <protection locked="0"/>
    </xf>
    <xf numFmtId="49" fontId="31" fillId="0" borderId="315" xfId="0" applyNumberFormat="1" applyFont="1" applyFill="1" applyBorder="1" applyAlignment="1" applyProtection="1">
      <alignment horizontal="center" vertical="center" wrapText="1"/>
      <protection locked="0"/>
    </xf>
    <xf numFmtId="0" fontId="31" fillId="0" borderId="315" xfId="0" applyFont="1" applyFill="1" applyBorder="1" applyAlignment="1" applyProtection="1">
      <alignment horizontal="left" vertical="top" wrapText="1"/>
      <protection locked="0"/>
    </xf>
    <xf numFmtId="198" fontId="31" fillId="0" borderId="247" xfId="135" applyNumberFormat="1" applyFont="1" applyFill="1" applyBorder="1" applyAlignment="1" applyProtection="1">
      <alignment horizontal="right" vertical="top" wrapText="1"/>
      <protection locked="0"/>
    </xf>
    <xf numFmtId="198" fontId="31" fillId="0" borderId="247" xfId="0" applyNumberFormat="1" applyFont="1" applyFill="1" applyBorder="1" applyAlignment="1" applyProtection="1">
      <alignment horizontal="right" vertical="top" wrapText="1"/>
      <protection locked="0"/>
    </xf>
    <xf numFmtId="189" fontId="31" fillId="0" borderId="247" xfId="0" applyNumberFormat="1" applyFont="1" applyFill="1" applyBorder="1" applyAlignment="1" applyProtection="1">
      <alignment horizontal="left" vertical="top" wrapText="1"/>
      <protection locked="0"/>
    </xf>
    <xf numFmtId="49" fontId="31" fillId="0" borderId="356" xfId="0" applyNumberFormat="1" applyFont="1" applyFill="1" applyBorder="1" applyAlignment="1" applyProtection="1">
      <alignment horizontal="center" vertical="center" wrapText="1"/>
      <protection locked="0"/>
    </xf>
    <xf numFmtId="0" fontId="31" fillId="0" borderId="356" xfId="0" applyFont="1" applyFill="1" applyBorder="1" applyAlignment="1" applyProtection="1">
      <alignment horizontal="left" vertical="top" wrapText="1"/>
      <protection locked="0"/>
    </xf>
    <xf numFmtId="0" fontId="31" fillId="0" borderId="112" xfId="0" applyFont="1" applyFill="1" applyBorder="1" applyAlignment="1" applyProtection="1">
      <alignment horizontal="left" vertical="top" wrapText="1"/>
      <protection locked="0"/>
    </xf>
    <xf numFmtId="180" fontId="31" fillId="0" borderId="107" xfId="0" applyNumberFormat="1" applyFont="1" applyFill="1" applyBorder="1" applyAlignment="1" applyProtection="1">
      <alignment horizontal="right" vertical="top" wrapText="1"/>
      <protection locked="0"/>
    </xf>
    <xf numFmtId="180" fontId="31" fillId="0" borderId="107" xfId="0" applyNumberFormat="1" applyFont="1" applyFill="1" applyBorder="1" applyAlignment="1" applyProtection="1">
      <alignment horizontal="left" vertical="top" wrapText="1"/>
      <protection locked="0"/>
    </xf>
    <xf numFmtId="49" fontId="31" fillId="0" borderId="124" xfId="0" applyNumberFormat="1" applyFont="1" applyFill="1" applyBorder="1" applyAlignment="1" applyProtection="1">
      <alignment horizontal="center" vertical="center" wrapText="1"/>
      <protection locked="0"/>
    </xf>
    <xf numFmtId="0" fontId="31" fillId="0" borderId="132" xfId="0" applyFont="1" applyFill="1" applyBorder="1" applyAlignment="1" applyProtection="1">
      <alignment horizontal="left" vertical="top" wrapText="1"/>
      <protection locked="0"/>
    </xf>
    <xf numFmtId="180" fontId="31" fillId="0" borderId="132" xfId="0" applyNumberFormat="1" applyFont="1" applyFill="1" applyBorder="1" applyAlignment="1" applyProtection="1">
      <alignment horizontal="right" vertical="top" wrapText="1"/>
      <protection locked="0"/>
    </xf>
    <xf numFmtId="180" fontId="31" fillId="0" borderId="132" xfId="0" applyNumberFormat="1" applyFont="1" applyFill="1" applyBorder="1" applyAlignment="1" applyProtection="1">
      <alignment horizontal="left" vertical="top" wrapText="1"/>
      <protection locked="0"/>
    </xf>
    <xf numFmtId="49" fontId="31" fillId="0" borderId="44" xfId="283" applyNumberFormat="1" applyFont="1" applyFill="1" applyBorder="1" applyAlignment="1" applyProtection="1">
      <alignment horizontal="left" vertical="center" wrapText="1"/>
      <protection locked="0"/>
    </xf>
    <xf numFmtId="0" fontId="31" fillId="0" borderId="44" xfId="167" applyFont="1" applyFill="1" applyBorder="1" applyAlignment="1" applyProtection="1">
      <alignment horizontal="left" vertical="center" wrapText="1"/>
      <protection locked="0"/>
    </xf>
    <xf numFmtId="190" fontId="31" fillId="0" borderId="350" xfId="167" applyNumberFormat="1" applyFont="1" applyFill="1" applyBorder="1" applyAlignment="1" applyProtection="1">
      <alignment horizontal="left" vertical="top" wrapText="1"/>
      <protection locked="0"/>
    </xf>
    <xf numFmtId="190" fontId="119" fillId="0" borderId="350" xfId="0" applyNumberFormat="1" applyFont="1" applyFill="1" applyBorder="1" applyAlignment="1">
      <alignment horizontal="left" vertical="top" wrapText="1"/>
    </xf>
    <xf numFmtId="190" fontId="118" fillId="0" borderId="344" xfId="0" applyNumberFormat="1" applyFont="1" applyFill="1" applyBorder="1" applyAlignment="1">
      <alignment horizontal="left" vertical="top" wrapText="1"/>
    </xf>
    <xf numFmtId="0" fontId="90" fillId="0" borderId="367" xfId="0" applyFont="1" applyFill="1" applyBorder="1" applyAlignment="1" applyProtection="1">
      <alignment horizontal="left" vertical="top" wrapText="1"/>
      <protection locked="0"/>
    </xf>
    <xf numFmtId="0" fontId="90" fillId="0" borderId="370" xfId="0" applyFont="1" applyFill="1" applyBorder="1" applyAlignment="1" applyProtection="1">
      <alignment horizontal="left" vertical="top" wrapText="1"/>
      <protection locked="0"/>
    </xf>
    <xf numFmtId="0" fontId="90" fillId="0" borderId="370" xfId="0" applyFont="1" applyFill="1" applyBorder="1" applyAlignment="1" applyProtection="1">
      <alignment vertical="top" wrapText="1"/>
      <protection locked="0"/>
    </xf>
    <xf numFmtId="189" fontId="90" fillId="0" borderId="370" xfId="0" applyNumberFormat="1" applyFont="1" applyFill="1" applyBorder="1" applyAlignment="1" applyProtection="1">
      <alignment vertical="top" wrapText="1"/>
      <protection locked="0"/>
    </xf>
    <xf numFmtId="189" fontId="90" fillId="0" borderId="370" xfId="0" applyNumberFormat="1" applyFont="1" applyFill="1" applyBorder="1" applyAlignment="1" applyProtection="1">
      <alignment horizontal="center" vertical="top" wrapText="1"/>
      <protection locked="0"/>
    </xf>
    <xf numFmtId="0" fontId="90" fillId="0" borderId="448" xfId="0" applyFont="1" applyFill="1" applyBorder="1" applyAlignment="1" applyProtection="1">
      <alignment horizontal="left" vertical="top" wrapText="1"/>
      <protection locked="0"/>
    </xf>
    <xf numFmtId="180" fontId="90" fillId="0" borderId="449" xfId="0" applyNumberFormat="1" applyFont="1" applyFill="1" applyBorder="1" applyAlignment="1" applyProtection="1">
      <alignment vertical="top" wrapText="1"/>
      <protection locked="0"/>
    </xf>
    <xf numFmtId="49" fontId="31" fillId="0" borderId="450" xfId="0" applyNumberFormat="1" applyFont="1" applyFill="1" applyBorder="1" applyAlignment="1" applyProtection="1">
      <alignment horizontal="center" vertical="center" wrapText="1"/>
      <protection locked="0"/>
    </xf>
    <xf numFmtId="0" fontId="90" fillId="0" borderId="450" xfId="0" applyFont="1" applyFill="1" applyBorder="1" applyAlignment="1" applyProtection="1">
      <alignment horizontal="left" vertical="top" wrapText="1"/>
      <protection locked="0"/>
    </xf>
    <xf numFmtId="0" fontId="90" fillId="0" borderId="450" xfId="0" applyFont="1" applyFill="1" applyBorder="1" applyAlignment="1" applyProtection="1">
      <alignment vertical="top" wrapText="1"/>
      <protection locked="0"/>
    </xf>
    <xf numFmtId="189" fontId="90" fillId="0" borderId="450" xfId="0" applyNumberFormat="1" applyFont="1" applyFill="1" applyBorder="1" applyAlignment="1" applyProtection="1">
      <alignment vertical="top" wrapText="1"/>
      <protection locked="0"/>
    </xf>
    <xf numFmtId="189" fontId="120" fillId="0" borderId="450" xfId="0" applyNumberFormat="1" applyFont="1" applyFill="1" applyBorder="1" applyAlignment="1" applyProtection="1">
      <alignment horizontal="right" vertical="top" wrapText="1"/>
      <protection locked="0"/>
    </xf>
    <xf numFmtId="180" fontId="90" fillId="0" borderId="450" xfId="0" applyNumberFormat="1" applyFont="1" applyFill="1" applyBorder="1" applyAlignment="1" applyProtection="1">
      <alignment horizontal="right" vertical="top" wrapText="1"/>
      <protection locked="0"/>
    </xf>
    <xf numFmtId="189" fontId="90" fillId="0" borderId="450" xfId="0" applyNumberFormat="1" applyFont="1" applyFill="1" applyBorder="1" applyAlignment="1" applyProtection="1">
      <alignment horizontal="right" vertical="top" wrapText="1"/>
      <protection locked="0"/>
    </xf>
    <xf numFmtId="189" fontId="90" fillId="0" borderId="450" xfId="0" applyNumberFormat="1" applyFont="1" applyFill="1" applyBorder="1" applyAlignment="1" applyProtection="1">
      <alignment horizontal="center" vertical="top" wrapText="1"/>
      <protection locked="0"/>
    </xf>
    <xf numFmtId="0" fontId="90" fillId="0" borderId="451" xfId="0" applyFont="1" applyFill="1" applyBorder="1" applyAlignment="1" applyProtection="1">
      <alignment horizontal="left" vertical="top" wrapText="1"/>
      <protection locked="0"/>
    </xf>
    <xf numFmtId="0" fontId="37" fillId="0" borderId="247" xfId="0" applyFont="1" applyFill="1" applyBorder="1" applyAlignment="1" applyProtection="1">
      <alignment horizontal="left" vertical="top" wrapText="1"/>
      <protection locked="0"/>
    </xf>
    <xf numFmtId="189" fontId="90" fillId="0" borderId="370" xfId="0" applyNumberFormat="1" applyFont="1" applyFill="1" applyBorder="1" applyAlignment="1" applyProtection="1">
      <alignment horizontal="left" vertical="top" wrapText="1"/>
      <protection locked="0"/>
    </xf>
    <xf numFmtId="189" fontId="90" fillId="0" borderId="450" xfId="0" applyNumberFormat="1" applyFont="1" applyFill="1" applyBorder="1" applyAlignment="1" applyProtection="1">
      <alignment horizontal="left" vertical="top" wrapText="1"/>
      <protection locked="0"/>
    </xf>
    <xf numFmtId="189" fontId="91" fillId="0" borderId="450" xfId="0" applyNumberFormat="1" applyFont="1" applyFill="1" applyBorder="1" applyAlignment="1" applyProtection="1">
      <alignment horizontal="left" vertical="top" wrapText="1"/>
      <protection locked="0"/>
    </xf>
    <xf numFmtId="0" fontId="31" fillId="0" borderId="397" xfId="0" applyFont="1" applyFill="1" applyBorder="1" applyAlignment="1" applyProtection="1">
      <alignment horizontal="left" vertical="top" wrapText="1"/>
      <protection locked="0"/>
    </xf>
    <xf numFmtId="180" fontId="90" fillId="0" borderId="384" xfId="0" applyNumberFormat="1" applyFont="1" applyFill="1" applyBorder="1" applyAlignment="1" applyProtection="1">
      <alignment horizontal="left" vertical="top" wrapText="1"/>
      <protection locked="0"/>
    </xf>
    <xf numFmtId="0" fontId="31" fillId="0" borderId="453" xfId="0" applyFont="1" applyBorder="1" applyAlignment="1" applyProtection="1">
      <alignment vertical="center" wrapText="1"/>
      <protection locked="0"/>
    </xf>
    <xf numFmtId="0" fontId="94" fillId="57" borderId="21" xfId="148" applyFont="1" applyFill="1" applyBorder="1" applyAlignment="1">
      <alignment horizontal="left" vertical="center" wrapText="1"/>
    </xf>
    <xf numFmtId="0" fontId="94" fillId="57" borderId="22" xfId="148" applyFont="1" applyFill="1" applyBorder="1" applyAlignment="1">
      <alignment horizontal="left" vertical="center" wrapText="1"/>
    </xf>
    <xf numFmtId="0" fontId="94" fillId="57" borderId="23" xfId="148" applyFont="1" applyFill="1" applyBorder="1" applyAlignment="1">
      <alignment horizontal="left" vertical="center"/>
    </xf>
    <xf numFmtId="0" fontId="94" fillId="57" borderId="24" xfId="148" applyFont="1" applyFill="1" applyBorder="1" applyAlignment="1">
      <alignment horizontal="left" vertical="center"/>
    </xf>
    <xf numFmtId="0" fontId="94" fillId="57" borderId="21" xfId="148" applyFont="1" applyFill="1" applyBorder="1" applyAlignment="1">
      <alignment horizontal="left" vertical="center"/>
    </xf>
    <xf numFmtId="0" fontId="94" fillId="57" borderId="22" xfId="148" applyFont="1" applyFill="1" applyBorder="1" applyAlignment="1">
      <alignment horizontal="left" vertical="center"/>
    </xf>
    <xf numFmtId="0" fontId="52" fillId="57" borderId="21" xfId="148" applyFont="1" applyFill="1" applyBorder="1" applyAlignment="1">
      <alignment horizontal="left" vertical="center" wrapText="1"/>
    </xf>
    <xf numFmtId="0" fontId="104" fillId="56" borderId="21" xfId="148" applyFont="1" applyFill="1" applyBorder="1" applyAlignment="1">
      <alignment horizontal="left" vertical="center" wrapText="1"/>
    </xf>
    <xf numFmtId="0" fontId="104" fillId="56" borderId="22" xfId="148" applyFont="1" applyFill="1" applyBorder="1" applyAlignment="1">
      <alignment horizontal="left" vertical="center" wrapText="1"/>
    </xf>
    <xf numFmtId="0" fontId="94" fillId="56" borderId="21" xfId="148" applyFont="1" applyFill="1" applyBorder="1" applyAlignment="1">
      <alignment horizontal="left" vertical="center" wrapText="1"/>
    </xf>
    <xf numFmtId="0" fontId="94" fillId="56" borderId="22" xfId="148" applyFont="1" applyFill="1" applyBorder="1" applyAlignment="1">
      <alignment horizontal="left" vertical="center" wrapText="1"/>
    </xf>
    <xf numFmtId="0" fontId="94" fillId="56" borderId="21" xfId="148" applyFont="1" applyFill="1" applyBorder="1" applyAlignment="1">
      <alignment horizontal="left" vertical="center"/>
    </xf>
    <xf numFmtId="0" fontId="94" fillId="56" borderId="22" xfId="148" applyFont="1" applyFill="1" applyBorder="1" applyAlignment="1">
      <alignment horizontal="left" vertical="center"/>
    </xf>
    <xf numFmtId="0" fontId="94" fillId="56" borderId="23" xfId="148" applyFont="1" applyFill="1" applyBorder="1" applyAlignment="1">
      <alignment horizontal="left" vertical="center"/>
    </xf>
    <xf numFmtId="0" fontId="94" fillId="56" borderId="24" xfId="148" applyFont="1" applyFill="1" applyBorder="1" applyAlignment="1">
      <alignment horizontal="left" vertical="center"/>
    </xf>
    <xf numFmtId="0" fontId="95" fillId="57" borderId="29" xfId="148" applyFont="1" applyFill="1" applyBorder="1" applyAlignment="1">
      <alignment horizontal="left" vertical="center" wrapText="1"/>
    </xf>
    <xf numFmtId="0" fontId="95" fillId="57" borderId="30" xfId="148" applyFont="1" applyFill="1" applyBorder="1" applyAlignment="1">
      <alignment horizontal="left" vertical="center" wrapText="1"/>
    </xf>
    <xf numFmtId="0" fontId="52" fillId="49" borderId="21" xfId="148" applyFont="1" applyFill="1" applyBorder="1" applyAlignment="1">
      <alignment horizontal="left" vertical="center" wrapText="1"/>
    </xf>
    <xf numFmtId="0" fontId="94" fillId="49" borderId="22" xfId="148" applyFont="1" applyFill="1" applyBorder="1" applyAlignment="1">
      <alignment horizontal="left" vertical="center" wrapText="1"/>
    </xf>
    <xf numFmtId="0" fontId="94" fillId="49" borderId="21" xfId="148" applyFont="1" applyFill="1" applyBorder="1" applyAlignment="1">
      <alignment horizontal="left" vertical="center" wrapText="1"/>
    </xf>
    <xf numFmtId="0" fontId="104" fillId="49" borderId="21" xfId="148" applyFont="1" applyFill="1" applyBorder="1" applyAlignment="1">
      <alignment horizontal="left" vertical="center" wrapText="1"/>
    </xf>
    <xf numFmtId="0" fontId="104" fillId="49" borderId="22" xfId="148" applyFont="1" applyFill="1" applyBorder="1" applyAlignment="1">
      <alignment horizontal="left" vertical="center" wrapText="1"/>
    </xf>
    <xf numFmtId="0" fontId="94" fillId="49" borderId="21" xfId="148" applyFont="1" applyFill="1" applyBorder="1" applyAlignment="1">
      <alignment horizontal="left" vertical="center"/>
    </xf>
    <xf numFmtId="0" fontId="94" fillId="49" borderId="22" xfId="148" applyFont="1" applyFill="1" applyBorder="1" applyAlignment="1">
      <alignment horizontal="left" vertical="center"/>
    </xf>
    <xf numFmtId="0" fontId="95" fillId="56" borderId="29" xfId="148" applyFont="1" applyFill="1" applyBorder="1" applyAlignment="1">
      <alignment horizontal="left" vertical="center" wrapText="1"/>
    </xf>
    <xf numFmtId="0" fontId="95" fillId="56" borderId="30" xfId="148" applyFont="1" applyFill="1" applyBorder="1" applyAlignment="1">
      <alignment horizontal="left" vertical="center" wrapText="1"/>
    </xf>
    <xf numFmtId="0" fontId="52" fillId="56" borderId="21" xfId="148" applyFont="1" applyFill="1" applyBorder="1" applyAlignment="1">
      <alignment horizontal="left" vertical="center" wrapText="1"/>
    </xf>
    <xf numFmtId="0" fontId="96" fillId="55" borderId="0" xfId="148" applyFont="1" applyFill="1" applyAlignment="1">
      <alignment horizontal="center" vertical="center"/>
    </xf>
    <xf numFmtId="0" fontId="95" fillId="49" borderId="29" xfId="148" applyFont="1" applyFill="1" applyBorder="1" applyAlignment="1">
      <alignment horizontal="left" vertical="center" wrapText="1"/>
    </xf>
    <xf numFmtId="0" fontId="95" fillId="49" borderId="30" xfId="148" applyFont="1" applyFill="1" applyBorder="1" applyAlignment="1">
      <alignment horizontal="left" vertical="center" wrapText="1"/>
    </xf>
    <xf numFmtId="0" fontId="31" fillId="68" borderId="392" xfId="0" applyFont="1" applyFill="1" applyBorder="1" applyAlignment="1" applyProtection="1">
      <alignment horizontal="center" vertical="center" wrapText="1"/>
      <protection locked="0"/>
    </xf>
    <xf numFmtId="0" fontId="31" fillId="68" borderId="22" xfId="0" applyFont="1" applyFill="1" applyBorder="1" applyAlignment="1" applyProtection="1">
      <alignment horizontal="center" vertical="center" wrapText="1"/>
      <protection locked="0"/>
    </xf>
    <xf numFmtId="0" fontId="31" fillId="68" borderId="304" xfId="0" applyFont="1" applyFill="1" applyBorder="1" applyAlignment="1" applyProtection="1">
      <alignment horizontal="center" vertical="center" wrapText="1"/>
      <protection locked="0"/>
    </xf>
    <xf numFmtId="49" fontId="33" fillId="0" borderId="353" xfId="226" applyNumberFormat="1" applyFont="1" applyBorder="1" applyAlignment="1" applyProtection="1">
      <alignment horizontal="center" vertical="top" wrapText="1"/>
    </xf>
    <xf numFmtId="49" fontId="33" fillId="0" borderId="286" xfId="226" applyNumberFormat="1" applyFont="1" applyBorder="1" applyAlignment="1" applyProtection="1">
      <alignment horizontal="center" vertical="top" wrapText="1"/>
    </xf>
    <xf numFmtId="0" fontId="33" fillId="58" borderId="353" xfId="226" applyFont="1" applyFill="1" applyBorder="1" applyAlignment="1" applyProtection="1">
      <alignment horizontal="center" vertical="top" wrapText="1"/>
    </xf>
    <xf numFmtId="0" fontId="33" fillId="58" borderId="286" xfId="226" applyFont="1" applyFill="1" applyBorder="1" applyAlignment="1" applyProtection="1">
      <alignment horizontal="center" vertical="top" wrapText="1"/>
    </xf>
    <xf numFmtId="49" fontId="33" fillId="59" borderId="353" xfId="226" applyNumberFormat="1" applyFont="1" applyFill="1" applyBorder="1" applyAlignment="1" applyProtection="1">
      <alignment horizontal="center" vertical="top" wrapText="1"/>
    </xf>
    <xf numFmtId="49" fontId="33" fillId="59" borderId="286" xfId="226" applyNumberFormat="1" applyFont="1" applyFill="1" applyBorder="1" applyAlignment="1" applyProtection="1">
      <alignment horizontal="center" vertical="top" wrapText="1"/>
    </xf>
    <xf numFmtId="0" fontId="33" fillId="0" borderId="361" xfId="225" applyFont="1" applyBorder="1" applyAlignment="1" applyProtection="1">
      <alignment horizontal="center" vertical="top" wrapText="1"/>
    </xf>
    <xf numFmtId="0" fontId="33" fillId="0" borderId="365" xfId="225" applyFont="1" applyBorder="1" applyAlignment="1" applyProtection="1">
      <alignment horizontal="center" vertical="top" wrapText="1"/>
    </xf>
    <xf numFmtId="0" fontId="32" fillId="55" borderId="0" xfId="0" applyFont="1" applyFill="1" applyAlignment="1" applyProtection="1">
      <alignment horizontal="center" vertical="center"/>
      <protection locked="0"/>
    </xf>
    <xf numFmtId="0" fontId="31" fillId="55" borderId="247" xfId="0" applyFont="1" applyFill="1" applyBorder="1" applyAlignment="1" applyProtection="1">
      <alignment horizontal="center" vertical="center" wrapText="1"/>
      <protection locked="0"/>
    </xf>
    <xf numFmtId="0" fontId="31" fillId="55" borderId="247" xfId="226" applyFont="1" applyFill="1" applyBorder="1" applyAlignment="1" applyProtection="1">
      <alignment horizontal="center" vertical="center" wrapText="1"/>
      <protection locked="0"/>
    </xf>
    <xf numFmtId="0" fontId="31" fillId="55" borderId="278" xfId="233" applyNumberFormat="1" applyFont="1" applyFill="1" applyBorder="1" applyAlignment="1" applyProtection="1">
      <alignment horizontal="center" vertical="center" wrapText="1"/>
      <protection locked="0"/>
    </xf>
    <xf numFmtId="0" fontId="31" fillId="55" borderId="46" xfId="233" applyNumberFormat="1" applyFont="1" applyFill="1" applyBorder="1" applyAlignment="1" applyProtection="1">
      <alignment horizontal="center" vertical="center" wrapText="1"/>
      <protection locked="0"/>
    </xf>
    <xf numFmtId="0" fontId="31" fillId="55" borderId="311" xfId="233" applyNumberFormat="1" applyFont="1" applyFill="1" applyBorder="1" applyAlignment="1" applyProtection="1">
      <alignment horizontal="center" vertical="center" wrapText="1"/>
      <protection locked="0"/>
    </xf>
    <xf numFmtId="0" fontId="31" fillId="55" borderId="61" xfId="233" applyNumberFormat="1" applyFont="1" applyFill="1" applyBorder="1" applyAlignment="1" applyProtection="1">
      <alignment horizontal="center" vertical="center" wrapText="1"/>
      <protection locked="0"/>
    </xf>
    <xf numFmtId="0" fontId="31" fillId="55" borderId="62" xfId="233" applyNumberFormat="1" applyFont="1" applyFill="1" applyBorder="1" applyAlignment="1" applyProtection="1">
      <alignment horizontal="center" vertical="center" wrapText="1"/>
      <protection locked="0"/>
    </xf>
    <xf numFmtId="0" fontId="31" fillId="55" borderId="63" xfId="233" applyNumberFormat="1" applyFont="1" applyFill="1" applyBorder="1" applyAlignment="1" applyProtection="1">
      <alignment horizontal="center" vertical="center" wrapText="1"/>
      <protection locked="0"/>
    </xf>
    <xf numFmtId="49" fontId="31" fillId="55" borderId="88" xfId="143" applyNumberFormat="1" applyFont="1" applyFill="1" applyBorder="1" applyAlignment="1" applyProtection="1">
      <alignment horizontal="center" vertical="center" wrapText="1"/>
      <protection locked="0"/>
    </xf>
    <xf numFmtId="49" fontId="31" fillId="55" borderId="89" xfId="143" applyNumberFormat="1" applyFont="1" applyFill="1" applyBorder="1" applyAlignment="1" applyProtection="1">
      <alignment horizontal="center" vertical="center" wrapText="1"/>
      <protection locked="0"/>
    </xf>
    <xf numFmtId="0" fontId="31" fillId="55" borderId="45" xfId="143" applyFont="1" applyFill="1" applyBorder="1" applyAlignment="1" applyProtection="1">
      <alignment horizontal="center" vertical="center"/>
      <protection locked="0"/>
    </xf>
    <xf numFmtId="0" fontId="31" fillId="55" borderId="47" xfId="143" applyFont="1" applyFill="1" applyBorder="1" applyAlignment="1" applyProtection="1">
      <alignment horizontal="center" vertical="center"/>
      <protection locked="0"/>
    </xf>
    <xf numFmtId="0" fontId="31" fillId="55" borderId="45" xfId="143" applyFont="1" applyFill="1" applyBorder="1" applyAlignment="1" applyProtection="1">
      <alignment horizontal="center" vertical="center" wrapText="1"/>
      <protection locked="0"/>
    </xf>
    <xf numFmtId="0" fontId="31" fillId="55" borderId="47" xfId="143" applyFont="1" applyFill="1" applyBorder="1" applyAlignment="1" applyProtection="1">
      <alignment horizontal="center" vertical="center" wrapText="1"/>
      <protection locked="0"/>
    </xf>
    <xf numFmtId="0" fontId="31" fillId="55" borderId="45" xfId="151" applyFont="1" applyFill="1" applyBorder="1" applyAlignment="1" applyProtection="1">
      <alignment horizontal="center" vertical="center" wrapText="1"/>
      <protection locked="0"/>
    </xf>
    <xf numFmtId="0" fontId="31" fillId="55" borderId="281" xfId="151" applyFont="1" applyFill="1" applyBorder="1" applyAlignment="1" applyProtection="1">
      <alignment horizontal="center" vertical="center" wrapText="1"/>
      <protection locked="0"/>
    </xf>
    <xf numFmtId="0" fontId="31" fillId="55" borderId="44" xfId="143" applyFont="1" applyFill="1" applyBorder="1" applyAlignment="1" applyProtection="1">
      <alignment horizontal="left" vertical="top" wrapText="1"/>
      <protection locked="0"/>
    </xf>
    <xf numFmtId="0" fontId="31" fillId="55" borderId="44" xfId="143" applyFont="1" applyFill="1" applyBorder="1" applyAlignment="1" applyProtection="1">
      <alignment horizontal="center" vertical="top" wrapText="1"/>
      <protection locked="0"/>
    </xf>
    <xf numFmtId="49" fontId="31" fillId="55" borderId="247" xfId="0" applyNumberFormat="1" applyFont="1" applyFill="1" applyBorder="1" applyAlignment="1" applyProtection="1">
      <alignment horizontal="center" vertical="center" wrapText="1"/>
      <protection locked="0"/>
    </xf>
    <xf numFmtId="0" fontId="31" fillId="55" borderId="247" xfId="143" applyFont="1" applyFill="1" applyBorder="1" applyAlignment="1" applyProtection="1">
      <alignment horizontal="center" vertical="top" wrapText="1"/>
      <protection locked="0"/>
    </xf>
    <xf numFmtId="0" fontId="31" fillId="55" borderId="247" xfId="233" applyNumberFormat="1" applyFont="1" applyFill="1" applyBorder="1" applyAlignment="1" applyProtection="1">
      <alignment horizontal="center" vertical="center" wrapText="1"/>
      <protection locked="0"/>
    </xf>
    <xf numFmtId="49" fontId="31" fillId="0" borderId="353" xfId="225" applyNumberFormat="1" applyFont="1" applyBorder="1" applyAlignment="1" applyProtection="1">
      <alignment horizontal="center" vertical="top" wrapText="1"/>
    </xf>
    <xf numFmtId="49" fontId="31" fillId="0" borderId="286" xfId="225" applyNumberFormat="1" applyFont="1" applyBorder="1" applyAlignment="1" applyProtection="1">
      <alignment horizontal="center" vertical="top" wrapText="1"/>
    </xf>
    <xf numFmtId="0" fontId="31" fillId="0" borderId="353" xfId="225" applyFont="1" applyBorder="1" applyAlignment="1" applyProtection="1">
      <alignment horizontal="center" vertical="top" wrapText="1"/>
    </xf>
    <xf numFmtId="0" fontId="31" fillId="0" borderId="286" xfId="225" applyFont="1" applyBorder="1" applyAlignment="1" applyProtection="1">
      <alignment horizontal="center" vertical="top" wrapText="1"/>
    </xf>
    <xf numFmtId="189" fontId="37" fillId="60" borderId="247" xfId="0" applyNumberFormat="1" applyFont="1" applyFill="1" applyBorder="1" applyAlignment="1" applyProtection="1">
      <alignment horizontal="center" vertical="center" wrapText="1"/>
      <protection locked="0"/>
    </xf>
    <xf numFmtId="0" fontId="31" fillId="55" borderId="252" xfId="143" applyFont="1" applyFill="1" applyBorder="1" applyAlignment="1" applyProtection="1">
      <alignment horizontal="center" vertical="top" wrapText="1"/>
      <protection locked="0"/>
    </xf>
    <xf numFmtId="49" fontId="31" fillId="0" borderId="247" xfId="143" applyNumberFormat="1" applyFont="1" applyBorder="1" applyAlignment="1" applyProtection="1">
      <alignment horizontal="left" vertical="top" wrapText="1"/>
    </xf>
    <xf numFmtId="49" fontId="31" fillId="61" borderId="350" xfId="226" applyNumberFormat="1" applyFont="1" applyFill="1" applyBorder="1" applyAlignment="1" applyProtection="1">
      <alignment horizontal="left" vertical="top" wrapText="1"/>
    </xf>
    <xf numFmtId="49" fontId="31" fillId="61" borderId="363" xfId="226" applyNumberFormat="1" applyFont="1" applyFill="1" applyBorder="1" applyAlignment="1" applyProtection="1">
      <alignment horizontal="left" vertical="top" wrapText="1"/>
    </xf>
    <xf numFmtId="49" fontId="31" fillId="0" borderId="351" xfId="143" applyNumberFormat="1" applyFont="1" applyBorder="1" applyAlignment="1" applyProtection="1">
      <alignment horizontal="left" vertical="top" wrapText="1"/>
    </xf>
    <xf numFmtId="0" fontId="31" fillId="0" borderId="351" xfId="143" applyFont="1" applyBorder="1" applyAlignment="1" applyProtection="1">
      <alignment horizontal="center" vertical="top" wrapText="1"/>
    </xf>
    <xf numFmtId="0" fontId="31" fillId="0" borderId="247" xfId="143" applyFont="1" applyBorder="1" applyAlignment="1" applyProtection="1">
      <alignment horizontal="center" vertical="top" wrapText="1"/>
    </xf>
    <xf numFmtId="0" fontId="37" fillId="48" borderId="0" xfId="0" applyFont="1" applyFill="1" applyAlignment="1" applyProtection="1">
      <alignment horizontal="center" vertical="center" wrapText="1"/>
    </xf>
    <xf numFmtId="0" fontId="31" fillId="0" borderId="334" xfId="143" applyFont="1" applyBorder="1" applyAlignment="1" applyProtection="1">
      <alignment horizontal="center" vertical="top" wrapText="1"/>
    </xf>
    <xf numFmtId="0" fontId="31" fillId="0" borderId="356" xfId="143" applyFont="1" applyBorder="1" applyAlignment="1" applyProtection="1">
      <alignment horizontal="center" vertical="top" wrapText="1"/>
    </xf>
    <xf numFmtId="0" fontId="31" fillId="0" borderId="352" xfId="225" applyFont="1" applyBorder="1" applyAlignment="1" applyProtection="1">
      <alignment horizontal="center" vertical="top" wrapText="1"/>
    </xf>
    <xf numFmtId="0" fontId="31" fillId="0" borderId="22" xfId="225" applyFont="1" applyBorder="1" applyAlignment="1" applyProtection="1">
      <alignment horizontal="center" vertical="top" wrapText="1"/>
    </xf>
    <xf numFmtId="0" fontId="31" fillId="0" borderId="360" xfId="0" applyFont="1" applyBorder="1" applyAlignment="1" applyProtection="1">
      <alignment horizontal="center" vertical="center" wrapText="1"/>
    </xf>
    <xf numFmtId="0" fontId="31" fillId="0" borderId="364" xfId="0" applyFont="1" applyBorder="1" applyAlignment="1" applyProtection="1">
      <alignment horizontal="center" vertical="center" wrapText="1"/>
    </xf>
    <xf numFmtId="49" fontId="31" fillId="0" borderId="354" xfId="225" applyNumberFormat="1" applyFont="1" applyBorder="1" applyAlignment="1" applyProtection="1">
      <alignment horizontal="center" vertical="top" wrapText="1"/>
    </xf>
    <xf numFmtId="49" fontId="31" fillId="0" borderId="357" xfId="225" applyNumberFormat="1" applyFont="1" applyBorder="1" applyAlignment="1" applyProtection="1">
      <alignment horizontal="center" vertical="top" wrapText="1"/>
    </xf>
    <xf numFmtId="49" fontId="33" fillId="0" borderId="247" xfId="225" applyNumberFormat="1" applyFont="1" applyBorder="1" applyAlignment="1" applyProtection="1">
      <alignment horizontal="center" vertical="center" wrapText="1"/>
    </xf>
    <xf numFmtId="49" fontId="33" fillId="0" borderId="353" xfId="225" applyNumberFormat="1" applyFont="1" applyBorder="1" applyAlignment="1" applyProtection="1">
      <alignment horizontal="center" vertical="center" wrapText="1"/>
    </xf>
    <xf numFmtId="49" fontId="33" fillId="0" borderId="286" xfId="225" applyNumberFormat="1" applyFont="1" applyBorder="1" applyAlignment="1" applyProtection="1">
      <alignment horizontal="center" vertical="center" wrapText="1"/>
    </xf>
    <xf numFmtId="0" fontId="31" fillId="0" borderId="126" xfId="0" applyFont="1" applyBorder="1" applyAlignment="1" applyProtection="1">
      <alignment horizontal="center" vertical="center" wrapText="1"/>
    </xf>
    <xf numFmtId="0" fontId="31" fillId="0" borderId="355" xfId="0" applyFont="1" applyBorder="1" applyAlignment="1" applyProtection="1">
      <alignment horizontal="center" vertical="center" wrapText="1"/>
    </xf>
    <xf numFmtId="0" fontId="31" fillId="0" borderId="356" xfId="0" applyFont="1" applyBorder="1" applyAlignment="1" applyProtection="1">
      <alignment horizontal="center" vertical="center" wrapText="1"/>
    </xf>
    <xf numFmtId="0" fontId="31" fillId="0" borderId="247" xfId="0" applyFont="1" applyBorder="1" applyAlignment="1" applyProtection="1">
      <alignment horizontal="center" vertical="center" wrapText="1"/>
    </xf>
    <xf numFmtId="49" fontId="33" fillId="0" borderId="358" xfId="225" applyNumberFormat="1" applyFont="1" applyBorder="1" applyAlignment="1" applyProtection="1">
      <alignment horizontal="center" vertical="center" wrapText="1"/>
    </xf>
    <xf numFmtId="49" fontId="33" fillId="0" borderId="266" xfId="225" applyNumberFormat="1" applyFont="1" applyBorder="1" applyAlignment="1" applyProtection="1">
      <alignment horizontal="center" vertical="center" wrapText="1"/>
    </xf>
    <xf numFmtId="49" fontId="33" fillId="0" borderId="359" xfId="225" applyNumberFormat="1" applyFont="1" applyBorder="1" applyAlignment="1" applyProtection="1">
      <alignment horizontal="center" vertical="center" wrapText="1"/>
    </xf>
    <xf numFmtId="49" fontId="33" fillId="0" borderId="314" xfId="225" applyNumberFormat="1" applyFont="1" applyBorder="1" applyAlignment="1" applyProtection="1">
      <alignment horizontal="center" vertical="center" wrapText="1"/>
    </xf>
    <xf numFmtId="198" fontId="31" fillId="0" borderId="353" xfId="235" applyNumberFormat="1" applyFont="1" applyFill="1" applyBorder="1" applyAlignment="1" applyProtection="1">
      <alignment horizontal="center" vertical="center" wrapText="1"/>
    </xf>
    <xf numFmtId="198" fontId="31" fillId="0" borderId="286" xfId="235" applyNumberFormat="1" applyFont="1" applyFill="1" applyBorder="1" applyAlignment="1" applyProtection="1">
      <alignment horizontal="center" vertical="center" wrapText="1"/>
    </xf>
    <xf numFmtId="198" fontId="31" fillId="0" borderId="353" xfId="225" applyNumberFormat="1" applyFont="1" applyBorder="1" applyAlignment="1" applyProtection="1">
      <alignment horizontal="center" vertical="center" wrapText="1"/>
    </xf>
    <xf numFmtId="198" fontId="31" fillId="0" borderId="286" xfId="225" applyNumberFormat="1" applyFont="1" applyBorder="1" applyAlignment="1" applyProtection="1">
      <alignment horizontal="center" vertical="center" wrapText="1"/>
    </xf>
    <xf numFmtId="198" fontId="31" fillId="0" borderId="312" xfId="225" applyNumberFormat="1" applyFont="1" applyBorder="1" applyAlignment="1" applyProtection="1">
      <alignment horizontal="center" vertical="center" wrapText="1"/>
    </xf>
    <xf numFmtId="198" fontId="31" fillId="0" borderId="357" xfId="225" applyNumberFormat="1" applyFont="1" applyBorder="1" applyAlignment="1" applyProtection="1">
      <alignment horizontal="center" vertical="center" wrapText="1"/>
    </xf>
    <xf numFmtId="49" fontId="33" fillId="0" borderId="259" xfId="225" applyNumberFormat="1" applyFont="1" applyBorder="1" applyAlignment="1" applyProtection="1">
      <alignment horizontal="center" vertical="top" wrapText="1"/>
    </xf>
    <xf numFmtId="191" fontId="31" fillId="0" borderId="247" xfId="0" applyNumberFormat="1" applyFont="1" applyBorder="1" applyAlignment="1" applyProtection="1">
      <alignment horizontal="center" vertical="center" wrapText="1"/>
    </xf>
    <xf numFmtId="49" fontId="33" fillId="0" borderId="247" xfId="225" applyNumberFormat="1" applyFont="1" applyBorder="1" applyAlignment="1" applyProtection="1">
      <alignment horizontal="center" vertical="top" wrapText="1"/>
    </xf>
    <xf numFmtId="49" fontId="33" fillId="0" borderId="258" xfId="225" applyNumberFormat="1" applyFont="1" applyBorder="1" applyAlignment="1" applyProtection="1">
      <alignment horizontal="center" vertical="top" wrapText="1"/>
    </xf>
    <xf numFmtId="190" fontId="31" fillId="0" borderId="0" xfId="229" applyNumberFormat="1" applyFont="1" applyFill="1" applyBorder="1" applyAlignment="1" applyProtection="1">
      <alignment horizontal="center" vertical="center" wrapText="1"/>
    </xf>
    <xf numFmtId="0" fontId="33" fillId="0" borderId="247" xfId="225" applyFont="1" applyBorder="1" applyAlignment="1" applyProtection="1">
      <alignment horizontal="center" vertical="top" wrapText="1"/>
    </xf>
    <xf numFmtId="49" fontId="31" fillId="0" borderId="247" xfId="374" applyNumberFormat="1" applyFont="1" applyBorder="1" applyAlignment="1" applyProtection="1">
      <alignment horizontal="center" vertical="center" wrapText="1"/>
    </xf>
    <xf numFmtId="49" fontId="31" fillId="0" borderId="313" xfId="374" applyNumberFormat="1" applyFont="1" applyBorder="1" applyAlignment="1" applyProtection="1">
      <alignment horizontal="center" vertical="center" wrapText="1"/>
    </xf>
    <xf numFmtId="183" fontId="31" fillId="0" borderId="247" xfId="229" applyNumberFormat="1" applyFont="1" applyFill="1" applyBorder="1" applyAlignment="1" applyProtection="1">
      <alignment horizontal="center" vertical="center" wrapText="1"/>
    </xf>
    <xf numFmtId="49" fontId="31" fillId="0" borderId="362" xfId="374" applyNumberFormat="1" applyFont="1" applyBorder="1" applyAlignment="1" applyProtection="1">
      <alignment horizontal="center" vertical="center" wrapText="1"/>
    </xf>
    <xf numFmtId="49" fontId="31" fillId="0" borderId="366" xfId="374" applyNumberFormat="1" applyFont="1" applyBorder="1" applyAlignment="1" applyProtection="1">
      <alignment horizontal="center" vertical="center" wrapText="1"/>
    </xf>
    <xf numFmtId="0" fontId="33" fillId="0" borderId="359" xfId="226" applyFont="1" applyBorder="1" applyAlignment="1" applyProtection="1">
      <alignment horizontal="center" vertical="top" wrapText="1"/>
    </xf>
    <xf numFmtId="0" fontId="33" fillId="0" borderId="314" xfId="226" applyFont="1" applyBorder="1" applyAlignment="1" applyProtection="1">
      <alignment horizontal="center" vertical="top" wrapText="1"/>
    </xf>
    <xf numFmtId="0" fontId="31" fillId="0" borderId="260" xfId="225" applyFont="1" applyBorder="1" applyAlignment="1" applyProtection="1">
      <alignment horizontal="center" vertical="center" wrapText="1"/>
    </xf>
    <xf numFmtId="0" fontId="31" fillId="0" borderId="261" xfId="225" applyFont="1" applyBorder="1" applyAlignment="1" applyProtection="1">
      <alignment horizontal="center" vertical="center" wrapText="1"/>
    </xf>
    <xf numFmtId="0" fontId="31" fillId="0" borderId="263" xfId="225" applyFont="1" applyBorder="1" applyAlignment="1" applyProtection="1">
      <alignment horizontal="center" vertical="center" wrapText="1"/>
    </xf>
    <xf numFmtId="0" fontId="31" fillId="0" borderId="262" xfId="225" applyFont="1" applyBorder="1" applyAlignment="1" applyProtection="1">
      <alignment horizontal="center" vertical="center" wrapText="1"/>
    </xf>
    <xf numFmtId="0" fontId="33" fillId="54" borderId="353" xfId="226" applyFont="1" applyFill="1" applyBorder="1" applyAlignment="1" applyProtection="1">
      <alignment horizontal="center" vertical="top" wrapText="1"/>
    </xf>
    <xf numFmtId="0" fontId="33" fillId="54" borderId="286" xfId="226" applyFont="1" applyFill="1" applyBorder="1" applyAlignment="1" applyProtection="1">
      <alignment horizontal="center" vertical="top" wrapText="1"/>
    </xf>
    <xf numFmtId="190" fontId="31" fillId="0" borderId="247" xfId="229" applyNumberFormat="1" applyFont="1" applyFill="1" applyBorder="1" applyAlignment="1" applyProtection="1">
      <alignment horizontal="center" vertical="center" wrapText="1"/>
    </xf>
    <xf numFmtId="0" fontId="31" fillId="55" borderId="88" xfId="382" applyFont="1" applyFill="1" applyBorder="1" applyAlignment="1" applyProtection="1">
      <alignment horizontal="center" vertical="top" wrapText="1"/>
      <protection locked="0"/>
    </xf>
    <xf numFmtId="0" fontId="31" fillId="55" borderId="89" xfId="382" applyFont="1" applyFill="1" applyBorder="1" applyAlignment="1" applyProtection="1">
      <alignment horizontal="center" vertical="top" wrapText="1"/>
      <protection locked="0"/>
    </xf>
    <xf numFmtId="49" fontId="31" fillId="0" borderId="351" xfId="143" applyNumberFormat="1" applyFont="1" applyBorder="1" applyAlignment="1" applyProtection="1">
      <alignment horizontal="center" vertical="top" wrapText="1"/>
    </xf>
    <xf numFmtId="49" fontId="31" fillId="0" borderId="247" xfId="143" applyNumberFormat="1" applyFont="1" applyBorder="1" applyAlignment="1" applyProtection="1">
      <alignment horizontal="center" vertical="top" wrapText="1"/>
    </xf>
    <xf numFmtId="0" fontId="31" fillId="0" borderId="367" xfId="225" applyFont="1" applyBorder="1" applyAlignment="1" applyProtection="1">
      <alignment horizontal="center" vertical="top" wrapText="1"/>
    </xf>
    <xf numFmtId="0" fontId="31" fillId="48" borderId="0" xfId="0" applyFont="1" applyFill="1" applyAlignment="1" applyProtection="1">
      <alignment horizontal="center" vertical="center" wrapText="1"/>
    </xf>
    <xf numFmtId="49" fontId="31" fillId="61" borderId="351" xfId="226" applyNumberFormat="1" applyFont="1" applyFill="1" applyBorder="1" applyAlignment="1" applyProtection="1">
      <alignment horizontal="center" vertical="top" wrapText="1"/>
    </xf>
    <xf numFmtId="49" fontId="31" fillId="61" borderId="247" xfId="226" applyNumberFormat="1" applyFont="1" applyFill="1" applyBorder="1" applyAlignment="1" applyProtection="1">
      <alignment horizontal="center" vertical="top" wrapText="1"/>
    </xf>
    <xf numFmtId="0" fontId="32" fillId="55" borderId="0" xfId="0" applyFont="1" applyFill="1" applyAlignment="1" applyProtection="1">
      <alignment horizontal="center" vertical="center" wrapText="1"/>
      <protection locked="0"/>
    </xf>
    <xf numFmtId="49" fontId="31" fillId="55" borderId="351" xfId="0" applyNumberFormat="1" applyFont="1" applyFill="1" applyBorder="1" applyAlignment="1" applyProtection="1">
      <alignment horizontal="center" vertical="center" wrapText="1"/>
      <protection locked="0"/>
    </xf>
    <xf numFmtId="0" fontId="31" fillId="55" borderId="248" xfId="143" applyFont="1" applyFill="1" applyBorder="1" applyAlignment="1" applyProtection="1">
      <alignment horizontal="center" vertical="center" wrapText="1"/>
      <protection locked="0"/>
    </xf>
    <xf numFmtId="0" fontId="31" fillId="55" borderId="309" xfId="143" applyFont="1" applyFill="1" applyBorder="1" applyAlignment="1" applyProtection="1">
      <alignment horizontal="center" vertical="center" wrapText="1"/>
      <protection locked="0"/>
    </xf>
    <xf numFmtId="0" fontId="31" fillId="55" borderId="284" xfId="382" applyFont="1" applyFill="1" applyBorder="1" applyAlignment="1" applyProtection="1">
      <alignment horizontal="center" vertical="top" wrapText="1"/>
      <protection locked="0"/>
    </xf>
    <xf numFmtId="0" fontId="31" fillId="55" borderId="281" xfId="382" applyFont="1" applyFill="1" applyBorder="1" applyAlignment="1" applyProtection="1">
      <alignment horizontal="center" vertical="top" wrapText="1"/>
      <protection locked="0"/>
    </xf>
    <xf numFmtId="0" fontId="31" fillId="55" borderId="247" xfId="382" applyFont="1" applyFill="1" applyBorder="1" applyAlignment="1" applyProtection="1">
      <alignment horizontal="center" vertical="top" wrapText="1"/>
      <protection locked="0"/>
    </xf>
    <xf numFmtId="0" fontId="31" fillId="55" borderId="306" xfId="0" applyFont="1" applyFill="1" applyBorder="1" applyAlignment="1" applyProtection="1">
      <alignment horizontal="center" vertical="top" wrapText="1"/>
      <protection locked="0"/>
    </xf>
    <xf numFmtId="0" fontId="31" fillId="55" borderId="307" xfId="0" applyFont="1" applyFill="1" applyBorder="1" applyAlignment="1" applyProtection="1">
      <alignment horizontal="center" vertical="top" wrapText="1"/>
      <protection locked="0"/>
    </xf>
    <xf numFmtId="0" fontId="31" fillId="55" borderId="46" xfId="0" applyFont="1" applyFill="1" applyBorder="1" applyAlignment="1" applyProtection="1">
      <alignment horizontal="center" vertical="top" wrapText="1"/>
      <protection locked="0"/>
    </xf>
    <xf numFmtId="0" fontId="31" fillId="55" borderId="308" xfId="0" applyFont="1" applyFill="1" applyBorder="1" applyAlignment="1" applyProtection="1">
      <alignment horizontal="center" vertical="top" wrapText="1"/>
      <protection locked="0"/>
    </xf>
    <xf numFmtId="198" fontId="31" fillId="0" borderId="354" xfId="225" applyNumberFormat="1" applyFont="1" applyBorder="1" applyAlignment="1" applyProtection="1">
      <alignment horizontal="center" vertical="center" wrapText="1"/>
    </xf>
    <xf numFmtId="0" fontId="90" fillId="0" borderId="247" xfId="226" applyFont="1" applyBorder="1" applyAlignment="1" applyProtection="1">
      <alignment horizontal="center" vertical="top" wrapText="1"/>
    </xf>
    <xf numFmtId="0" fontId="90" fillId="0" borderId="370" xfId="226" applyFont="1" applyBorder="1" applyAlignment="1" applyProtection="1">
      <alignment horizontal="center" vertical="top" wrapText="1"/>
    </xf>
    <xf numFmtId="49" fontId="32" fillId="55" borderId="0" xfId="223" applyNumberFormat="1" applyFont="1" applyFill="1" applyAlignment="1" applyProtection="1">
      <alignment horizontal="center" vertical="center" wrapText="1"/>
      <protection locked="0"/>
    </xf>
    <xf numFmtId="0" fontId="31" fillId="55" borderId="44" xfId="165" applyFont="1" applyFill="1" applyBorder="1" applyAlignment="1" applyProtection="1">
      <alignment horizontal="center" vertical="center" wrapText="1"/>
      <protection locked="0"/>
    </xf>
    <xf numFmtId="37" fontId="31" fillId="55" borderId="44" xfId="154" applyNumberFormat="1" applyFont="1" applyFill="1" applyBorder="1" applyAlignment="1" applyProtection="1">
      <alignment horizontal="center" vertical="center" wrapText="1"/>
      <protection locked="0"/>
    </xf>
    <xf numFmtId="37" fontId="31" fillId="55" borderId="247" xfId="226" applyNumberFormat="1" applyFont="1" applyFill="1" applyBorder="1" applyAlignment="1" applyProtection="1">
      <alignment horizontal="center" vertical="center" wrapText="1"/>
      <protection locked="0"/>
    </xf>
    <xf numFmtId="49" fontId="31" fillId="55" borderId="44" xfId="153" applyNumberFormat="1" applyFont="1" applyFill="1" applyBorder="1" applyAlignment="1" applyProtection="1">
      <alignment horizontal="center" vertical="center" wrapText="1"/>
      <protection locked="0"/>
    </xf>
    <xf numFmtId="0" fontId="31" fillId="55" borderId="44" xfId="153" applyFont="1" applyFill="1" applyBorder="1" applyAlignment="1" applyProtection="1">
      <alignment horizontal="center" vertical="center" wrapText="1"/>
      <protection locked="0"/>
    </xf>
    <xf numFmtId="37" fontId="31" fillId="55" borderId="247" xfId="233" applyNumberFormat="1" applyFont="1" applyFill="1" applyBorder="1" applyAlignment="1" applyProtection="1">
      <alignment horizontal="center" vertical="center" wrapText="1"/>
      <protection locked="0"/>
    </xf>
    <xf numFmtId="49" fontId="31" fillId="0" borderId="267" xfId="225" applyNumberFormat="1" applyFont="1" applyBorder="1" applyAlignment="1" applyProtection="1">
      <alignment horizontal="center" vertical="top" wrapText="1"/>
    </xf>
    <xf numFmtId="0" fontId="31" fillId="0" borderId="267" xfId="225" applyFont="1" applyBorder="1" applyAlignment="1" applyProtection="1">
      <alignment horizontal="center" vertical="top" wrapText="1"/>
    </xf>
    <xf numFmtId="0" fontId="90" fillId="0" borderId="260" xfId="374" applyFont="1" applyBorder="1" applyAlignment="1" applyProtection="1">
      <alignment horizontal="center" vertical="center" wrapText="1"/>
    </xf>
    <xf numFmtId="0" fontId="90" fillId="0" borderId="261" xfId="374" applyFont="1" applyBorder="1" applyAlignment="1" applyProtection="1">
      <alignment horizontal="center" vertical="center" wrapText="1"/>
    </xf>
    <xf numFmtId="0" fontId="90" fillId="0" borderId="263" xfId="374" applyFont="1" applyBorder="1" applyAlignment="1" applyProtection="1">
      <alignment horizontal="center" vertical="center" wrapText="1"/>
    </xf>
    <xf numFmtId="49" fontId="90" fillId="0" borderId="353" xfId="374" applyNumberFormat="1" applyFont="1" applyBorder="1" applyAlignment="1" applyProtection="1">
      <alignment horizontal="center" vertical="center" wrapText="1"/>
    </xf>
    <xf numFmtId="49" fontId="90" fillId="0" borderId="333" xfId="374" applyNumberFormat="1" applyFont="1" applyBorder="1" applyAlignment="1" applyProtection="1">
      <alignment horizontal="center" vertical="center" wrapText="1"/>
    </xf>
    <xf numFmtId="198" fontId="31" fillId="0" borderId="310" xfId="225" applyNumberFormat="1" applyFont="1" applyBorder="1" applyAlignment="1" applyProtection="1">
      <alignment horizontal="center" vertical="center" wrapText="1"/>
    </xf>
    <xf numFmtId="198" fontId="31" fillId="0" borderId="333" xfId="235" applyNumberFormat="1" applyFont="1" applyFill="1" applyBorder="1" applyAlignment="1" applyProtection="1">
      <alignment horizontal="center" vertical="center" wrapText="1"/>
    </xf>
    <xf numFmtId="198" fontId="31" fillId="0" borderId="333" xfId="225" applyNumberFormat="1" applyFont="1" applyBorder="1" applyAlignment="1" applyProtection="1">
      <alignment horizontal="center" vertical="center" wrapText="1"/>
    </xf>
    <xf numFmtId="49" fontId="90" fillId="0" borderId="95" xfId="374" applyNumberFormat="1" applyFont="1" applyBorder="1" applyAlignment="1" applyProtection="1">
      <alignment horizontal="center" vertical="center" wrapText="1"/>
    </xf>
    <xf numFmtId="49" fontId="90" fillId="0" borderId="247" xfId="374" applyNumberFormat="1" applyFont="1" applyBorder="1" applyAlignment="1" applyProtection="1">
      <alignment horizontal="center" vertical="center" wrapText="1"/>
    </xf>
    <xf numFmtId="183" fontId="90" fillId="0" borderId="247" xfId="229" applyNumberFormat="1" applyFont="1" applyFill="1" applyBorder="1" applyAlignment="1" applyProtection="1">
      <alignment horizontal="center" vertical="center" wrapText="1"/>
    </xf>
    <xf numFmtId="183" fontId="90" fillId="0" borderId="319" xfId="229" applyNumberFormat="1" applyFont="1" applyFill="1" applyBorder="1" applyAlignment="1" applyProtection="1">
      <alignment horizontal="center" vertical="center" wrapText="1"/>
    </xf>
    <xf numFmtId="183" fontId="90" fillId="0" borderId="334" xfId="229" applyNumberFormat="1" applyFont="1" applyFill="1" applyBorder="1" applyAlignment="1" applyProtection="1">
      <alignment horizontal="center" vertical="center" wrapText="1"/>
    </xf>
    <xf numFmtId="190" fontId="90" fillId="0" borderId="247" xfId="229" applyNumberFormat="1" applyFont="1" applyFill="1" applyBorder="1" applyAlignment="1" applyProtection="1">
      <alignment horizontal="center" vertical="center" wrapText="1"/>
    </xf>
    <xf numFmtId="49" fontId="90" fillId="0" borderId="287" xfId="374" applyNumberFormat="1" applyFont="1" applyBorder="1" applyAlignment="1" applyProtection="1">
      <alignment horizontal="center" vertical="center" wrapText="1"/>
    </xf>
    <xf numFmtId="49" fontId="90" fillId="0" borderId="247" xfId="226" applyNumberFormat="1" applyFont="1" applyBorder="1" applyAlignment="1" applyProtection="1">
      <alignment horizontal="center" vertical="top" wrapText="1"/>
    </xf>
    <xf numFmtId="49" fontId="90" fillId="0" borderId="370" xfId="226" applyNumberFormat="1" applyFont="1" applyBorder="1" applyAlignment="1" applyProtection="1">
      <alignment horizontal="center" vertical="top" wrapText="1"/>
    </xf>
    <xf numFmtId="0" fontId="90" fillId="55" borderId="370" xfId="374" applyFont="1" applyFill="1" applyBorder="1" applyAlignment="1" applyProtection="1">
      <alignment horizontal="center" vertical="center" wrapText="1"/>
    </xf>
    <xf numFmtId="0" fontId="90" fillId="55" borderId="286" xfId="374" applyFont="1" applyFill="1" applyBorder="1" applyAlignment="1" applyProtection="1">
      <alignment horizontal="center" vertical="center" wrapText="1"/>
    </xf>
    <xf numFmtId="49" fontId="90" fillId="55" borderId="126" xfId="165" applyNumberFormat="1" applyFont="1" applyFill="1" applyBorder="1" applyAlignment="1" applyProtection="1">
      <alignment horizontal="center" vertical="center" wrapText="1"/>
    </xf>
    <xf numFmtId="49" fontId="90" fillId="55" borderId="279" xfId="165" applyNumberFormat="1" applyFont="1" applyFill="1" applyBorder="1" applyAlignment="1" applyProtection="1">
      <alignment horizontal="center" vertical="center" wrapText="1"/>
    </xf>
    <xf numFmtId="49" fontId="90" fillId="55" borderId="334" xfId="165" applyNumberFormat="1" applyFont="1" applyFill="1" applyBorder="1" applyAlignment="1" applyProtection="1">
      <alignment horizontal="center" vertical="center" wrapText="1"/>
    </xf>
    <xf numFmtId="49" fontId="90" fillId="55" borderId="367" xfId="374" applyNumberFormat="1" applyFont="1" applyFill="1" applyBorder="1" applyAlignment="1" applyProtection="1">
      <alignment horizontal="center" vertical="center" wrapText="1"/>
    </xf>
    <xf numFmtId="49" fontId="90" fillId="55" borderId="22" xfId="374" applyNumberFormat="1" applyFont="1" applyFill="1" applyBorder="1" applyAlignment="1" applyProtection="1">
      <alignment horizontal="center" vertical="center" wrapText="1"/>
    </xf>
    <xf numFmtId="0" fontId="90" fillId="55" borderId="368" xfId="0" applyFont="1" applyFill="1" applyBorder="1" applyAlignment="1" applyProtection="1">
      <alignment horizontal="center" vertical="center" wrapText="1"/>
    </xf>
    <xf numFmtId="0" fontId="90" fillId="55" borderId="371" xfId="0" applyFont="1" applyFill="1" applyBorder="1" applyAlignment="1" applyProtection="1">
      <alignment horizontal="center" vertical="center" wrapText="1"/>
    </xf>
    <xf numFmtId="0" fontId="90" fillId="55" borderId="369" xfId="0" applyFont="1" applyFill="1" applyBorder="1" applyAlignment="1" applyProtection="1">
      <alignment horizontal="center" vertical="center" wrapText="1"/>
    </xf>
    <xf numFmtId="0" fontId="90" fillId="55" borderId="372" xfId="0" applyFont="1" applyFill="1" applyBorder="1" applyAlignment="1" applyProtection="1">
      <alignment horizontal="center" vertical="center" wrapText="1"/>
    </xf>
    <xf numFmtId="0" fontId="90" fillId="58" borderId="247" xfId="226" applyFont="1" applyFill="1" applyBorder="1" applyAlignment="1" applyProtection="1">
      <alignment horizontal="center" vertical="top" wrapText="1"/>
    </xf>
    <xf numFmtId="0" fontId="90" fillId="58" borderId="370" xfId="226" applyFont="1" applyFill="1" applyBorder="1" applyAlignment="1" applyProtection="1">
      <alignment horizontal="center" vertical="top" wrapText="1"/>
    </xf>
    <xf numFmtId="49" fontId="90" fillId="59" borderId="247" xfId="226" applyNumberFormat="1" applyFont="1" applyFill="1" applyBorder="1" applyAlignment="1" applyProtection="1">
      <alignment horizontal="center" vertical="top" wrapText="1"/>
    </xf>
    <xf numFmtId="49" fontId="90" fillId="59" borderId="370" xfId="226" applyNumberFormat="1" applyFont="1" applyFill="1" applyBorder="1" applyAlignment="1" applyProtection="1">
      <alignment horizontal="center" vertical="top" wrapText="1"/>
    </xf>
    <xf numFmtId="0" fontId="90" fillId="54" borderId="247" xfId="226" applyFont="1" applyFill="1" applyBorder="1" applyAlignment="1" applyProtection="1">
      <alignment horizontal="center" vertical="top" wrapText="1"/>
    </xf>
    <xf numFmtId="0" fontId="90" fillId="54" borderId="370" xfId="226" applyFont="1" applyFill="1" applyBorder="1" applyAlignment="1" applyProtection="1">
      <alignment horizontal="center" vertical="top" wrapText="1"/>
    </xf>
    <xf numFmtId="0" fontId="117" fillId="36" borderId="281" xfId="223" applyFont="1" applyFill="1" applyBorder="1" applyAlignment="1" applyProtection="1">
      <alignment horizontal="center" vertical="center"/>
      <protection locked="0"/>
    </xf>
    <xf numFmtId="0" fontId="117" fillId="36" borderId="0" xfId="223" applyFont="1" applyFill="1" applyBorder="1" applyAlignment="1" applyProtection="1">
      <alignment horizontal="center" vertical="center"/>
      <protection locked="0"/>
    </xf>
    <xf numFmtId="0" fontId="117" fillId="36" borderId="386" xfId="223" applyFont="1" applyFill="1" applyBorder="1" applyAlignment="1" applyProtection="1">
      <alignment horizontal="center" vertical="center"/>
      <protection locked="0"/>
    </xf>
    <xf numFmtId="0" fontId="117" fillId="36" borderId="289" xfId="223" applyFont="1" applyFill="1" applyBorder="1" applyAlignment="1" applyProtection="1">
      <alignment horizontal="center" vertical="center"/>
      <protection locked="0"/>
    </xf>
    <xf numFmtId="0" fontId="117" fillId="36" borderId="387" xfId="223" applyFont="1" applyFill="1" applyBorder="1" applyAlignment="1" applyProtection="1">
      <alignment horizontal="center" vertical="center"/>
      <protection locked="0"/>
    </xf>
    <xf numFmtId="0" fontId="117" fillId="36" borderId="388" xfId="223" applyFont="1" applyFill="1" applyBorder="1" applyAlignment="1" applyProtection="1">
      <alignment horizontal="center" vertical="center"/>
      <protection locked="0"/>
    </xf>
    <xf numFmtId="0" fontId="117" fillId="36" borderId="389" xfId="223" applyFont="1" applyFill="1" applyBorder="1" applyAlignment="1" applyProtection="1">
      <alignment horizontal="center" vertical="center"/>
      <protection locked="0"/>
    </xf>
    <xf numFmtId="0" fontId="117" fillId="36" borderId="321" xfId="223" applyFont="1" applyFill="1" applyBorder="1" applyAlignment="1" applyProtection="1">
      <alignment horizontal="center" vertical="center"/>
      <protection locked="0"/>
    </xf>
    <xf numFmtId="0" fontId="117" fillId="36" borderId="46" xfId="223" applyFont="1" applyFill="1" applyBorder="1" applyAlignment="1" applyProtection="1">
      <alignment horizontal="center" vertical="center"/>
      <protection locked="0"/>
    </xf>
    <xf numFmtId="49" fontId="90" fillId="0" borderId="260" xfId="374" applyNumberFormat="1" applyFont="1" applyBorder="1" applyAlignment="1" applyProtection="1">
      <alignment horizontal="center" vertical="center" wrapText="1"/>
    </xf>
    <xf numFmtId="49" fontId="90" fillId="0" borderId="262" xfId="374" applyNumberFormat="1" applyFont="1" applyBorder="1" applyAlignment="1" applyProtection="1">
      <alignment horizontal="center" vertical="center" wrapText="1"/>
    </xf>
    <xf numFmtId="0" fontId="90" fillId="0" borderId="262" xfId="374" applyFont="1" applyBorder="1" applyAlignment="1" applyProtection="1">
      <alignment horizontal="center" vertical="center" wrapText="1"/>
    </xf>
    <xf numFmtId="0" fontId="90" fillId="0" borderId="265" xfId="374" applyFont="1" applyBorder="1" applyAlignment="1" applyProtection="1">
      <alignment horizontal="center" vertical="center" wrapText="1"/>
    </xf>
    <xf numFmtId="0" fontId="90" fillId="0" borderId="266" xfId="374" applyFont="1" applyBorder="1" applyAlignment="1" applyProtection="1">
      <alignment horizontal="center" vertical="center" wrapText="1"/>
    </xf>
    <xf numFmtId="0" fontId="31" fillId="0" borderId="285" xfId="225" applyFont="1" applyBorder="1" applyAlignment="1" applyProtection="1">
      <alignment horizontal="center" vertical="top" wrapText="1"/>
    </xf>
    <xf numFmtId="0" fontId="31" fillId="0" borderId="282" xfId="225" applyFont="1" applyBorder="1" applyAlignment="1" applyProtection="1">
      <alignment horizontal="center" vertical="top" wrapText="1"/>
    </xf>
    <xf numFmtId="0" fontId="94" fillId="0" borderId="0" xfId="373" applyFont="1" applyAlignment="1">
      <alignment horizontal="left" vertical="center"/>
    </xf>
    <xf numFmtId="0" fontId="96" fillId="0" borderId="0" xfId="373" applyFont="1" applyAlignment="1">
      <alignment horizontal="center" vertical="center"/>
    </xf>
    <xf numFmtId="0" fontId="102" fillId="0" borderId="52" xfId="373" applyFont="1" applyBorder="1" applyAlignment="1" applyProtection="1">
      <alignment horizontal="center" vertical="top" wrapText="1"/>
      <protection locked="0"/>
    </xf>
    <xf numFmtId="0" fontId="102" fillId="0" borderId="15" xfId="373" applyFont="1" applyBorder="1" applyAlignment="1" applyProtection="1">
      <alignment horizontal="center" vertical="top" wrapText="1"/>
      <protection locked="0"/>
    </xf>
    <xf numFmtId="0" fontId="102" fillId="55" borderId="127" xfId="373" applyFont="1" applyFill="1" applyBorder="1" applyAlignment="1" applyProtection="1">
      <alignment horizontal="center" vertical="top" wrapText="1"/>
      <protection locked="0"/>
    </xf>
    <xf numFmtId="49" fontId="102" fillId="55" borderId="127" xfId="373" applyNumberFormat="1" applyFont="1" applyFill="1" applyBorder="1" applyAlignment="1" applyProtection="1">
      <alignment horizontal="center" vertical="top" wrapText="1"/>
      <protection locked="0"/>
    </xf>
    <xf numFmtId="0" fontId="46" fillId="55" borderId="51" xfId="373" applyFont="1" applyFill="1" applyBorder="1" applyAlignment="1" applyProtection="1">
      <alignment horizontal="center" vertical="top" wrapText="1"/>
      <protection locked="0"/>
    </xf>
    <xf numFmtId="0" fontId="94" fillId="0" borderId="51" xfId="373" applyFont="1" applyBorder="1" applyAlignment="1" applyProtection="1">
      <alignment horizontal="center" vertical="center"/>
      <protection locked="0"/>
    </xf>
    <xf numFmtId="0" fontId="45" fillId="0" borderId="51" xfId="157" applyFont="1" applyBorder="1" applyAlignment="1" applyProtection="1">
      <alignment horizontal="center" vertical="center" wrapText="1"/>
      <protection locked="0"/>
    </xf>
    <xf numFmtId="0" fontId="45" fillId="0" borderId="51" xfId="157" applyFont="1" applyBorder="1" applyAlignment="1" applyProtection="1">
      <alignment horizontal="center" vertical="center"/>
      <protection locked="0"/>
    </xf>
    <xf numFmtId="0" fontId="45" fillId="0" borderId="57" xfId="373" applyFont="1" applyBorder="1" applyAlignment="1">
      <alignment horizontal="center" vertical="center" wrapText="1"/>
    </xf>
    <xf numFmtId="0" fontId="45" fillId="0" borderId="51" xfId="157" applyFont="1" applyBorder="1" applyAlignment="1">
      <alignment horizontal="center" vertical="center" wrapText="1"/>
    </xf>
    <xf numFmtId="0" fontId="102" fillId="0" borderId="64" xfId="373" applyFont="1" applyBorder="1" applyAlignment="1" applyProtection="1">
      <alignment horizontal="center" vertical="top" wrapText="1"/>
      <protection locked="0"/>
    </xf>
    <xf numFmtId="0" fontId="102" fillId="0" borderId="51" xfId="373" applyFont="1" applyBorder="1" applyAlignment="1" applyProtection="1">
      <alignment horizontal="center" vertical="top" wrapText="1"/>
      <protection locked="0"/>
    </xf>
  </cellXfs>
  <cellStyles count="840">
    <cellStyle name="20% - 輔色1" xfId="1" builtinId="30" customBuiltin="1"/>
    <cellStyle name="20% - 輔色1 2" xfId="2"/>
    <cellStyle name="20% - 輔色1 2 2" xfId="3"/>
    <cellStyle name="20% - 輔色1 2 3" xfId="4"/>
    <cellStyle name="20% - 輔色1 3" xfId="5"/>
    <cellStyle name="20% - 輔色1 4" xfId="6"/>
    <cellStyle name="20% - 輔色1 5" xfId="7"/>
    <cellStyle name="20% - 輔色1 6" xfId="8"/>
    <cellStyle name="20% - 輔色1 7" xfId="9"/>
    <cellStyle name="20% - 輔色1 8" xfId="10"/>
    <cellStyle name="20% - 輔色2" xfId="11" builtinId="34" customBuiltin="1"/>
    <cellStyle name="20% - 輔色2 2" xfId="12"/>
    <cellStyle name="20% - 輔色2 2 2" xfId="13"/>
    <cellStyle name="20% - 輔色2 2 3" xfId="14"/>
    <cellStyle name="20% - 輔色2 3" xfId="15"/>
    <cellStyle name="20% - 輔色2 4" xfId="16"/>
    <cellStyle name="20% - 輔色2 5" xfId="17"/>
    <cellStyle name="20% - 輔色2 6" xfId="18"/>
    <cellStyle name="20% - 輔色2 7" xfId="19"/>
    <cellStyle name="20% - 輔色2 8" xfId="20"/>
    <cellStyle name="20% - 輔色3" xfId="21" builtinId="38" customBuiltin="1"/>
    <cellStyle name="20% - 輔色3 2" xfId="22"/>
    <cellStyle name="20% - 輔色3 2 2" xfId="23"/>
    <cellStyle name="20% - 輔色3 2 3" xfId="24"/>
    <cellStyle name="20% - 輔色3 3" xfId="25"/>
    <cellStyle name="20% - 輔色3 4" xfId="26"/>
    <cellStyle name="20% - 輔色3 5" xfId="27"/>
    <cellStyle name="20% - 輔色3 6" xfId="28"/>
    <cellStyle name="20% - 輔色3 7" xfId="29"/>
    <cellStyle name="20% - 輔色3 8" xfId="30"/>
    <cellStyle name="20% - 輔色4" xfId="31" builtinId="42" customBuiltin="1"/>
    <cellStyle name="20% - 輔色4 2" xfId="32"/>
    <cellStyle name="20% - 輔色4 2 2" xfId="33"/>
    <cellStyle name="20% - 輔色4 2 3" xfId="34"/>
    <cellStyle name="20% - 輔色4 3" xfId="35"/>
    <cellStyle name="20% - 輔色4 4" xfId="36"/>
    <cellStyle name="20% - 輔色4 5" xfId="37"/>
    <cellStyle name="20% - 輔色4 6" xfId="38"/>
    <cellStyle name="20% - 輔色4 7" xfId="39"/>
    <cellStyle name="20% - 輔色4 8" xfId="40"/>
    <cellStyle name="20% - 輔色5" xfId="41" builtinId="46" customBuiltin="1"/>
    <cellStyle name="20% - 輔色5 2" xfId="42"/>
    <cellStyle name="20% - 輔色5 2 2" xfId="43"/>
    <cellStyle name="20% - 輔色5 2 3" xfId="44"/>
    <cellStyle name="20% - 輔色5 3" xfId="45"/>
    <cellStyle name="20% - 輔色5 4" xfId="46"/>
    <cellStyle name="20% - 輔色5 5" xfId="47"/>
    <cellStyle name="20% - 輔色5 6" xfId="48"/>
    <cellStyle name="20% - 輔色5 7" xfId="49"/>
    <cellStyle name="20% - 輔色5 8" xfId="50"/>
    <cellStyle name="20% - 輔色6" xfId="51" builtinId="50" customBuiltin="1"/>
    <cellStyle name="20% - 輔色6 2" xfId="52"/>
    <cellStyle name="20% - 輔色6 2 2" xfId="53"/>
    <cellStyle name="20% - 輔色6 2 3" xfId="54"/>
    <cellStyle name="20% - 輔色6 3" xfId="55"/>
    <cellStyle name="20% - 輔色6 4" xfId="56"/>
    <cellStyle name="20% - 輔色6 5" xfId="57"/>
    <cellStyle name="20% - 輔色6 6" xfId="58"/>
    <cellStyle name="20% - 輔色6 7" xfId="59"/>
    <cellStyle name="20% - 輔色6 8" xfId="60"/>
    <cellStyle name="40% - 輔色1" xfId="61" builtinId="31" customBuiltin="1"/>
    <cellStyle name="40% - 輔色1 2" xfId="62"/>
    <cellStyle name="40% - 輔色1 3" xfId="63"/>
    <cellStyle name="40% - 輔色1 4" xfId="64"/>
    <cellStyle name="40% - 輔色1 5" xfId="65"/>
    <cellStyle name="40% - 輔色1 6" xfId="66"/>
    <cellStyle name="40% - 輔色2" xfId="67" builtinId="35" customBuiltin="1"/>
    <cellStyle name="40% - 輔色2 2" xfId="68"/>
    <cellStyle name="40% - 輔色2 2 2" xfId="69"/>
    <cellStyle name="40% - 輔色2 2 3" xfId="70"/>
    <cellStyle name="40% - 輔色2 3" xfId="71"/>
    <cellStyle name="40% - 輔色2 4" xfId="72"/>
    <cellStyle name="40% - 輔色2 5" xfId="73"/>
    <cellStyle name="40% - 輔色2 6" xfId="74"/>
    <cellStyle name="40% - 輔色2 7" xfId="75"/>
    <cellStyle name="40% - 輔色2 8" xfId="76"/>
    <cellStyle name="40% - 輔色3" xfId="77" builtinId="39" customBuiltin="1"/>
    <cellStyle name="40% - 輔色3 2" xfId="78"/>
    <cellStyle name="40% - 輔色3 2 2" xfId="79"/>
    <cellStyle name="40% - 輔色3 2 3" xfId="80"/>
    <cellStyle name="40% - 輔色3 3" xfId="81"/>
    <cellStyle name="40% - 輔色3 4" xfId="82"/>
    <cellStyle name="40% - 輔色3 5" xfId="83"/>
    <cellStyle name="40% - 輔色3 6" xfId="84"/>
    <cellStyle name="40% - 輔色3 7" xfId="85"/>
    <cellStyle name="40% - 輔色3 8" xfId="86"/>
    <cellStyle name="40% - 輔色4" xfId="87" builtinId="43" customBuiltin="1"/>
    <cellStyle name="40% - 輔色4 2" xfId="88"/>
    <cellStyle name="40% - 輔色4 2 2" xfId="89"/>
    <cellStyle name="40% - 輔色4 2 3" xfId="90"/>
    <cellStyle name="40% - 輔色4 3" xfId="91"/>
    <cellStyle name="40% - 輔色4 4" xfId="92"/>
    <cellStyle name="40% - 輔色4 5" xfId="93"/>
    <cellStyle name="40% - 輔色4 6" xfId="94"/>
    <cellStyle name="40% - 輔色4 7" xfId="95"/>
    <cellStyle name="40% - 輔色4 8" xfId="96"/>
    <cellStyle name="40% - 輔色5" xfId="97" builtinId="47" customBuiltin="1"/>
    <cellStyle name="40% - 輔色5 2" xfId="98"/>
    <cellStyle name="40% - 輔色5 3" xfId="99"/>
    <cellStyle name="40% - 輔色5 4" xfId="100"/>
    <cellStyle name="40% - 輔色5 5" xfId="101"/>
    <cellStyle name="40% - 輔色5 6" xfId="102"/>
    <cellStyle name="40% - 輔色6" xfId="103" builtinId="51" customBuiltin="1"/>
    <cellStyle name="40% - 輔色6 2" xfId="104"/>
    <cellStyle name="40% - 輔色6 2 2" xfId="105"/>
    <cellStyle name="40% - 輔色6 2 3" xfId="106"/>
    <cellStyle name="40% - 輔色6 3" xfId="107"/>
    <cellStyle name="40% - 輔色6 4" xfId="108"/>
    <cellStyle name="40% - 輔色6 5" xfId="109"/>
    <cellStyle name="40% - 輔色6 6" xfId="110"/>
    <cellStyle name="40% - 輔色6 7" xfId="111"/>
    <cellStyle name="40% - 輔色6 8" xfId="112"/>
    <cellStyle name="60% - 輔色1" xfId="113" builtinId="32" customBuiltin="1"/>
    <cellStyle name="60% - 輔色1 2" xfId="114"/>
    <cellStyle name="60% - 輔色1 3" xfId="115"/>
    <cellStyle name="60% - 輔色1 4" xfId="116"/>
    <cellStyle name="60% - 輔色2" xfId="117" builtinId="36" customBuiltin="1"/>
    <cellStyle name="60% - 輔色2 2" xfId="118"/>
    <cellStyle name="60% - 輔色2 3" xfId="119"/>
    <cellStyle name="60% - 輔色2 4" xfId="120"/>
    <cellStyle name="60% - 輔色3" xfId="121" builtinId="40" customBuiltin="1"/>
    <cellStyle name="60% - 輔色3 2" xfId="122"/>
    <cellStyle name="60% - 輔色3 3" xfId="123"/>
    <cellStyle name="60% - 輔色3 4" xfId="124"/>
    <cellStyle name="60% - 輔色4" xfId="125" builtinId="44" customBuiltin="1"/>
    <cellStyle name="60% - 輔色4 2" xfId="126"/>
    <cellStyle name="60% - 輔色4 3" xfId="127"/>
    <cellStyle name="60% - 輔色4 4" xfId="128"/>
    <cellStyle name="60% - 輔色5" xfId="129" builtinId="48" customBuiltin="1"/>
    <cellStyle name="60% - 輔色5 2" xfId="130"/>
    <cellStyle name="60% - 輔色6" xfId="131" builtinId="52" customBuiltin="1"/>
    <cellStyle name="60% - 輔色6 2" xfId="132"/>
    <cellStyle name="60% - 輔色6 3" xfId="133"/>
    <cellStyle name="60% - 輔色6 4" xfId="134"/>
    <cellStyle name="Excel_BuiltIn_Comma" xfId="135"/>
    <cellStyle name="Excel_BuiltIn_Hyperlink" xfId="136"/>
    <cellStyle name="Heading" xfId="137"/>
    <cellStyle name="Heading1" xfId="138"/>
    <cellStyle name="Result" xfId="139"/>
    <cellStyle name="Result2" xfId="140"/>
    <cellStyle name="Result2 2" xfId="141"/>
    <cellStyle name="Result2 3" xfId="142"/>
    <cellStyle name="一般" xfId="0" builtinId="0"/>
    <cellStyle name="一般 10" xfId="143"/>
    <cellStyle name="一般 10 2" xfId="838"/>
    <cellStyle name="一般 11" xfId="144"/>
    <cellStyle name="一般 12" xfId="145"/>
    <cellStyle name="一般 13" xfId="146"/>
    <cellStyle name="一般 14" xfId="147"/>
    <cellStyle name="一般 14 6" xfId="148"/>
    <cellStyle name="一般 15" xfId="149"/>
    <cellStyle name="一般 16" xfId="380"/>
    <cellStyle name="一般 16 2" xfId="402"/>
    <cellStyle name="一般 16 2 2" xfId="569"/>
    <cellStyle name="一般 16 3" xfId="410"/>
    <cellStyle name="一般 16 3 2" xfId="577"/>
    <cellStyle name="一般 16 4" xfId="426"/>
    <cellStyle name="一般 16 4 2" xfId="593"/>
    <cellStyle name="一般 16 5" xfId="550"/>
    <cellStyle name="一般 17" xfId="836"/>
    <cellStyle name="一般 19" xfId="430"/>
    <cellStyle name="一般 19 2" xfId="596"/>
    <cellStyle name="一般 2" xfId="150"/>
    <cellStyle name="一般 2 2" xfId="151"/>
    <cellStyle name="一般 2 2 2" xfId="152"/>
    <cellStyle name="一般 2 2 2 2" xfId="153"/>
    <cellStyle name="一般 2 2 2 3" xfId="154"/>
    <cellStyle name="一般 2 2 2 4" xfId="375"/>
    <cellStyle name="一般 2 2 3" xfId="155"/>
    <cellStyle name="一般 2 2 3 2" xfId="156"/>
    <cellStyle name="一般 2 2 3 3" xfId="157"/>
    <cellStyle name="一般 2 3" xfId="158"/>
    <cellStyle name="一般 2 3 2" xfId="159"/>
    <cellStyle name="一般 2 3 3" xfId="160"/>
    <cellStyle name="一般 2 4" xfId="161"/>
    <cellStyle name="一般 2 4 2" xfId="162"/>
    <cellStyle name="一般 2 4 3" xfId="163"/>
    <cellStyle name="一般 2 5" xfId="164"/>
    <cellStyle name="一般 2 6" xfId="165"/>
    <cellStyle name="一般 2 7 3" xfId="382"/>
    <cellStyle name="一般 2_3.1 身心障礙者人數科10303(1030527ok)" xfId="166"/>
    <cellStyle name="一般 2_3.2身障人數科10303" xfId="167"/>
    <cellStyle name="一般 24" xfId="839"/>
    <cellStyle name="一般 3" xfId="168"/>
    <cellStyle name="一般 3 2" xfId="169"/>
    <cellStyle name="一般 3 2 2" xfId="170"/>
    <cellStyle name="一般 3 2 2 2" xfId="835"/>
    <cellStyle name="一般 3 2 3" xfId="171"/>
    <cellStyle name="一般 3 2 4" xfId="378"/>
    <cellStyle name="一般 3 2 4 2 2" xfId="832"/>
    <cellStyle name="一般 3 3" xfId="172"/>
    <cellStyle name="一般 3 3 2" xfId="173"/>
    <cellStyle name="一般 3 4" xfId="174"/>
    <cellStyle name="一般 3 5" xfId="175"/>
    <cellStyle name="一般 3 6" xfId="176"/>
    <cellStyle name="一般 3 7" xfId="177"/>
    <cellStyle name="一般 3 8" xfId="178"/>
    <cellStyle name="一般 4" xfId="179"/>
    <cellStyle name="一般 4 2" xfId="180"/>
    <cellStyle name="一般 4 2 2" xfId="181"/>
    <cellStyle name="一般 4 2 3" xfId="182"/>
    <cellStyle name="一般 4 2 4" xfId="183"/>
    <cellStyle name="一般 4 3" xfId="184"/>
    <cellStyle name="一般 4 3 2" xfId="185"/>
    <cellStyle name="一般 4 4" xfId="186"/>
    <cellStyle name="一般 4 5" xfId="187"/>
    <cellStyle name="一般 4 6" xfId="188"/>
    <cellStyle name="一般 4 7" xfId="189"/>
    <cellStyle name="一般 4 8" xfId="190"/>
    <cellStyle name="一般 4 9" xfId="191"/>
    <cellStyle name="一般 48" xfId="373"/>
    <cellStyle name="一般 48 2" xfId="399"/>
    <cellStyle name="一般 48 2 2" xfId="566"/>
    <cellStyle name="一般 48 3" xfId="408"/>
    <cellStyle name="一般 48 3 2" xfId="575"/>
    <cellStyle name="一般 48 4" xfId="424"/>
    <cellStyle name="一般 48 4 2" xfId="591"/>
    <cellStyle name="一般 48 5" xfId="547"/>
    <cellStyle name="一般 5" xfId="192"/>
    <cellStyle name="一般 5 2" xfId="193"/>
    <cellStyle name="一般 5 3" xfId="194"/>
    <cellStyle name="一般 5 4" xfId="195"/>
    <cellStyle name="一般 5 5" xfId="196"/>
    <cellStyle name="一般 5 6" xfId="197"/>
    <cellStyle name="一般 5 7" xfId="198"/>
    <cellStyle name="一般 6" xfId="199"/>
    <cellStyle name="一般 6 2" xfId="200"/>
    <cellStyle name="一般 6 2 2" xfId="201"/>
    <cellStyle name="一般 6 3" xfId="202"/>
    <cellStyle name="一般 6 4" xfId="203"/>
    <cellStyle name="一般 6 5" xfId="204"/>
    <cellStyle name="一般 6 6" xfId="205"/>
    <cellStyle name="一般 6 7" xfId="206"/>
    <cellStyle name="一般 7" xfId="207"/>
    <cellStyle name="一般 7 2" xfId="208"/>
    <cellStyle name="一般 7 2 2" xfId="209"/>
    <cellStyle name="一般 7 2 3" xfId="210"/>
    <cellStyle name="一般 7 3" xfId="211"/>
    <cellStyle name="一般 7 4" xfId="212"/>
    <cellStyle name="一般 7 5" xfId="213"/>
    <cellStyle name="一般 7 6" xfId="214"/>
    <cellStyle name="一般 8" xfId="215"/>
    <cellStyle name="一般 8 2" xfId="216"/>
    <cellStyle name="一般 8 2 2" xfId="381"/>
    <cellStyle name="一般 8 2 2 2 2 2 2" xfId="834"/>
    <cellStyle name="一般 8 3" xfId="217"/>
    <cellStyle name="一般 8 3 2" xfId="218"/>
    <cellStyle name="一般 8 3 3" xfId="219"/>
    <cellStyle name="一般 8 4" xfId="220"/>
    <cellStyle name="一般 8 5" xfId="221"/>
    <cellStyle name="一般 9" xfId="222"/>
    <cellStyle name="一般_100年員工福利" xfId="223"/>
    <cellStyle name="一般_100年員工福利 3" xfId="224"/>
    <cellStyle name="一般_A01社會司" xfId="225"/>
    <cellStyle name="一般_A01社會司 2" xfId="226"/>
    <cellStyle name="一般_A01社會司 3" xfId="374"/>
    <cellStyle name="一般_Sheet3" xfId="227"/>
    <cellStyle name="千分位" xfId="228" builtinId="3"/>
    <cellStyle name="千分位 10" xfId="229"/>
    <cellStyle name="千分位 11" xfId="230"/>
    <cellStyle name="千分位 12" xfId="231"/>
    <cellStyle name="千分位 13" xfId="232"/>
    <cellStyle name="千分位 13 2" xfId="383"/>
    <cellStyle name="千分位 13 2 2" xfId="551"/>
    <cellStyle name="千分位 13 3" xfId="490"/>
    <cellStyle name="千分位 14" xfId="233"/>
    <cellStyle name="千分位 14 2" xfId="384"/>
    <cellStyle name="千分位 14 2 2" xfId="552"/>
    <cellStyle name="千分位 14 3" xfId="491"/>
    <cellStyle name="千分位 15" xfId="234"/>
    <cellStyle name="千分位 16" xfId="235"/>
    <cellStyle name="千分位 16 2" xfId="385"/>
    <cellStyle name="千分位 16 2 2" xfId="553"/>
    <cellStyle name="千分位 16 3" xfId="492"/>
    <cellStyle name="千分位 17" xfId="236"/>
    <cellStyle name="千分位 19" xfId="377"/>
    <cellStyle name="千分位 19 2" xfId="401"/>
    <cellStyle name="千分位 19 2 2" xfId="568"/>
    <cellStyle name="千分位 19 3" xfId="549"/>
    <cellStyle name="千分位 2" xfId="237"/>
    <cellStyle name="千分位 2 2" xfId="238"/>
    <cellStyle name="千分位 2 2 2" xfId="239"/>
    <cellStyle name="千分位 2 3" xfId="240"/>
    <cellStyle name="千分位 2 4" xfId="241"/>
    <cellStyle name="千分位 2 5" xfId="242"/>
    <cellStyle name="千分位 26" xfId="376"/>
    <cellStyle name="千分位 26 2" xfId="400"/>
    <cellStyle name="千分位 26 2 2" xfId="567"/>
    <cellStyle name="千分位 26 3" xfId="409"/>
    <cellStyle name="千分位 26 3 2" xfId="576"/>
    <cellStyle name="千分位 26 4" xfId="425"/>
    <cellStyle name="千分位 26 4 2" xfId="592"/>
    <cellStyle name="千分位 26 5" xfId="548"/>
    <cellStyle name="千分位 3" xfId="243"/>
    <cellStyle name="千分位 4" xfId="244"/>
    <cellStyle name="千分位 4 2" xfId="245"/>
    <cellStyle name="千分位 4 3" xfId="246"/>
    <cellStyle name="千分位 5" xfId="247"/>
    <cellStyle name="千分位 5 2" xfId="248"/>
    <cellStyle name="千分位 5 2 2" xfId="249"/>
    <cellStyle name="千分位 6" xfId="250"/>
    <cellStyle name="千分位 6 2" xfId="251"/>
    <cellStyle name="千分位 7" xfId="252"/>
    <cellStyle name="千分位 7 2" xfId="253"/>
    <cellStyle name="千分位 8" xfId="254"/>
    <cellStyle name="千分位 8 2" xfId="255"/>
    <cellStyle name="千分位 9" xfId="256"/>
    <cellStyle name="千分位[0] 2" xfId="257"/>
    <cellStyle name="千分位[0] 2 2" xfId="386"/>
    <cellStyle name="千分位[0] 2 2 2" xfId="554"/>
    <cellStyle name="千分位[0] 2 3" xfId="499"/>
    <cellStyle name="千分位[0] 3" xfId="258"/>
    <cellStyle name="千分位[0] 3 2" xfId="259"/>
    <cellStyle name="千分位[0] 3 2 2" xfId="388"/>
    <cellStyle name="千分位[0] 3 2 2 2" xfId="556"/>
    <cellStyle name="千分位[0] 3 2 3" xfId="501"/>
    <cellStyle name="千分位[0] 3 3" xfId="387"/>
    <cellStyle name="千分位[0] 3 3 2" xfId="555"/>
    <cellStyle name="千分位[0] 3 4" xfId="500"/>
    <cellStyle name="千分位[0] 4" xfId="260"/>
    <cellStyle name="千分位[0] 4 2" xfId="389"/>
    <cellStyle name="千分位[0] 4 2 2" xfId="557"/>
    <cellStyle name="千分位[0] 4 3" xfId="502"/>
    <cellStyle name="千分位[0] 5" xfId="261"/>
    <cellStyle name="千分位[0] 5 2" xfId="390"/>
    <cellStyle name="千分位[0] 5 2 2" xfId="558"/>
    <cellStyle name="千分位[0] 5 3" xfId="503"/>
    <cellStyle name="千分位[0] 6" xfId="262"/>
    <cellStyle name="千分位[0] 6 2" xfId="391"/>
    <cellStyle name="千分位[0] 6 2 2" xfId="559"/>
    <cellStyle name="千分位[0] 6 3" xfId="504"/>
    <cellStyle name="中等" xfId="263" builtinId="28" customBuiltin="1"/>
    <cellStyle name="中等 2" xfId="264"/>
    <cellStyle name="合計" xfId="265" builtinId="25" customBuiltin="1"/>
    <cellStyle name="合計 10" xfId="507"/>
    <cellStyle name="合計 11" xfId="466"/>
    <cellStyle name="合計 12" xfId="489"/>
    <cellStyle name="合計 13" xfId="614"/>
    <cellStyle name="合計 14" xfId="637"/>
    <cellStyle name="合計 15" xfId="659"/>
    <cellStyle name="合計 16" xfId="680"/>
    <cellStyle name="合計 17" xfId="485"/>
    <cellStyle name="合計 18" xfId="546"/>
    <cellStyle name="合計 19" xfId="747"/>
    <cellStyle name="合計 2" xfId="266"/>
    <cellStyle name="合計 20" xfId="769"/>
    <cellStyle name="合計 21" xfId="631"/>
    <cellStyle name="合計 22" xfId="498"/>
    <cellStyle name="合計 3" xfId="267"/>
    <cellStyle name="合計 4" xfId="268"/>
    <cellStyle name="合計 5" xfId="392"/>
    <cellStyle name="合計 5 10" xfId="495"/>
    <cellStyle name="合計 5 11" xfId="461"/>
    <cellStyle name="合計 5 12" xfId="482"/>
    <cellStyle name="合計 5 13" xfId="808"/>
    <cellStyle name="合計 5 2" xfId="560"/>
    <cellStyle name="合計 5 3" xfId="603"/>
    <cellStyle name="合計 5 4" xfId="539"/>
    <cellStyle name="合計 5 5" xfId="434"/>
    <cellStyle name="合計 5 6" xfId="526"/>
    <cellStyle name="合計 5 7" xfId="446"/>
    <cellStyle name="合計 5 8" xfId="514"/>
    <cellStyle name="合計 5 9" xfId="737"/>
    <cellStyle name="合計 6" xfId="407"/>
    <cellStyle name="合計 6 10" xfId="768"/>
    <cellStyle name="合計 6 11" xfId="790"/>
    <cellStyle name="合計 6 12" xfId="479"/>
    <cellStyle name="合計 6 13" xfId="815"/>
    <cellStyle name="合計 6 2" xfId="574"/>
    <cellStyle name="合計 6 3" xfId="613"/>
    <cellStyle name="合計 6 4" xfId="636"/>
    <cellStyle name="合計 6 5" xfId="658"/>
    <cellStyle name="合計 6 6" xfId="679"/>
    <cellStyle name="合計 6 7" xfId="700"/>
    <cellStyle name="合計 6 8" xfId="720"/>
    <cellStyle name="合計 6 9" xfId="746"/>
    <cellStyle name="合計 7" xfId="415"/>
    <cellStyle name="合計 7 10" xfId="774"/>
    <cellStyle name="合計 7 11" xfId="795"/>
    <cellStyle name="合計 7 12" xfId="458"/>
    <cellStyle name="合計 7 13" xfId="820"/>
    <cellStyle name="合計 7 2" xfId="582"/>
    <cellStyle name="合計 7 3" xfId="619"/>
    <cellStyle name="合計 7 4" xfId="642"/>
    <cellStyle name="合計 7 5" xfId="664"/>
    <cellStyle name="合計 7 6" xfId="685"/>
    <cellStyle name="合計 7 7" xfId="705"/>
    <cellStyle name="合計 7 8" xfId="725"/>
    <cellStyle name="合計 7 9" xfId="752"/>
    <cellStyle name="合計 8" xfId="419"/>
    <cellStyle name="合計 8 10" xfId="778"/>
    <cellStyle name="合計 8 11" xfId="799"/>
    <cellStyle name="合計 8 12" xfId="469"/>
    <cellStyle name="合計 8 13" xfId="824"/>
    <cellStyle name="合計 8 2" xfId="586"/>
    <cellStyle name="合計 8 3" xfId="623"/>
    <cellStyle name="合計 8 4" xfId="646"/>
    <cellStyle name="合計 8 5" xfId="668"/>
    <cellStyle name="合計 8 6" xfId="689"/>
    <cellStyle name="合計 8 7" xfId="709"/>
    <cellStyle name="合計 8 8" xfId="729"/>
    <cellStyle name="合計 8 9" xfId="756"/>
    <cellStyle name="合計 9" xfId="418"/>
    <cellStyle name="合計 9 10" xfId="777"/>
    <cellStyle name="合計 9 11" xfId="798"/>
    <cellStyle name="合計 9 12" xfId="600"/>
    <cellStyle name="合計 9 13" xfId="823"/>
    <cellStyle name="合計 9 2" xfId="585"/>
    <cellStyle name="合計 9 3" xfId="622"/>
    <cellStyle name="合計 9 4" xfId="645"/>
    <cellStyle name="合計 9 5" xfId="667"/>
    <cellStyle name="合計 9 6" xfId="688"/>
    <cellStyle name="合計 9 7" xfId="708"/>
    <cellStyle name="合計 9 8" xfId="728"/>
    <cellStyle name="合計 9 9" xfId="755"/>
    <cellStyle name="好" xfId="269" builtinId="26" customBuiltin="1"/>
    <cellStyle name="好 2" xfId="270"/>
    <cellStyle name="好_Y60金門縣" xfId="271"/>
    <cellStyle name="好_Y60金門縣_0414修正" xfId="272"/>
    <cellStyle name="好_附件1" xfId="273"/>
    <cellStyle name="計算方式" xfId="274" builtinId="22" customBuiltin="1"/>
    <cellStyle name="計算方式 10" xfId="493"/>
    <cellStyle name="計算方式 11" xfId="477"/>
    <cellStyle name="計算方式 12" xfId="599"/>
    <cellStyle name="計算方式 13" xfId="534"/>
    <cellStyle name="計算方式 14" xfId="441"/>
    <cellStyle name="計算方式 15" xfId="450"/>
    <cellStyle name="計算方式 16" xfId="519"/>
    <cellStyle name="計算方式 17" xfId="440"/>
    <cellStyle name="計算方式 18" xfId="453"/>
    <cellStyle name="計算方式 19" xfId="806"/>
    <cellStyle name="計算方式 2" xfId="275"/>
    <cellStyle name="計算方式 20" xfId="807"/>
    <cellStyle name="計算方式 3" xfId="393"/>
    <cellStyle name="計算方式 3 10" xfId="496"/>
    <cellStyle name="計算方式 3 11" xfId="460"/>
    <cellStyle name="計算方式 3 12" xfId="438"/>
    <cellStyle name="計算方式 3 13" xfId="542"/>
    <cellStyle name="計算方式 3 2" xfId="561"/>
    <cellStyle name="計算方式 3 3" xfId="604"/>
    <cellStyle name="計算方式 3 4" xfId="540"/>
    <cellStyle name="計算方式 3 5" xfId="433"/>
    <cellStyle name="計算方式 3 6" xfId="527"/>
    <cellStyle name="計算方式 3 7" xfId="445"/>
    <cellStyle name="計算方式 3 8" xfId="515"/>
    <cellStyle name="計算方式 3 9" xfId="738"/>
    <cellStyle name="計算方式 4" xfId="406"/>
    <cellStyle name="計算方式 4 10" xfId="767"/>
    <cellStyle name="計算方式 4 11" xfId="789"/>
    <cellStyle name="計算方式 4 12" xfId="480"/>
    <cellStyle name="計算方式 4 13" xfId="814"/>
    <cellStyle name="計算方式 4 2" xfId="573"/>
    <cellStyle name="計算方式 4 3" xfId="612"/>
    <cellStyle name="計算方式 4 4" xfId="635"/>
    <cellStyle name="計算方式 4 5" xfId="657"/>
    <cellStyle name="計算方式 4 6" xfId="678"/>
    <cellStyle name="計算方式 4 7" xfId="699"/>
    <cellStyle name="計算方式 4 8" xfId="719"/>
    <cellStyle name="計算方式 4 9" xfId="745"/>
    <cellStyle name="計算方式 5" xfId="414"/>
    <cellStyle name="計算方式 5 10" xfId="773"/>
    <cellStyle name="計算方式 5 11" xfId="794"/>
    <cellStyle name="計算方式 5 12" xfId="432"/>
    <cellStyle name="計算方式 5 13" xfId="819"/>
    <cellStyle name="計算方式 5 2" xfId="581"/>
    <cellStyle name="計算方式 5 3" xfId="618"/>
    <cellStyle name="計算方式 5 4" xfId="641"/>
    <cellStyle name="計算方式 5 5" xfId="663"/>
    <cellStyle name="計算方式 5 6" xfId="684"/>
    <cellStyle name="計算方式 5 7" xfId="704"/>
    <cellStyle name="計算方式 5 8" xfId="724"/>
    <cellStyle name="計算方式 5 9" xfId="751"/>
    <cellStyle name="計算方式 6" xfId="420"/>
    <cellStyle name="計算方式 6 10" xfId="779"/>
    <cellStyle name="計算方式 6 11" xfId="800"/>
    <cellStyle name="計算方式 6 12" xfId="468"/>
    <cellStyle name="計算方式 6 13" xfId="825"/>
    <cellStyle name="計算方式 6 2" xfId="587"/>
    <cellStyle name="計算方式 6 3" xfId="624"/>
    <cellStyle name="計算方式 6 4" xfId="647"/>
    <cellStyle name="計算方式 6 5" xfId="669"/>
    <cellStyle name="計算方式 6 6" xfId="690"/>
    <cellStyle name="計算方式 6 7" xfId="710"/>
    <cellStyle name="計算方式 6 8" xfId="730"/>
    <cellStyle name="計算方式 6 9" xfId="757"/>
    <cellStyle name="計算方式 7" xfId="417"/>
    <cellStyle name="計算方式 7 10" xfId="776"/>
    <cellStyle name="計算方式 7 11" xfId="797"/>
    <cellStyle name="計算方式 7 12" xfId="470"/>
    <cellStyle name="計算方式 7 13" xfId="822"/>
    <cellStyle name="計算方式 7 2" xfId="584"/>
    <cellStyle name="計算方式 7 3" xfId="621"/>
    <cellStyle name="計算方式 7 4" xfId="644"/>
    <cellStyle name="計算方式 7 5" xfId="666"/>
    <cellStyle name="計算方式 7 6" xfId="687"/>
    <cellStyle name="計算方式 7 7" xfId="707"/>
    <cellStyle name="計算方式 7 8" xfId="727"/>
    <cellStyle name="計算方式 7 9" xfId="754"/>
    <cellStyle name="計算方式 8" xfId="508"/>
    <cellStyle name="計算方式 9" xfId="465"/>
    <cellStyle name="貨幣 2" xfId="276"/>
    <cellStyle name="貨幣 2 2" xfId="394"/>
    <cellStyle name="貨幣 2 2 2" xfId="562"/>
    <cellStyle name="貨幣 2 3" xfId="509"/>
    <cellStyle name="貨幣[0]_Module4" xfId="277"/>
    <cellStyle name="連結的儲存格" xfId="278" builtinId="24" customBuiltin="1"/>
    <cellStyle name="連結的儲存格 2" xfId="279"/>
    <cellStyle name="備註" xfId="280" builtinId="10" customBuiltin="1"/>
    <cellStyle name="備註 10" xfId="494"/>
    <cellStyle name="備註 11" xfId="471"/>
    <cellStyle name="備註 12" xfId="488"/>
    <cellStyle name="備註 13" xfId="483"/>
    <cellStyle name="備註 14" xfId="487"/>
    <cellStyle name="備註 15" xfId="448"/>
    <cellStyle name="備註 16" xfId="520"/>
    <cellStyle name="備註 17" xfId="439"/>
    <cellStyle name="備註 18" xfId="486"/>
    <cellStyle name="備註 19" xfId="785"/>
    <cellStyle name="備註 2" xfId="281"/>
    <cellStyle name="備註 20" xfId="761"/>
    <cellStyle name="備註 3" xfId="395"/>
    <cellStyle name="備註 3 10" xfId="497"/>
    <cellStyle name="備註 3 11" xfId="459"/>
    <cellStyle name="備註 3 12" xfId="606"/>
    <cellStyle name="備註 3 13" xfId="524"/>
    <cellStyle name="備註 3 2" xfId="563"/>
    <cellStyle name="備註 3 3" xfId="605"/>
    <cellStyle name="備註 3 4" xfId="541"/>
    <cellStyle name="備註 3 5" xfId="431"/>
    <cellStyle name="備註 3 6" xfId="528"/>
    <cellStyle name="備註 3 7" xfId="444"/>
    <cellStyle name="備註 3 8" xfId="516"/>
    <cellStyle name="備註 3 9" xfId="739"/>
    <cellStyle name="備註 4" xfId="405"/>
    <cellStyle name="備註 4 10" xfId="766"/>
    <cellStyle name="備註 4 11" xfId="788"/>
    <cellStyle name="備註 4 12" xfId="481"/>
    <cellStyle name="備註 4 13" xfId="813"/>
    <cellStyle name="備註 4 2" xfId="572"/>
    <cellStyle name="備註 4 3" xfId="611"/>
    <cellStyle name="備註 4 4" xfId="634"/>
    <cellStyle name="備註 4 5" xfId="656"/>
    <cellStyle name="備註 4 6" xfId="677"/>
    <cellStyle name="備註 4 7" xfId="698"/>
    <cellStyle name="備註 4 8" xfId="718"/>
    <cellStyle name="備註 4 9" xfId="744"/>
    <cellStyle name="備註 5" xfId="413"/>
    <cellStyle name="備註 5 10" xfId="772"/>
    <cellStyle name="備註 5 11" xfId="793"/>
    <cellStyle name="備註 5 12" xfId="475"/>
    <cellStyle name="備註 5 13" xfId="818"/>
    <cellStyle name="備註 5 2" xfId="580"/>
    <cellStyle name="備註 5 3" xfId="617"/>
    <cellStyle name="備註 5 4" xfId="640"/>
    <cellStyle name="備註 5 5" xfId="662"/>
    <cellStyle name="備註 5 6" xfId="683"/>
    <cellStyle name="備註 5 7" xfId="703"/>
    <cellStyle name="備註 5 8" xfId="723"/>
    <cellStyle name="備註 5 9" xfId="750"/>
    <cellStyle name="備註 6" xfId="421"/>
    <cellStyle name="備註 6 10" xfId="780"/>
    <cellStyle name="備註 6 11" xfId="801"/>
    <cellStyle name="備註 6 12" xfId="602"/>
    <cellStyle name="備註 6 13" xfId="826"/>
    <cellStyle name="備註 6 2" xfId="588"/>
    <cellStyle name="備註 6 3" xfId="625"/>
    <cellStyle name="備註 6 4" xfId="648"/>
    <cellStyle name="備註 6 5" xfId="670"/>
    <cellStyle name="備註 6 6" xfId="691"/>
    <cellStyle name="備註 6 7" xfId="711"/>
    <cellStyle name="備註 6 8" xfId="731"/>
    <cellStyle name="備註 6 9" xfId="758"/>
    <cellStyle name="備註 7" xfId="416"/>
    <cellStyle name="備註 7 10" xfId="775"/>
    <cellStyle name="備註 7 11" xfId="796"/>
    <cellStyle name="備註 7 12" xfId="473"/>
    <cellStyle name="備註 7 13" xfId="821"/>
    <cellStyle name="備註 7 2" xfId="583"/>
    <cellStyle name="備註 7 3" xfId="620"/>
    <cellStyle name="備註 7 4" xfId="643"/>
    <cellStyle name="備註 7 5" xfId="665"/>
    <cellStyle name="備註 7 6" xfId="686"/>
    <cellStyle name="備註 7 7" xfId="706"/>
    <cellStyle name="備註 7 8" xfId="726"/>
    <cellStyle name="備註 7 9" xfId="753"/>
    <cellStyle name="備註 8" xfId="510"/>
    <cellStyle name="備註 9" xfId="462"/>
    <cellStyle name="超連結" xfId="282" builtinId="8"/>
    <cellStyle name="超連結 10" xfId="283"/>
    <cellStyle name="超連結 11" xfId="284"/>
    <cellStyle name="超連結 2" xfId="285"/>
    <cellStyle name="超連結 2 2" xfId="286"/>
    <cellStyle name="超連結 2 2 2" xfId="287"/>
    <cellStyle name="超連結 2 2 2 2" xfId="288"/>
    <cellStyle name="超連結 2 2 2 3" xfId="289"/>
    <cellStyle name="超連結 2 2 3" xfId="290"/>
    <cellStyle name="超連結 2 2 4" xfId="291"/>
    <cellStyle name="超連結 2 2 5" xfId="292"/>
    <cellStyle name="超連結 2 2 6" xfId="372"/>
    <cellStyle name="超連結 2 2 6 2" xfId="429"/>
    <cellStyle name="超連結 2 2 6 3" xfId="833"/>
    <cellStyle name="超連結 2 2 6 3 2" xfId="837"/>
    <cellStyle name="超連結 2 2 6 4" xfId="831"/>
    <cellStyle name="超連結 2 2 7" xfId="379"/>
    <cellStyle name="超連結 2 3" xfId="293"/>
    <cellStyle name="超連結 2 4" xfId="294"/>
    <cellStyle name="超連結 2 5" xfId="295"/>
    <cellStyle name="超連結 2 6" xfId="371"/>
    <cellStyle name="超連結 3" xfId="296"/>
    <cellStyle name="超連結 3 2" xfId="297"/>
    <cellStyle name="超連結 3 3" xfId="298"/>
    <cellStyle name="超連結 4" xfId="299"/>
    <cellStyle name="超連結 4 2" xfId="300"/>
    <cellStyle name="超連結 4 3" xfId="301"/>
    <cellStyle name="超連結 5" xfId="302"/>
    <cellStyle name="超連結 6" xfId="303"/>
    <cellStyle name="超連結 6 2" xfId="304"/>
    <cellStyle name="超連結 6 3" xfId="305"/>
    <cellStyle name="超連結 7" xfId="306"/>
    <cellStyle name="超連結 8" xfId="307"/>
    <cellStyle name="超連結 9" xfId="308"/>
    <cellStyle name="說明文字" xfId="309" builtinId="53" customBuiltin="1"/>
    <cellStyle name="說明文字 2" xfId="310"/>
    <cellStyle name="輔色1" xfId="311" builtinId="29" customBuiltin="1"/>
    <cellStyle name="輔色1 2" xfId="312"/>
    <cellStyle name="輔色1 3" xfId="313"/>
    <cellStyle name="輔色1 4" xfId="314"/>
    <cellStyle name="輔色2" xfId="315" builtinId="33" customBuiltin="1"/>
    <cellStyle name="輔色2 2" xfId="316"/>
    <cellStyle name="輔色2 3" xfId="317"/>
    <cellStyle name="輔色2 4" xfId="318"/>
    <cellStyle name="輔色3" xfId="319" builtinId="37" customBuiltin="1"/>
    <cellStyle name="輔色3 2" xfId="320"/>
    <cellStyle name="輔色3 3" xfId="321"/>
    <cellStyle name="輔色3 4" xfId="322"/>
    <cellStyle name="輔色4" xfId="323" builtinId="41" customBuiltin="1"/>
    <cellStyle name="輔色4 2" xfId="324"/>
    <cellStyle name="輔色4 3" xfId="325"/>
    <cellStyle name="輔色4 4" xfId="326"/>
    <cellStyle name="輔色5" xfId="327" builtinId="45" customBuiltin="1"/>
    <cellStyle name="輔色5 2" xfId="328"/>
    <cellStyle name="輔色5 3" xfId="329"/>
    <cellStyle name="輔色5 4" xfId="330"/>
    <cellStyle name="輔色6" xfId="331" builtinId="49" customBuiltin="1"/>
    <cellStyle name="輔色6 2" xfId="332"/>
    <cellStyle name="輔色6 3" xfId="333"/>
    <cellStyle name="輔色6 4" xfId="334"/>
    <cellStyle name="標題 1 1" xfId="335"/>
    <cellStyle name="標題 1 1 2" xfId="336"/>
    <cellStyle name="標題 1 1 3" xfId="337"/>
    <cellStyle name="標題 1 2" xfId="338"/>
    <cellStyle name="標題 2" xfId="339" builtinId="17" customBuiltin="1"/>
    <cellStyle name="標題 2 2" xfId="340"/>
    <cellStyle name="標題 2 3" xfId="341"/>
    <cellStyle name="標題 2 4" xfId="342"/>
    <cellStyle name="標題 3" xfId="343" builtinId="18" customBuiltin="1"/>
    <cellStyle name="標題 3 2" xfId="344"/>
    <cellStyle name="標題 3 3" xfId="345"/>
    <cellStyle name="標題 3 4" xfId="346"/>
    <cellStyle name="標題 4" xfId="347" builtinId="19" customBuiltin="1"/>
    <cellStyle name="標題 4 2" xfId="348"/>
    <cellStyle name="標題 4 3" xfId="349"/>
    <cellStyle name="標題 4 4" xfId="350"/>
    <cellStyle name="標題 5" xfId="351"/>
    <cellStyle name="標題 5 2" xfId="352"/>
    <cellStyle name="標題 5 3" xfId="353"/>
    <cellStyle name="標題 6" xfId="354"/>
    <cellStyle name="樣式 1" xfId="355"/>
    <cellStyle name="樣式 1 2" xfId="356"/>
    <cellStyle name="樣式 1 3" xfId="357"/>
    <cellStyle name="樣式 1 4" xfId="396"/>
    <cellStyle name="輸入" xfId="358" builtinId="20" customBuiltin="1"/>
    <cellStyle name="輸入 10" xfId="523"/>
    <cellStyle name="輸入 11" xfId="449"/>
    <cellStyle name="輸入 12" xfId="512"/>
    <cellStyle name="輸入 13" xfId="455"/>
    <cellStyle name="輸入 14" xfId="505"/>
    <cellStyle name="輸入 15" xfId="464"/>
    <cellStyle name="輸入 16" xfId="535"/>
    <cellStyle name="輸入 17" xfId="474"/>
    <cellStyle name="輸入 18" xfId="521"/>
    <cellStyle name="輸入 19" xfId="484"/>
    <cellStyle name="輸入 2" xfId="359"/>
    <cellStyle name="輸入 20" xfId="545"/>
    <cellStyle name="輸入 3" xfId="397"/>
    <cellStyle name="輸入 3 10" xfId="532"/>
    <cellStyle name="輸入 3 11" xfId="457"/>
    <cellStyle name="輸入 3 12" xfId="436"/>
    <cellStyle name="輸入 3 13" xfId="736"/>
    <cellStyle name="輸入 3 2" xfId="564"/>
    <cellStyle name="輸入 3 3" xfId="607"/>
    <cellStyle name="輸入 3 4" xfId="543"/>
    <cellStyle name="輸入 3 5" xfId="597"/>
    <cellStyle name="輸入 3 6" xfId="529"/>
    <cellStyle name="輸入 3 7" xfId="443"/>
    <cellStyle name="輸入 3 8" xfId="517"/>
    <cellStyle name="輸入 3 9" xfId="740"/>
    <cellStyle name="輸入 4" xfId="404"/>
    <cellStyle name="輸入 4 10" xfId="765"/>
    <cellStyle name="輸入 4 11" xfId="787"/>
    <cellStyle name="輸入 4 12" xfId="452"/>
    <cellStyle name="輸入 4 13" xfId="812"/>
    <cellStyle name="輸入 4 2" xfId="571"/>
    <cellStyle name="輸入 4 3" xfId="610"/>
    <cellStyle name="輸入 4 4" xfId="633"/>
    <cellStyle name="輸入 4 5" xfId="655"/>
    <cellStyle name="輸入 4 6" xfId="676"/>
    <cellStyle name="輸入 4 7" xfId="697"/>
    <cellStyle name="輸入 4 8" xfId="717"/>
    <cellStyle name="輸入 4 9" xfId="743"/>
    <cellStyle name="輸入 5" xfId="427"/>
    <cellStyle name="輸入 5 10" xfId="783"/>
    <cellStyle name="輸入 5 11" xfId="804"/>
    <cellStyle name="輸入 5 12" xfId="809"/>
    <cellStyle name="輸入 5 13" xfId="829"/>
    <cellStyle name="輸入 5 2" xfId="594"/>
    <cellStyle name="輸入 5 3" xfId="629"/>
    <cellStyle name="輸入 5 4" xfId="651"/>
    <cellStyle name="輸入 5 5" xfId="673"/>
    <cellStyle name="輸入 5 6" xfId="694"/>
    <cellStyle name="輸入 5 7" xfId="714"/>
    <cellStyle name="輸入 5 8" xfId="734"/>
    <cellStyle name="輸入 5 9" xfId="762"/>
    <cellStyle name="輸入 6" xfId="422"/>
    <cellStyle name="輸入 6 10" xfId="781"/>
    <cellStyle name="輸入 6 11" xfId="802"/>
    <cellStyle name="輸入 6 12" xfId="601"/>
    <cellStyle name="輸入 6 13" xfId="827"/>
    <cellStyle name="輸入 6 2" xfId="589"/>
    <cellStyle name="輸入 6 3" xfId="626"/>
    <cellStyle name="輸入 6 4" xfId="649"/>
    <cellStyle name="輸入 6 5" xfId="671"/>
    <cellStyle name="輸入 6 6" xfId="692"/>
    <cellStyle name="輸入 6 7" xfId="712"/>
    <cellStyle name="輸入 6 8" xfId="732"/>
    <cellStyle name="輸入 6 9" xfId="759"/>
    <cellStyle name="輸入 7" xfId="412"/>
    <cellStyle name="輸入 7 10" xfId="771"/>
    <cellStyle name="輸入 7 11" xfId="792"/>
    <cellStyle name="輸入 7 12" xfId="476"/>
    <cellStyle name="輸入 7 13" xfId="817"/>
    <cellStyle name="輸入 7 2" xfId="579"/>
    <cellStyle name="輸入 7 3" xfId="616"/>
    <cellStyle name="輸入 7 4" xfId="639"/>
    <cellStyle name="輸入 7 5" xfId="661"/>
    <cellStyle name="輸入 7 6" xfId="682"/>
    <cellStyle name="輸入 7 7" xfId="702"/>
    <cellStyle name="輸入 7 8" xfId="722"/>
    <cellStyle name="輸入 7 9" xfId="749"/>
    <cellStyle name="輸入 8" xfId="537"/>
    <cellStyle name="輸入 9" xfId="437"/>
    <cellStyle name="輸出" xfId="360" builtinId="21" customBuiltin="1"/>
    <cellStyle name="輸出 10" xfId="525"/>
    <cellStyle name="輸出 11" xfId="447"/>
    <cellStyle name="輸出 12" xfId="513"/>
    <cellStyle name="輸出 13" xfId="454"/>
    <cellStyle name="輸出 14" xfId="506"/>
    <cellStyle name="輸出 15" xfId="463"/>
    <cellStyle name="輸出 16" xfId="536"/>
    <cellStyle name="輸出 17" xfId="472"/>
    <cellStyle name="輸出 18" xfId="522"/>
    <cellStyle name="輸出 19" xfId="533"/>
    <cellStyle name="輸出 2" xfId="361"/>
    <cellStyle name="輸出 20" xfId="531"/>
    <cellStyle name="輸出 3" xfId="398"/>
    <cellStyle name="輸出 3 10" xfId="653"/>
    <cellStyle name="輸出 3 11" xfId="456"/>
    <cellStyle name="輸出 3 12" xfId="451"/>
    <cellStyle name="輸出 3 13" xfId="511"/>
    <cellStyle name="輸出 3 2" xfId="565"/>
    <cellStyle name="輸出 3 3" xfId="608"/>
    <cellStyle name="輸出 3 4" xfId="544"/>
    <cellStyle name="輸出 3 5" xfId="598"/>
    <cellStyle name="輸出 3 6" xfId="530"/>
    <cellStyle name="輸出 3 7" xfId="442"/>
    <cellStyle name="輸出 3 8" xfId="518"/>
    <cellStyle name="輸出 3 9" xfId="741"/>
    <cellStyle name="輸出 4" xfId="403"/>
    <cellStyle name="輸出 4 10" xfId="764"/>
    <cellStyle name="輸出 4 11" xfId="786"/>
    <cellStyle name="輸出 4 12" xfId="628"/>
    <cellStyle name="輸出 4 13" xfId="811"/>
    <cellStyle name="輸出 4 2" xfId="570"/>
    <cellStyle name="輸出 4 3" xfId="609"/>
    <cellStyle name="輸出 4 4" xfId="632"/>
    <cellStyle name="輸出 4 5" xfId="654"/>
    <cellStyle name="輸出 4 6" xfId="675"/>
    <cellStyle name="輸出 4 7" xfId="696"/>
    <cellStyle name="輸出 4 8" xfId="716"/>
    <cellStyle name="輸出 4 9" xfId="742"/>
    <cellStyle name="輸出 5" xfId="428"/>
    <cellStyle name="輸出 5 10" xfId="784"/>
    <cellStyle name="輸出 5 11" xfId="805"/>
    <cellStyle name="輸出 5 12" xfId="810"/>
    <cellStyle name="輸出 5 13" xfId="830"/>
    <cellStyle name="輸出 5 2" xfId="595"/>
    <cellStyle name="輸出 5 3" xfId="630"/>
    <cellStyle name="輸出 5 4" xfId="652"/>
    <cellStyle name="輸出 5 5" xfId="674"/>
    <cellStyle name="輸出 5 6" xfId="695"/>
    <cellStyle name="輸出 5 7" xfId="715"/>
    <cellStyle name="輸出 5 8" xfId="735"/>
    <cellStyle name="輸出 5 9" xfId="763"/>
    <cellStyle name="輸出 6" xfId="423"/>
    <cellStyle name="輸出 6 10" xfId="782"/>
    <cellStyle name="輸出 6 11" xfId="803"/>
    <cellStyle name="輸出 6 12" xfId="467"/>
    <cellStyle name="輸出 6 13" xfId="828"/>
    <cellStyle name="輸出 6 2" xfId="590"/>
    <cellStyle name="輸出 6 3" xfId="627"/>
    <cellStyle name="輸出 6 4" xfId="650"/>
    <cellStyle name="輸出 6 5" xfId="672"/>
    <cellStyle name="輸出 6 6" xfId="693"/>
    <cellStyle name="輸出 6 7" xfId="713"/>
    <cellStyle name="輸出 6 8" xfId="733"/>
    <cellStyle name="輸出 6 9" xfId="760"/>
    <cellStyle name="輸出 7" xfId="411"/>
    <cellStyle name="輸出 7 10" xfId="770"/>
    <cellStyle name="輸出 7 11" xfId="791"/>
    <cellStyle name="輸出 7 12" xfId="478"/>
    <cellStyle name="輸出 7 13" xfId="816"/>
    <cellStyle name="輸出 7 2" xfId="578"/>
    <cellStyle name="輸出 7 3" xfId="615"/>
    <cellStyle name="輸出 7 4" xfId="638"/>
    <cellStyle name="輸出 7 5" xfId="660"/>
    <cellStyle name="輸出 7 6" xfId="681"/>
    <cellStyle name="輸出 7 7" xfId="701"/>
    <cellStyle name="輸出 7 8" xfId="721"/>
    <cellStyle name="輸出 7 9" xfId="748"/>
    <cellStyle name="輸出 8" xfId="538"/>
    <cellStyle name="輸出 9" xfId="435"/>
    <cellStyle name="檢查儲存格" xfId="362" builtinId="23" customBuiltin="1"/>
    <cellStyle name="檢查儲存格 2" xfId="363"/>
    <cellStyle name="壞" xfId="364" builtinId="27" customBuiltin="1"/>
    <cellStyle name="壞 2" xfId="365"/>
    <cellStyle name="壞_Y60金門縣" xfId="366"/>
    <cellStyle name="壞_Y60金門縣_0414修正" xfId="367"/>
    <cellStyle name="壞_附件1" xfId="368"/>
    <cellStyle name="警告文字" xfId="369" builtinId="11" customBuiltin="1"/>
    <cellStyle name="警告文字 2" xfId="370"/>
  </cellStyles>
  <dxfs count="15">
    <dxf>
      <fill>
        <patternFill>
          <bgColor theme="6" tint="0.59996337778862885"/>
        </patternFill>
      </fill>
    </dxf>
    <dxf>
      <fill>
        <patternFill>
          <bgColor theme="9" tint="0.59996337778862885"/>
        </patternFill>
      </fill>
    </dxf>
    <dxf>
      <fill>
        <patternFill>
          <bgColor rgb="FFFF5050"/>
        </patternFill>
      </fill>
    </dxf>
    <dxf>
      <fill>
        <patternFill>
          <bgColor theme="6" tint="0.59996337778862885"/>
        </patternFill>
      </fill>
    </dxf>
    <dxf>
      <fill>
        <patternFill>
          <bgColor theme="9" tint="0.59996337778862885"/>
        </patternFill>
      </fill>
    </dxf>
    <dxf>
      <fill>
        <patternFill>
          <bgColor rgb="FFFF5050"/>
        </patternFill>
      </fill>
    </dxf>
    <dxf>
      <fill>
        <patternFill>
          <bgColor theme="6" tint="0.59996337778862885"/>
        </patternFill>
      </fill>
    </dxf>
    <dxf>
      <fill>
        <patternFill>
          <bgColor theme="9" tint="0.59996337778862885"/>
        </patternFill>
      </fill>
    </dxf>
    <dxf>
      <fill>
        <patternFill>
          <bgColor rgb="FFFF5050"/>
        </patternFill>
      </fill>
    </dxf>
    <dxf>
      <fill>
        <patternFill>
          <bgColor theme="6" tint="0.59996337778862885"/>
        </patternFill>
      </fill>
    </dxf>
    <dxf>
      <fill>
        <patternFill>
          <bgColor theme="9" tint="0.59996337778862885"/>
        </patternFill>
      </fill>
    </dxf>
    <dxf>
      <fill>
        <patternFill>
          <bgColor rgb="FFFF5050"/>
        </patternFill>
      </fill>
    </dxf>
    <dxf>
      <fill>
        <patternFill>
          <bgColor theme="6" tint="0.59996337778862885"/>
        </patternFill>
      </fill>
    </dxf>
    <dxf>
      <fill>
        <patternFill>
          <bgColor theme="9" tint="0.59996337778862885"/>
        </patternFill>
      </fill>
    </dxf>
    <dxf>
      <fill>
        <patternFill>
          <bgColor rgb="FFFF5050"/>
        </patternFill>
      </fill>
    </dxf>
  </dxfs>
  <tableStyles count="0" defaultTableStyle="TableStyleMedium9" defaultPivotStyle="PivotStyleLight16"/>
  <colors>
    <mruColors>
      <color rgb="FFFFFF99"/>
      <color rgb="FFCCFFCC"/>
      <color rgb="FFFFF2CC"/>
      <color rgb="FFFF99CC"/>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7664450</xdr:colOff>
      <xdr:row>0</xdr:row>
      <xdr:rowOff>66675</xdr:rowOff>
    </xdr:from>
    <xdr:to>
      <xdr:col>1</xdr:col>
      <xdr:colOff>8426295</xdr:colOff>
      <xdr:row>1</xdr:row>
      <xdr:rowOff>128644</xdr:rowOff>
    </xdr:to>
    <xdr:sp macro="" textlink="">
      <xdr:nvSpPr>
        <xdr:cNvPr id="4" name="文字方塊 3">
          <a:extLst>
            <a:ext uri="{FF2B5EF4-FFF2-40B4-BE49-F238E27FC236}">
              <a16:creationId xmlns:a16="http://schemas.microsoft.com/office/drawing/2014/main" xmlns="" id="{00000000-0008-0000-0000-000004000000}"/>
            </a:ext>
          </a:extLst>
        </xdr:cNvPr>
        <xdr:cNvSpPr txBox="1"/>
      </xdr:nvSpPr>
      <xdr:spPr>
        <a:xfrm>
          <a:off x="10502900" y="66675"/>
          <a:ext cx="761845" cy="4429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bIns="0" rtlCol="0" anchor="ctr"/>
        <a:lstStyle/>
        <a:p>
          <a:pPr algn="ctr"/>
          <a:r>
            <a:rPr lang="zh-TW" altLang="en-US" sz="1600" baseline="0">
              <a:latin typeface="Calibri" panose="020F0502020204030204" pitchFamily="34" charset="0"/>
              <a:ea typeface="微軟正黑體" panose="020B0604030504040204" pitchFamily="34" charset="-120"/>
            </a:rPr>
            <a:t>縣市</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131023</xdr:colOff>
      <xdr:row>0</xdr:row>
      <xdr:rowOff>47625</xdr:rowOff>
    </xdr:from>
    <xdr:ext cx="374452" cy="291042"/>
    <xdr:sp macro="" textlink="">
      <xdr:nvSpPr>
        <xdr:cNvPr id="2" name="文字方塊 5">
          <a:extLst>
            <a:ext uri="{FF2B5EF4-FFF2-40B4-BE49-F238E27FC236}">
              <a16:creationId xmlns:a16="http://schemas.microsoft.com/office/drawing/2014/main" xmlns="" id="{00000000-0008-0000-0100-000002000000}"/>
            </a:ext>
          </a:extLst>
        </xdr:cNvPr>
        <xdr:cNvSpPr/>
      </xdr:nvSpPr>
      <xdr:spPr>
        <a:xfrm>
          <a:off x="131023" y="47625"/>
          <a:ext cx="374452" cy="291042"/>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ctr"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TW" altLang="en-US" sz="1200" b="1" i="0" u="none" strike="noStrike" kern="1200" cap="none" spc="0" baseline="0">
              <a:solidFill>
                <a:srgbClr val="000000"/>
              </a:solidFill>
              <a:uFillTx/>
              <a:latin typeface="微軟正黑體" pitchFamily="34"/>
              <a:ea typeface="微軟正黑體" pitchFamily="34"/>
              <a:cs typeface="Tahoma" pitchFamily="2"/>
            </a:rPr>
            <a:t>表</a:t>
          </a:r>
          <a:r>
            <a:rPr lang="en-US" altLang="zh-TW" sz="1200" b="1" i="0" u="none" strike="noStrike" kern="1200" cap="none" spc="0" baseline="0">
              <a:solidFill>
                <a:srgbClr val="000000"/>
              </a:solidFill>
              <a:uFillTx/>
              <a:latin typeface="微軟正黑體" pitchFamily="34"/>
              <a:ea typeface="微軟正黑體" pitchFamily="34"/>
              <a:cs typeface="Tahoma" pitchFamily="2"/>
            </a:rPr>
            <a:t>1</a:t>
          </a:r>
          <a:endParaRPr lang="en-US" sz="1200" b="1" i="0" u="none" strike="noStrike" kern="1200" cap="none" spc="0" baseline="0">
            <a:solidFill>
              <a:srgbClr val="000000"/>
            </a:solidFill>
            <a:uFillTx/>
            <a:latin typeface="微軟正黑體" pitchFamily="34"/>
            <a:ea typeface="微軟正黑體" pitchFamily="34"/>
            <a:cs typeface="Tahoma" pitchFamily="2"/>
          </a:endParaRPr>
        </a:p>
      </xdr:txBody>
    </xdr:sp>
    <xdr:clientData/>
  </xdr:oneCellAnchor>
  <xdr:oneCellAnchor>
    <xdr:from>
      <xdr:col>0</xdr:col>
      <xdr:colOff>131023</xdr:colOff>
      <xdr:row>0</xdr:row>
      <xdr:rowOff>47625</xdr:rowOff>
    </xdr:from>
    <xdr:ext cx="374452" cy="291042"/>
    <xdr:sp macro="" textlink="">
      <xdr:nvSpPr>
        <xdr:cNvPr id="3" name="文字方塊 5">
          <a:extLst>
            <a:ext uri="{FF2B5EF4-FFF2-40B4-BE49-F238E27FC236}">
              <a16:creationId xmlns:a16="http://schemas.microsoft.com/office/drawing/2014/main" xmlns="" id="{00000000-0008-0000-0100-000002000000}"/>
            </a:ext>
          </a:extLst>
        </xdr:cNvPr>
        <xdr:cNvSpPr/>
      </xdr:nvSpPr>
      <xdr:spPr>
        <a:xfrm>
          <a:off x="131023" y="47625"/>
          <a:ext cx="374452" cy="291042"/>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ctr"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TW" altLang="en-US" sz="1200" b="1" i="0" u="none" strike="noStrike" kern="1200" cap="none" spc="0" baseline="0">
              <a:solidFill>
                <a:srgbClr val="000000"/>
              </a:solidFill>
              <a:uFillTx/>
              <a:latin typeface="微軟正黑體" pitchFamily="34"/>
              <a:ea typeface="微軟正黑體" pitchFamily="34"/>
              <a:cs typeface="Tahoma" pitchFamily="2"/>
            </a:rPr>
            <a:t>表</a:t>
          </a:r>
          <a:r>
            <a:rPr lang="en-US" altLang="zh-TW" sz="1200" b="1" i="0" u="none" strike="noStrike" kern="1200" cap="none" spc="0" baseline="0">
              <a:solidFill>
                <a:srgbClr val="000000"/>
              </a:solidFill>
              <a:uFillTx/>
              <a:latin typeface="微軟正黑體" pitchFamily="34"/>
              <a:ea typeface="微軟正黑體" pitchFamily="34"/>
              <a:cs typeface="Tahoma" pitchFamily="2"/>
            </a:rPr>
            <a:t>1</a:t>
          </a:r>
          <a:endParaRPr lang="en-US" sz="1200" b="1" i="0" u="none" strike="noStrike" kern="1200" cap="none" spc="0" baseline="0">
            <a:solidFill>
              <a:srgbClr val="000000"/>
            </a:solidFill>
            <a:uFillTx/>
            <a:latin typeface="微軟正黑體" pitchFamily="34"/>
            <a:ea typeface="微軟正黑體" pitchFamily="34"/>
            <a:cs typeface="Tahoma" pitchFamily="2"/>
          </a:endParaRPr>
        </a:p>
      </xdr:txBody>
    </xdr:sp>
    <xdr:clientData/>
  </xdr:oneCellAnchor>
  <xdr:oneCellAnchor>
    <xdr:from>
      <xdr:col>0</xdr:col>
      <xdr:colOff>131023</xdr:colOff>
      <xdr:row>0</xdr:row>
      <xdr:rowOff>47625</xdr:rowOff>
    </xdr:from>
    <xdr:ext cx="374452" cy="291042"/>
    <xdr:sp macro="" textlink="">
      <xdr:nvSpPr>
        <xdr:cNvPr id="4" name="文字方塊 5">
          <a:extLst>
            <a:ext uri="{FF2B5EF4-FFF2-40B4-BE49-F238E27FC236}">
              <a16:creationId xmlns="" xmlns:a16="http://schemas.microsoft.com/office/drawing/2014/main" id="{00000000-0008-0000-0100-000002000000}"/>
            </a:ext>
          </a:extLst>
        </xdr:cNvPr>
        <xdr:cNvSpPr/>
      </xdr:nvSpPr>
      <xdr:spPr>
        <a:xfrm>
          <a:off x="131023" y="47625"/>
          <a:ext cx="374452" cy="291042"/>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ctr"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TW" altLang="en-US" sz="1200" b="1" i="0" u="none" strike="noStrike" kern="1200" cap="none" spc="0" baseline="0">
              <a:solidFill>
                <a:srgbClr val="000000"/>
              </a:solidFill>
              <a:uFillTx/>
              <a:latin typeface="微軟正黑體" pitchFamily="34"/>
              <a:ea typeface="微軟正黑體" pitchFamily="34"/>
              <a:cs typeface="Tahoma" pitchFamily="2"/>
            </a:rPr>
            <a:t>表</a:t>
          </a:r>
          <a:r>
            <a:rPr lang="en-US" altLang="zh-TW" sz="1200" b="1" i="0" u="none" strike="noStrike" kern="1200" cap="none" spc="0" baseline="0">
              <a:solidFill>
                <a:srgbClr val="000000"/>
              </a:solidFill>
              <a:uFillTx/>
              <a:latin typeface="微軟正黑體" pitchFamily="34"/>
              <a:ea typeface="微軟正黑體" pitchFamily="34"/>
              <a:cs typeface="Tahoma" pitchFamily="2"/>
            </a:rPr>
            <a:t>1</a:t>
          </a:r>
          <a:endParaRPr lang="en-US" sz="1200" b="1" i="0" u="none" strike="noStrike" kern="1200" cap="none" spc="0" baseline="0">
            <a:solidFill>
              <a:srgbClr val="000000"/>
            </a:solidFill>
            <a:uFillTx/>
            <a:latin typeface="微軟正黑體" pitchFamily="34"/>
            <a:ea typeface="微軟正黑體" pitchFamily="34"/>
            <a:cs typeface="Tahoma" pitchFamily="2"/>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128054</xdr:colOff>
      <xdr:row>0</xdr:row>
      <xdr:rowOff>63498</xdr:rowOff>
    </xdr:from>
    <xdr:ext cx="375270" cy="224000"/>
    <xdr:sp macro="" textlink="">
      <xdr:nvSpPr>
        <xdr:cNvPr id="2" name="文字方塊 5">
          <a:extLst>
            <a:ext uri="{FF2B5EF4-FFF2-40B4-BE49-F238E27FC236}">
              <a16:creationId xmlns:a16="http://schemas.microsoft.com/office/drawing/2014/main" xmlns="" id="{00000000-0008-0000-0200-000002000000}"/>
            </a:ext>
          </a:extLst>
        </xdr:cNvPr>
        <xdr:cNvSpPr/>
      </xdr:nvSpPr>
      <xdr:spPr>
        <a:xfrm>
          <a:off x="137579" y="63498"/>
          <a:ext cx="360000" cy="21600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ctr"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TW" altLang="en-US" sz="1200" b="1" i="0" u="none" strike="noStrike" kern="1200" cap="none" spc="0" baseline="0">
              <a:solidFill>
                <a:srgbClr val="000000"/>
              </a:solidFill>
              <a:uFillTx/>
              <a:latin typeface="微軟正黑體" pitchFamily="34"/>
              <a:ea typeface="微軟正黑體" pitchFamily="34"/>
              <a:cs typeface="Tahoma" pitchFamily="2"/>
            </a:rPr>
            <a:t>表</a:t>
          </a:r>
          <a:r>
            <a:rPr lang="en-US" altLang="zh-TW" sz="1200" b="1" i="0" u="none" strike="noStrike" kern="1200" cap="none" spc="0" baseline="0">
              <a:solidFill>
                <a:srgbClr val="000000"/>
              </a:solidFill>
              <a:uFillTx/>
              <a:latin typeface="微軟正黑體" pitchFamily="34"/>
              <a:ea typeface="微軟正黑體" pitchFamily="34"/>
              <a:cs typeface="Tahoma" pitchFamily="2"/>
            </a:rPr>
            <a:t>2</a:t>
          </a:r>
          <a:endParaRPr lang="en-US" sz="1200" b="1" i="0" u="none" strike="noStrike" kern="1200" cap="none" spc="0" baseline="0">
            <a:solidFill>
              <a:srgbClr val="000000"/>
            </a:solidFill>
            <a:uFillTx/>
            <a:latin typeface="微軟正黑體" pitchFamily="34"/>
            <a:ea typeface="微軟正黑體" pitchFamily="34"/>
            <a:cs typeface="Tahoma" pitchFamily="2"/>
          </a:endParaRPr>
        </a:p>
      </xdr:txBody>
    </xdr:sp>
    <xdr:clientData/>
  </xdr:oneCellAnchor>
  <xdr:oneCellAnchor>
    <xdr:from>
      <xdr:col>0</xdr:col>
      <xdr:colOff>131023</xdr:colOff>
      <xdr:row>0</xdr:row>
      <xdr:rowOff>47625</xdr:rowOff>
    </xdr:from>
    <xdr:ext cx="374452" cy="291042"/>
    <xdr:sp macro="" textlink="">
      <xdr:nvSpPr>
        <xdr:cNvPr id="3" name="文字方塊 5">
          <a:extLst>
            <a:ext uri="{FF2B5EF4-FFF2-40B4-BE49-F238E27FC236}">
              <a16:creationId xmlns="" xmlns:a16="http://schemas.microsoft.com/office/drawing/2014/main" id="{00000000-0008-0000-0100-000002000000}"/>
            </a:ext>
          </a:extLst>
        </xdr:cNvPr>
        <xdr:cNvSpPr/>
      </xdr:nvSpPr>
      <xdr:spPr>
        <a:xfrm>
          <a:off x="131023" y="47625"/>
          <a:ext cx="374452" cy="291042"/>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ctr"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TW" altLang="en-US" sz="1200" b="1" i="0" u="none" strike="noStrike" kern="1200" cap="none" spc="0" baseline="0">
              <a:solidFill>
                <a:srgbClr val="000000"/>
              </a:solidFill>
              <a:uFillTx/>
              <a:latin typeface="微軟正黑體" pitchFamily="34"/>
              <a:ea typeface="微軟正黑體" pitchFamily="34"/>
              <a:cs typeface="Tahoma" pitchFamily="2"/>
            </a:rPr>
            <a:t>表</a:t>
          </a:r>
          <a:r>
            <a:rPr lang="en-US" altLang="zh-TW" sz="1200" b="1" i="0" u="none" strike="noStrike" kern="1200" cap="none" spc="0" baseline="0">
              <a:solidFill>
                <a:srgbClr val="000000"/>
              </a:solidFill>
              <a:uFillTx/>
              <a:latin typeface="微軟正黑體" pitchFamily="34"/>
              <a:ea typeface="微軟正黑體" pitchFamily="34"/>
              <a:cs typeface="Tahoma" pitchFamily="2"/>
            </a:rPr>
            <a:t>1</a:t>
          </a:r>
          <a:endParaRPr lang="en-US" sz="1200" b="1" i="0" u="none" strike="noStrike" kern="1200" cap="none" spc="0" baseline="0">
            <a:solidFill>
              <a:srgbClr val="000000"/>
            </a:solidFill>
            <a:uFillTx/>
            <a:latin typeface="微軟正黑體" pitchFamily="34"/>
            <a:ea typeface="微軟正黑體" pitchFamily="34"/>
            <a:cs typeface="Tahoma" pitchFamily="2"/>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115566</xdr:colOff>
      <xdr:row>0</xdr:row>
      <xdr:rowOff>89957</xdr:rowOff>
    </xdr:from>
    <xdr:ext cx="369204" cy="216000"/>
    <xdr:sp macro="" textlink="">
      <xdr:nvSpPr>
        <xdr:cNvPr id="2" name="文字方塊 5">
          <a:extLst>
            <a:ext uri="{FF2B5EF4-FFF2-40B4-BE49-F238E27FC236}">
              <a16:creationId xmlns:a16="http://schemas.microsoft.com/office/drawing/2014/main" xmlns="" id="{00000000-0008-0000-0300-000002000000}"/>
            </a:ext>
          </a:extLst>
        </xdr:cNvPr>
        <xdr:cNvSpPr/>
      </xdr:nvSpPr>
      <xdr:spPr>
        <a:xfrm>
          <a:off x="115566" y="89957"/>
          <a:ext cx="369204" cy="21600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ctr"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TW" altLang="en-US" sz="1200" b="1" i="0" u="none" strike="noStrike" kern="1200" cap="none" spc="0" baseline="0">
              <a:solidFill>
                <a:srgbClr val="000000"/>
              </a:solidFill>
              <a:uFillTx/>
              <a:latin typeface="微軟正黑體" pitchFamily="34"/>
              <a:ea typeface="微軟正黑體" pitchFamily="34"/>
              <a:cs typeface="Tahoma" pitchFamily="2"/>
            </a:rPr>
            <a:t>表</a:t>
          </a:r>
          <a:r>
            <a:rPr lang="en-US" altLang="zh-TW" sz="1200" b="1" i="0" u="none" strike="noStrike" kern="1200" cap="none" spc="0" baseline="0">
              <a:solidFill>
                <a:srgbClr val="000000"/>
              </a:solidFill>
              <a:uFillTx/>
              <a:latin typeface="微軟正黑體" pitchFamily="34"/>
              <a:ea typeface="微軟正黑體" pitchFamily="34"/>
              <a:cs typeface="Tahoma" pitchFamily="2"/>
            </a:rPr>
            <a:t>3</a:t>
          </a:r>
          <a:endParaRPr lang="en-US" sz="1200" b="1" i="0" u="none" strike="noStrike" kern="1200" cap="none" spc="0" baseline="0">
            <a:solidFill>
              <a:srgbClr val="000000"/>
            </a:solidFill>
            <a:uFillTx/>
            <a:latin typeface="微軟正黑體" pitchFamily="34"/>
            <a:ea typeface="微軟正黑體" pitchFamily="34"/>
            <a:cs typeface="Tahoma" pitchFamily="2"/>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gc02/dgc-2/USER/BS5/GOV/allfinal/91fin/91O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16.250.32/dgc-n/USER/BS5/GOV/98/9808/5&#31185;&#38928;&#28204;&#23395;&#35519;&#24037;&#2031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16.250.32/dgc-n/&#31038;&#26371;&#23433;&#20840;/&#35519;&#26597;/&#35519;&#26597;&#24180;106/2&#32102;&#20184;&#38917;&#30446;&#28165;&#21934;/&#32291;&#24066;&#26597;&#22635;&#38917;&#30446;&#24409;&#25972;_&#35519;&#26597;&#24180;10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31038;&#26371;&#23433;&#20840;\&#35519;&#26597;\&#35519;&#26597;&#24180;106\2&#32102;&#20184;&#38917;&#30446;&#28165;&#21934;\&#32291;&#24066;&#26597;&#22635;&#38917;&#30446;&#24409;&#25972;_&#35519;&#26597;&#24180;10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USER\BS2\&#31038;&#26371;&#23433;&#20840;\&#35519;&#26597;\&#35519;&#26597;&#24180;113\3.&#35519;&#26597;&#34920;\&#23529;&#34920;_&#35519;&#26597;&#24180;113_&#32291;&#24066;(&#22238;&#34920;)\Y08&#21335;&#25237;&#32291;_&#35519;&#26597;&#24180;113_&#2223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台北市"/>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目"/>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實物(加細)"/>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索引"/>
      <sheetName val="現金項目"/>
      <sheetName val="現金項目(106年版)詳版"/>
      <sheetName val="現金項目(106年版)簡版f"/>
      <sheetName val="實物項目"/>
      <sheetName val="實物項目(106年擬新增)詳版"/>
      <sheetName val="實物項目(106年擬新增)簡版f"/>
      <sheetName val="地統實物"/>
      <sheetName val="實物(加細)"/>
      <sheetName val="實物(新增修正)"/>
      <sheetName val="人事福利(106年版)"/>
      <sheetName val="彙整(現金&amp;實物)"/>
      <sheetName val="MEMO"/>
      <sheetName val="人事福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ow r="1">
          <cell r="I1" t="str">
            <v>縣市查填給付項目現金＋實物(社會統計科整理)</v>
          </cell>
        </row>
      </sheetData>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表說明"/>
      <sheetName val="表1_實物給付項目表"/>
      <sheetName val="表2_現金給付項目表"/>
      <sheetName val="表3_人事相關福利與救助表"/>
      <sheetName val="表1_237社會住宅租金明細表(範例)"/>
      <sheetName val="表1_237社會住宅租金明細表(南投縣)"/>
      <sheetName val="112年給付項目清單"/>
    </sheetNames>
    <sheetDataSet>
      <sheetData sheetId="0"/>
      <sheetData sheetId="1"/>
      <sheetData sheetId="2"/>
      <sheetData sheetId="3"/>
      <sheetData sheetId="4"/>
      <sheetData sheetId="5"/>
      <sheetData sheetId="6">
        <row r="1">
          <cell r="B1" t="str">
            <v>計畫編號</v>
          </cell>
          <cell r="C1" t="str">
            <v>給付名稱
(社會統計科)</v>
          </cell>
          <cell r="D1" t="str">
            <v>現金C
實物K
重繞ESR
其他X</v>
          </cell>
          <cell r="E1" t="str">
            <v>ILO功能別
一級
(含S12)
其他X</v>
          </cell>
          <cell r="F1" t="str">
            <v xml:space="preserve">ILO
功能別
二級代碼
(含S1202)
其他X
</v>
          </cell>
        </row>
        <row r="2">
          <cell r="B2" t="str">
            <v>K0100</v>
          </cell>
          <cell r="C2" t="str">
            <v>老人相關給付(實物總計)</v>
          </cell>
          <cell r="D2" t="str">
            <v>X</v>
          </cell>
          <cell r="E2" t="str">
            <v>X</v>
          </cell>
          <cell r="F2" t="str">
            <v>X</v>
          </cell>
        </row>
        <row r="3">
          <cell r="B3" t="str">
            <v>K0101</v>
          </cell>
          <cell r="C3" t="str">
            <v>醫療照護(實物總計)</v>
          </cell>
          <cell r="D3" t="str">
            <v>X</v>
          </cell>
          <cell r="E3" t="str">
            <v>X</v>
          </cell>
          <cell r="F3" t="str">
            <v>X</v>
          </cell>
        </row>
        <row r="4">
          <cell r="B4" t="str">
            <v>K010101</v>
          </cell>
          <cell r="C4" t="str">
            <v>低、中低收及比照低收入戶老人傷病醫療、重病住院及看護費</v>
          </cell>
          <cell r="D4" t="str">
            <v>K</v>
          </cell>
          <cell r="E4" t="str">
            <v>L04</v>
          </cell>
          <cell r="F4" t="str">
            <v>L0402</v>
          </cell>
        </row>
        <row r="5">
          <cell r="B5" t="str">
            <v>K010102</v>
          </cell>
          <cell r="C5" t="str">
            <v>老人傷病醫療、重病住院及看護費(非低、中低收戶)</v>
          </cell>
          <cell r="D5" t="str">
            <v>K</v>
          </cell>
          <cell r="E5" t="str">
            <v>L04</v>
          </cell>
          <cell r="F5" t="str">
            <v>L0402</v>
          </cell>
        </row>
        <row r="6">
          <cell r="B6" t="str">
            <v>K010103</v>
          </cell>
          <cell r="C6" t="str">
            <v>公費養護中心支付老人傷病醫療、重病住院及看護費</v>
          </cell>
          <cell r="D6" t="str">
            <v>K</v>
          </cell>
          <cell r="E6" t="str">
            <v>L04</v>
          </cell>
          <cell r="F6" t="str">
            <v>L0402</v>
          </cell>
        </row>
        <row r="7">
          <cell r="B7" t="str">
            <v>K010104</v>
          </cell>
          <cell r="C7" t="str">
            <v>公費養護中心老人醫療復健器材</v>
          </cell>
          <cell r="D7" t="str">
            <v>K</v>
          </cell>
          <cell r="E7" t="str">
            <v>L04</v>
          </cell>
          <cell r="F7" t="str">
            <v>L0402</v>
          </cell>
        </row>
        <row r="8">
          <cell r="B8" t="str">
            <v>K010105</v>
          </cell>
          <cell r="C8" t="str">
            <v>老人在宅醫療(疾病診療、血壓、血糖、小便等相關檢查)及居家藥師服務</v>
          </cell>
          <cell r="D8" t="str">
            <v>K</v>
          </cell>
          <cell r="E8" t="str">
            <v>L04</v>
          </cell>
          <cell r="F8" t="str">
            <v>L0402</v>
          </cell>
        </row>
        <row r="9">
          <cell r="B9" t="str">
            <v>K010106</v>
          </cell>
          <cell r="C9" t="str">
            <v>老人口腔照護及居家牙醫服務</v>
          </cell>
          <cell r="D9" t="str">
            <v>K</v>
          </cell>
          <cell r="E9" t="str">
            <v>L04</v>
          </cell>
          <cell r="F9" t="str">
            <v>L0402</v>
          </cell>
        </row>
        <row r="10">
          <cell r="B10" t="str">
            <v>K010107</v>
          </cell>
          <cell r="C10" t="str">
            <v>老人健康檢查補助</v>
          </cell>
          <cell r="D10" t="str">
            <v>K</v>
          </cell>
          <cell r="E10" t="str">
            <v>L04</v>
          </cell>
          <cell r="F10" t="str">
            <v>L0402</v>
          </cell>
        </row>
        <row r="11">
          <cell r="B11" t="str">
            <v>K010108</v>
          </cell>
          <cell r="C11" t="str">
            <v>老人健保費自付額補助</v>
          </cell>
          <cell r="D11" t="str">
            <v>ESR-S006</v>
          </cell>
          <cell r="E11" t="str">
            <v>L04</v>
          </cell>
          <cell r="F11" t="str">
            <v>L0402</v>
          </cell>
        </row>
        <row r="12">
          <cell r="B12" t="str">
            <v>K010109</v>
          </cell>
          <cell r="C12" t="str">
            <v>55歲以上原住民自付健保費補助</v>
          </cell>
          <cell r="D12" t="str">
            <v>ESR-S006</v>
          </cell>
          <cell r="E12" t="str">
            <v>L04</v>
          </cell>
          <cell r="F12" t="str">
            <v>L0402</v>
          </cell>
        </row>
        <row r="13">
          <cell r="B13" t="str">
            <v>K010110</v>
          </cell>
          <cell r="C13" t="str">
            <v>65歲以上輕中度身障健保費補助</v>
          </cell>
          <cell r="D13" t="str">
            <v>ESR-S006</v>
          </cell>
          <cell r="E13" t="str">
            <v>L04</v>
          </cell>
          <cell r="F13" t="str">
            <v>L0402</v>
          </cell>
        </row>
        <row r="14">
          <cell r="B14" t="str">
            <v>K010111</v>
          </cell>
          <cell r="C14" t="str">
            <v>低、中低收入老人補助裝置假牙</v>
          </cell>
          <cell r="D14" t="str">
            <v>K</v>
          </cell>
          <cell r="E14" t="str">
            <v>L04</v>
          </cell>
          <cell r="F14" t="str">
            <v>L0402</v>
          </cell>
        </row>
        <row r="15">
          <cell r="B15" t="str">
            <v>K010112</v>
          </cell>
          <cell r="C15" t="str">
            <v>老人公費裝置假牙</v>
          </cell>
          <cell r="D15" t="str">
            <v>K</v>
          </cell>
          <cell r="E15" t="str">
            <v>L04</v>
          </cell>
          <cell r="F15" t="str">
            <v>L0402</v>
          </cell>
        </row>
        <row r="16">
          <cell r="B16" t="str">
            <v>K010113</v>
          </cell>
          <cell r="C16" t="str">
            <v>55歲以上原住民裝置假牙</v>
          </cell>
          <cell r="D16" t="str">
            <v>K</v>
          </cell>
          <cell r="E16" t="str">
            <v>L04</v>
          </cell>
          <cell r="F16" t="str">
            <v>L0402</v>
          </cell>
        </row>
        <row r="17">
          <cell r="B17" t="str">
            <v>K0102</v>
          </cell>
          <cell r="C17" t="str">
            <v>生活照顧(實物總計)</v>
          </cell>
          <cell r="D17" t="str">
            <v>X</v>
          </cell>
          <cell r="E17" t="str">
            <v>X</v>
          </cell>
          <cell r="F17" t="str">
            <v>X</v>
          </cell>
        </row>
        <row r="18">
          <cell r="B18" t="str">
            <v>K010201</v>
          </cell>
          <cell r="C18" t="str">
            <v>低、中低收及比照低收入戶老人居家看護補助</v>
          </cell>
          <cell r="D18" t="str">
            <v>K</v>
          </cell>
          <cell r="E18" t="str">
            <v>L01</v>
          </cell>
          <cell r="F18" t="str">
            <v>L0100</v>
          </cell>
        </row>
        <row r="19">
          <cell r="B19" t="str">
            <v>K010202</v>
          </cell>
          <cell r="C19" t="str">
            <v>低、中低收入戶老人公費安置(安養護)</v>
          </cell>
          <cell r="D19" t="str">
            <v>K</v>
          </cell>
          <cell r="E19" t="str">
            <v>L01</v>
          </cell>
          <cell r="F19" t="str">
            <v>L0100</v>
          </cell>
        </row>
        <row r="20">
          <cell r="B20" t="str">
            <v>K010203</v>
          </cell>
          <cell r="C20" t="str">
            <v>中低收入老人特別照顧津貼</v>
          </cell>
          <cell r="D20" t="str">
            <v>K</v>
          </cell>
          <cell r="E20" t="str">
            <v>L08</v>
          </cell>
          <cell r="F20" t="str">
            <v>L0802</v>
          </cell>
        </row>
        <row r="21">
          <cell r="B21" t="str">
            <v>K010204</v>
          </cell>
          <cell r="C21" t="str">
            <v>失智症老人照顧服務</v>
          </cell>
          <cell r="D21" t="str">
            <v>K</v>
          </cell>
          <cell r="E21" t="str">
            <v>L01</v>
          </cell>
          <cell r="F21" t="str">
            <v>L0100</v>
          </cell>
        </row>
        <row r="22">
          <cell r="B22" t="str">
            <v>K010205</v>
          </cell>
          <cell r="C22" t="str">
            <v>中低收入老人特別照顧督導訪視</v>
          </cell>
          <cell r="D22" t="str">
            <v>K</v>
          </cell>
          <cell r="E22" t="str">
            <v>L01</v>
          </cell>
          <cell r="F22" t="str">
            <v>L0100</v>
          </cell>
        </row>
        <row r="23">
          <cell r="B23" t="str">
            <v>K010206</v>
          </cell>
          <cell r="C23" t="str">
            <v>安寧照護居家訪視費用(含交通費)</v>
          </cell>
          <cell r="D23" t="str">
            <v>K</v>
          </cell>
          <cell r="E23" t="str">
            <v>L01</v>
          </cell>
          <cell r="F23" t="str">
            <v>L0100</v>
          </cell>
        </row>
        <row r="24">
          <cell r="B24" t="str">
            <v>K010207</v>
          </cell>
          <cell r="C24" t="str">
            <v>委託養護中心辦理殘病老人寄養經費</v>
          </cell>
          <cell r="D24" t="str">
            <v>K</v>
          </cell>
          <cell r="E24" t="str">
            <v>L01</v>
          </cell>
          <cell r="F24" t="str">
            <v>L0100</v>
          </cell>
        </row>
        <row r="25">
          <cell r="B25" t="str">
            <v>K010208</v>
          </cell>
          <cell r="C25" t="str">
            <v>公費養護中心就養補助(主副食費、老人日用品)</v>
          </cell>
          <cell r="D25" t="str">
            <v>K</v>
          </cell>
          <cell r="E25" t="str">
            <v>L01</v>
          </cell>
          <cell r="F25" t="str">
            <v>L0100</v>
          </cell>
        </row>
        <row r="26">
          <cell r="B26" t="str">
            <v>K010209</v>
          </cell>
          <cell r="C26" t="str">
            <v>中低收入老人進住機構及聘僱長期看護工補助</v>
          </cell>
          <cell r="D26" t="str">
            <v>K</v>
          </cell>
          <cell r="E26" t="str">
            <v>L01</v>
          </cell>
          <cell r="F26" t="str">
            <v>L0100</v>
          </cell>
        </row>
        <row r="27">
          <cell r="B27" t="str">
            <v>K010210</v>
          </cell>
          <cell r="C27" t="str">
            <v>老人日常生活及炊事、衣物被褥清洗等雜項工作人力外包</v>
          </cell>
          <cell r="D27" t="str">
            <v>K</v>
          </cell>
          <cell r="E27" t="str">
            <v>L01</v>
          </cell>
          <cell r="F27" t="str">
            <v>L0100</v>
          </cell>
        </row>
        <row r="28">
          <cell r="B28" t="str">
            <v>K010211</v>
          </cell>
          <cell r="C28" t="str">
            <v>老人保護(含獨居老人服務、緊急救援連線安裝、保護工作執行)</v>
          </cell>
          <cell r="D28" t="str">
            <v>K</v>
          </cell>
          <cell r="E28" t="str">
            <v>L01</v>
          </cell>
          <cell r="F28" t="str">
            <v>L0100</v>
          </cell>
        </row>
        <row r="29">
          <cell r="B29" t="str">
            <v>K010212</v>
          </cell>
          <cell r="C29" t="str">
            <v>獨居老人餐飲、獨居關懷、老人共餐、老幼共托等服務</v>
          </cell>
          <cell r="D29" t="str">
            <v>K</v>
          </cell>
          <cell r="E29" t="str">
            <v>L01</v>
          </cell>
          <cell r="F29" t="str">
            <v>L0100</v>
          </cell>
        </row>
        <row r="30">
          <cell r="B30" t="str">
            <v>K010213</v>
          </cell>
          <cell r="C30" t="str">
            <v>原住民老人安養或養護等收容安置費</v>
          </cell>
          <cell r="D30" t="str">
            <v>K</v>
          </cell>
          <cell r="E30" t="str">
            <v>L01</v>
          </cell>
          <cell r="F30" t="str">
            <v>L0100</v>
          </cell>
        </row>
        <row r="31">
          <cell r="B31" t="str">
            <v>K010214</v>
          </cell>
          <cell r="C31" t="str">
            <v>社區照顧關懷據點補助</v>
          </cell>
          <cell r="D31" t="str">
            <v>K</v>
          </cell>
          <cell r="E31" t="str">
            <v>L01</v>
          </cell>
          <cell r="F31" t="str">
            <v>L0100</v>
          </cell>
        </row>
        <row r="32">
          <cell r="B32" t="str">
            <v>K010215</v>
          </cell>
          <cell r="C32" t="str">
            <v>都會地區原住民族老人日間關懷站</v>
          </cell>
          <cell r="D32" t="str">
            <v>K</v>
          </cell>
          <cell r="E32" t="str">
            <v>L01</v>
          </cell>
          <cell r="F32" t="str">
            <v>L0100</v>
          </cell>
        </row>
        <row r="33">
          <cell r="B33" t="str">
            <v>K010216</v>
          </cell>
          <cell r="C33" t="str">
            <v>老人居家營養服務</v>
          </cell>
          <cell r="D33" t="str">
            <v>K</v>
          </cell>
          <cell r="E33" t="str">
            <v>L01</v>
          </cell>
          <cell r="F33" t="str">
            <v>L0100</v>
          </cell>
        </row>
        <row r="34">
          <cell r="B34" t="str">
            <v>K010217</v>
          </cell>
          <cell r="C34" t="str">
            <v>照顧服務專業人力委外</v>
          </cell>
          <cell r="D34" t="str">
            <v>K</v>
          </cell>
          <cell r="E34" t="str">
            <v>L01</v>
          </cell>
          <cell r="F34" t="str">
            <v>L0100</v>
          </cell>
        </row>
        <row r="35">
          <cell r="B35" t="str">
            <v>K010218</v>
          </cell>
          <cell r="C35" t="str">
            <v>原住民部落文化健康照顧計畫</v>
          </cell>
          <cell r="D35" t="str">
            <v>K</v>
          </cell>
          <cell r="E35" t="str">
            <v>L01</v>
          </cell>
          <cell r="F35" t="str">
            <v>L0100</v>
          </cell>
        </row>
        <row r="36">
          <cell r="B36" t="str">
            <v>K010219</v>
          </cell>
          <cell r="C36" t="str">
            <v>原住民長期照顧計畫(紋面耆老等)</v>
          </cell>
          <cell r="D36" t="str">
            <v>K</v>
          </cell>
          <cell r="E36" t="str">
            <v>L01</v>
          </cell>
          <cell r="F36" t="str">
            <v>L0100</v>
          </cell>
        </row>
        <row r="37">
          <cell r="B37" t="str">
            <v>K010220</v>
          </cell>
          <cell r="C37" t="str">
            <v>行動沙龍車</v>
          </cell>
          <cell r="D37" t="str">
            <v>K</v>
          </cell>
          <cell r="E37" t="str">
            <v>L01</v>
          </cell>
          <cell r="F37" t="str">
            <v>L0100</v>
          </cell>
        </row>
        <row r="38">
          <cell r="B38" t="str">
            <v>K0103</v>
          </cell>
          <cell r="C38" t="str">
            <v>急難服務(實物總計)</v>
          </cell>
          <cell r="D38" t="str">
            <v>X</v>
          </cell>
          <cell r="E38" t="str">
            <v>X</v>
          </cell>
          <cell r="F38" t="str">
            <v>X</v>
          </cell>
        </row>
        <row r="39">
          <cell r="B39" t="str">
            <v>K010301</v>
          </cell>
          <cell r="C39" t="str">
            <v>獨居老人緊急救援及安置費服務</v>
          </cell>
          <cell r="D39" t="str">
            <v>K</v>
          </cell>
          <cell r="E39" t="str">
            <v>L01</v>
          </cell>
          <cell r="F39" t="str">
            <v>L0100</v>
          </cell>
        </row>
        <row r="40">
          <cell r="B40" t="str">
            <v>K0104</v>
          </cell>
          <cell r="C40" t="str">
            <v>住宅環境(實物總計)</v>
          </cell>
          <cell r="D40" t="str">
            <v>X</v>
          </cell>
          <cell r="E40" t="str">
            <v>X</v>
          </cell>
          <cell r="F40" t="str">
            <v>X</v>
          </cell>
        </row>
        <row r="41">
          <cell r="B41" t="str">
            <v>K010401</v>
          </cell>
          <cell r="C41" t="str">
            <v>中低收入老人修繕住屋或租屋補助</v>
          </cell>
          <cell r="D41" t="str">
            <v>K</v>
          </cell>
          <cell r="E41" t="str">
            <v>L01</v>
          </cell>
          <cell r="F41" t="str">
            <v>L0100</v>
          </cell>
        </row>
        <row r="42">
          <cell r="B42" t="str">
            <v>K010402</v>
          </cell>
          <cell r="C42" t="str">
            <v>失能老人居家無障礙環境改善及中、低收入老人住宅無障礙修繕設施補助</v>
          </cell>
          <cell r="D42" t="str">
            <v>K</v>
          </cell>
          <cell r="E42" t="str">
            <v>L01</v>
          </cell>
          <cell r="F42" t="str">
            <v>L0100</v>
          </cell>
        </row>
        <row r="43">
          <cell r="B43" t="str">
            <v>K010403</v>
          </cell>
          <cell r="C43" t="str">
            <v>辦理中低收入老人住宅設施設備補助</v>
          </cell>
          <cell r="D43" t="str">
            <v>K</v>
          </cell>
          <cell r="E43" t="str">
            <v>L01</v>
          </cell>
          <cell r="F43" t="str">
            <v>L0100</v>
          </cell>
        </row>
        <row r="44">
          <cell r="B44" t="str">
            <v>K010404</v>
          </cell>
          <cell r="C44" t="str">
            <v>空間行善者-獨居銀髮族暨弱勢民眾住屋愛心修繕補助</v>
          </cell>
          <cell r="D44" t="str">
            <v>K</v>
          </cell>
          <cell r="E44" t="str">
            <v>L01</v>
          </cell>
          <cell r="F44" t="str">
            <v>L0100</v>
          </cell>
        </row>
        <row r="45">
          <cell r="B45" t="str">
            <v>K010405</v>
          </cell>
          <cell r="C45" t="str">
            <v>老人居家修繕個案補助</v>
          </cell>
          <cell r="D45" t="str">
            <v>K</v>
          </cell>
          <cell r="E45" t="str">
            <v>L01</v>
          </cell>
          <cell r="F45" t="str">
            <v>L0100</v>
          </cell>
        </row>
        <row r="46">
          <cell r="B46" t="str">
            <v>K010406</v>
          </cell>
          <cell r="C46" t="str">
            <v>友善高齡住居之樓梯換電梯補助</v>
          </cell>
          <cell r="D46" t="str">
            <v>K</v>
          </cell>
          <cell r="E46" t="str">
            <v>L01</v>
          </cell>
          <cell r="F46" t="str">
            <v>L0100</v>
          </cell>
        </row>
        <row r="47">
          <cell r="B47" t="str">
            <v>K0108</v>
          </cell>
          <cell r="C47" t="str">
            <v>十年長照計畫(實物總計)</v>
          </cell>
          <cell r="D47" t="str">
            <v>X</v>
          </cell>
          <cell r="E47" t="str">
            <v>X</v>
          </cell>
          <cell r="F47" t="str">
            <v>X</v>
          </cell>
        </row>
        <row r="48">
          <cell r="B48" t="str">
            <v>K010801</v>
          </cell>
          <cell r="C48" t="str">
            <v>十年長照計畫－1.照顧服務(含居家服務、日間照顧、家庭托顧)</v>
          </cell>
          <cell r="D48" t="str">
            <v>K</v>
          </cell>
          <cell r="E48" t="str">
            <v>L01</v>
          </cell>
          <cell r="F48" t="str">
            <v>L0100</v>
          </cell>
        </row>
        <row r="49">
          <cell r="B49" t="str">
            <v>K010802</v>
          </cell>
          <cell r="C49" t="str">
            <v>十年長照計畫－2.輔具購買、租借及居家無障礙環境改善服務</v>
          </cell>
          <cell r="D49" t="str">
            <v>K</v>
          </cell>
          <cell r="E49" t="str">
            <v>L01</v>
          </cell>
          <cell r="F49" t="str">
            <v>L0100</v>
          </cell>
        </row>
        <row r="50">
          <cell r="B50" t="str">
            <v>K010803</v>
          </cell>
          <cell r="C50" t="str">
            <v>十年長照計畫－3.老人營養餐飲服務</v>
          </cell>
          <cell r="D50" t="str">
            <v>K</v>
          </cell>
          <cell r="E50" t="str">
            <v>L01</v>
          </cell>
          <cell r="F50" t="str">
            <v>L0100</v>
          </cell>
        </row>
        <row r="51">
          <cell r="B51" t="str">
            <v>K010804</v>
          </cell>
          <cell r="C51" t="str">
            <v>十年長照計畫－4.長期照顧機構服務</v>
          </cell>
          <cell r="D51" t="str">
            <v>K</v>
          </cell>
          <cell r="E51" t="str">
            <v>L01</v>
          </cell>
          <cell r="F51" t="str">
            <v>L0100</v>
          </cell>
        </row>
        <row r="52">
          <cell r="B52" t="str">
            <v>K010805</v>
          </cell>
          <cell r="C52" t="str">
            <v>十年長照計畫－5.交通接送服務</v>
          </cell>
          <cell r="D52" t="str">
            <v>K</v>
          </cell>
          <cell r="E52" t="str">
            <v>L04</v>
          </cell>
          <cell r="F52" t="str">
            <v>L0402</v>
          </cell>
        </row>
        <row r="53">
          <cell r="B53" t="str">
            <v>K010806</v>
          </cell>
          <cell r="C53" t="str">
            <v>十年長照計畫－6.居家護理</v>
          </cell>
          <cell r="D53" t="str">
            <v>K</v>
          </cell>
          <cell r="E53" t="str">
            <v>L01</v>
          </cell>
          <cell r="F53" t="str">
            <v>L0100</v>
          </cell>
        </row>
        <row r="54">
          <cell r="B54" t="str">
            <v>K010807</v>
          </cell>
          <cell r="C54" t="str">
            <v>十年長照計畫－7.喘息服務</v>
          </cell>
          <cell r="D54" t="str">
            <v>K</v>
          </cell>
          <cell r="E54" t="str">
            <v>L08</v>
          </cell>
          <cell r="F54" t="str">
            <v>L0802</v>
          </cell>
        </row>
        <row r="55">
          <cell r="B55" t="str">
            <v>K010808</v>
          </cell>
          <cell r="C55" t="str">
            <v>十年長照計畫－8.社區及居家復健</v>
          </cell>
          <cell r="D55" t="str">
            <v>K</v>
          </cell>
          <cell r="E55" t="str">
            <v>L01</v>
          </cell>
          <cell r="F55" t="str">
            <v>L0100</v>
          </cell>
        </row>
        <row r="56">
          <cell r="B56" t="str">
            <v>K010809</v>
          </cell>
          <cell r="C56" t="str">
            <v>十年長照計畫－其他(如行動沐浴車)</v>
          </cell>
          <cell r="D56" t="str">
            <v>K</v>
          </cell>
          <cell r="E56" t="str">
            <v>L01</v>
          </cell>
          <cell r="F56" t="str">
            <v>L0100</v>
          </cell>
        </row>
        <row r="57">
          <cell r="B57" t="str">
            <v>K010810</v>
          </cell>
          <cell r="C57" t="str">
            <v>十年長照計畫－照顧實務指導員試辦計畫</v>
          </cell>
          <cell r="D57" t="str">
            <v>K</v>
          </cell>
          <cell r="E57" t="str">
            <v>L01</v>
          </cell>
          <cell r="F57" t="str">
            <v>L0100</v>
          </cell>
        </row>
        <row r="58">
          <cell r="B58" t="str">
            <v>K010811</v>
          </cell>
          <cell r="C58" t="str">
            <v>十年長照計畫－小規模多機能服務</v>
          </cell>
          <cell r="D58" t="str">
            <v>K</v>
          </cell>
          <cell r="E58" t="str">
            <v>L01</v>
          </cell>
          <cell r="F58" t="str">
            <v>L0100</v>
          </cell>
        </row>
        <row r="59">
          <cell r="B59" t="str">
            <v>K010812</v>
          </cell>
          <cell r="C59" t="str">
            <v>十年長照計畫－家庭照顧者支持服務據點</v>
          </cell>
          <cell r="D59" t="str">
            <v>K</v>
          </cell>
          <cell r="E59" t="str">
            <v>L08</v>
          </cell>
          <cell r="F59" t="str">
            <v>L0802</v>
          </cell>
        </row>
        <row r="60">
          <cell r="B60" t="str">
            <v>K010813</v>
          </cell>
          <cell r="C60" t="str">
            <v>十年長照計畫－社區預防性照顧</v>
          </cell>
          <cell r="D60" t="str">
            <v>K</v>
          </cell>
          <cell r="E60" t="str">
            <v>L04</v>
          </cell>
          <cell r="F60" t="str">
            <v>L0402</v>
          </cell>
        </row>
        <row r="61">
          <cell r="B61" t="str">
            <v>K010814</v>
          </cell>
          <cell r="C61" t="str">
            <v>十年長照計畫－社區整合型服務中心、複合型服務中心與巷弄長照站</v>
          </cell>
          <cell r="D61" t="str">
            <v>K</v>
          </cell>
          <cell r="E61" t="str">
            <v>L01</v>
          </cell>
          <cell r="F61" t="str">
            <v>L0100</v>
          </cell>
        </row>
        <row r="62">
          <cell r="B62" t="str">
            <v>K010815</v>
          </cell>
          <cell r="C62" t="str">
            <v>十年長照計畫－失智症照顧服務</v>
          </cell>
          <cell r="D62" t="str">
            <v>K</v>
          </cell>
          <cell r="E62" t="str">
            <v>L02</v>
          </cell>
          <cell r="F62" t="str">
            <v>L0202</v>
          </cell>
        </row>
        <row r="63">
          <cell r="B63" t="str">
            <v>K010816</v>
          </cell>
          <cell r="C63" t="str">
            <v>十年長照計畫－預防失能或延緩失能與失智之服務</v>
          </cell>
          <cell r="D63" t="str">
            <v>K</v>
          </cell>
          <cell r="E63" t="str">
            <v>L04</v>
          </cell>
          <cell r="F63" t="str">
            <v>L0401</v>
          </cell>
        </row>
        <row r="64">
          <cell r="B64" t="str">
            <v>K010817</v>
          </cell>
          <cell r="C64" t="str">
            <v>十年長照計畫－出院準備服務</v>
          </cell>
          <cell r="D64" t="str">
            <v>K</v>
          </cell>
          <cell r="E64" t="str">
            <v>L04</v>
          </cell>
          <cell r="F64" t="str">
            <v>L0402</v>
          </cell>
        </row>
        <row r="65">
          <cell r="B65" t="str">
            <v>K010818</v>
          </cell>
          <cell r="C65" t="str">
            <v>十年長照計畫－銜接在宅臨終安寧照顧</v>
          </cell>
          <cell r="D65" t="str">
            <v>K</v>
          </cell>
          <cell r="E65" t="str">
            <v>L01</v>
          </cell>
          <cell r="F65" t="str">
            <v>L0100</v>
          </cell>
        </row>
        <row r="66">
          <cell r="B66" t="str">
            <v>K010819</v>
          </cell>
          <cell r="C66" t="str">
            <v>復康巴士系統建置</v>
          </cell>
          <cell r="D66" t="str">
            <v>X</v>
          </cell>
          <cell r="E66" t="str">
            <v>L04</v>
          </cell>
          <cell r="F66" t="str">
            <v>L0402</v>
          </cell>
        </row>
        <row r="67">
          <cell r="B67" t="str">
            <v>K010820</v>
          </cell>
          <cell r="C67" t="str">
            <v>十年長照計畫－專業服務</v>
          </cell>
          <cell r="D67" t="str">
            <v>K</v>
          </cell>
          <cell r="E67" t="str">
            <v>L01</v>
          </cell>
          <cell r="F67" t="str">
            <v>L0100</v>
          </cell>
        </row>
        <row r="68">
          <cell r="B68" t="str">
            <v>K010821</v>
          </cell>
          <cell r="C68" t="str">
            <v>十年長期照顧計畫 －失智症團體家屋</v>
          </cell>
          <cell r="D68" t="str">
            <v>K</v>
          </cell>
          <cell r="E68" t="str">
            <v>L01</v>
          </cell>
          <cell r="F68" t="str">
            <v>L0100</v>
          </cell>
        </row>
        <row r="69">
          <cell r="B69" t="str">
            <v>K010822</v>
          </cell>
          <cell r="C69" t="str">
            <v>十年長期照顧計畫 －到宅指導外勞照護技巧</v>
          </cell>
          <cell r="D69" t="str">
            <v>K</v>
          </cell>
          <cell r="E69" t="str">
            <v>L01</v>
          </cell>
          <cell r="F69" t="str">
            <v>L0100</v>
          </cell>
        </row>
        <row r="70">
          <cell r="B70" t="str">
            <v>K010823</v>
          </cell>
          <cell r="C70" t="str">
            <v>十年長照計畫－失能者營養餐飲服務</v>
          </cell>
          <cell r="D70" t="str">
            <v>K</v>
          </cell>
          <cell r="E70" t="str">
            <v>L02</v>
          </cell>
          <cell r="F70" t="str">
            <v>L0202</v>
          </cell>
        </row>
        <row r="71">
          <cell r="B71" t="str">
            <v>K0109</v>
          </cell>
          <cell r="C71" t="str">
            <v>其他老人給付(實物總計)</v>
          </cell>
          <cell r="D71" t="str">
            <v>X</v>
          </cell>
          <cell r="E71" t="str">
            <v>X</v>
          </cell>
          <cell r="F71" t="str">
            <v>X</v>
          </cell>
        </row>
        <row r="72">
          <cell r="B72" t="str">
            <v>K010901</v>
          </cell>
          <cell r="C72" t="str">
            <v>老人交通優待(含悠遊卡補助)</v>
          </cell>
          <cell r="D72" t="str">
            <v>K</v>
          </cell>
          <cell r="E72" t="str">
            <v>L01</v>
          </cell>
          <cell r="F72" t="str">
            <v>L0100</v>
          </cell>
        </row>
        <row r="73">
          <cell r="B73" t="str">
            <v>K010902</v>
          </cell>
          <cell r="C73" t="str">
            <v>補助交通業者辦理老人暨陪伴者搭乘公共交通工具優待費用(如榮總就診專車、幸福專車、愛心計程車等)</v>
          </cell>
          <cell r="D73" t="str">
            <v>K</v>
          </cell>
          <cell r="E73" t="str">
            <v>L01</v>
          </cell>
          <cell r="F73" t="str">
            <v>L0100</v>
          </cell>
        </row>
        <row r="74">
          <cell r="B74" t="str">
            <v>K010903</v>
          </cell>
          <cell r="C74" t="str">
            <v>重陽敬老活動(包含禮品，不含敬老禮金)</v>
          </cell>
          <cell r="D74" t="str">
            <v>K</v>
          </cell>
          <cell r="E74" t="str">
            <v>L01</v>
          </cell>
          <cell r="F74" t="str">
            <v>L0100</v>
          </cell>
        </row>
        <row r="75">
          <cell r="B75" t="str">
            <v>K010904</v>
          </cell>
          <cell r="C75" t="str">
            <v>百歲人瑞營養補助餐</v>
          </cell>
          <cell r="D75" t="str">
            <v>K</v>
          </cell>
          <cell r="E75" t="str">
            <v>L01</v>
          </cell>
          <cell r="F75" t="str">
            <v>L0100</v>
          </cell>
        </row>
        <row r="76">
          <cell r="B76" t="str">
            <v>K010905</v>
          </cell>
          <cell r="C76" t="str">
            <v>預防走失手鍊及穿戴裝置</v>
          </cell>
          <cell r="D76" t="str">
            <v>K</v>
          </cell>
          <cell r="E76" t="str">
            <v>L01</v>
          </cell>
          <cell r="F76" t="str">
            <v>L0100</v>
          </cell>
        </row>
        <row r="77">
          <cell r="B77" t="str">
            <v>K010906</v>
          </cell>
          <cell r="C77" t="str">
            <v>老人老花眼鏡補助</v>
          </cell>
          <cell r="D77" t="str">
            <v>K</v>
          </cell>
          <cell r="E77" t="str">
            <v>L01</v>
          </cell>
          <cell r="F77" t="str">
            <v>L0100</v>
          </cell>
        </row>
        <row r="78">
          <cell r="B78" t="str">
            <v>K010907</v>
          </cell>
          <cell r="C78" t="str">
            <v>獨居老人住宅裝設住宅用火災警報器</v>
          </cell>
          <cell r="D78" t="str">
            <v>K</v>
          </cell>
          <cell r="E78" t="str">
            <v>L01</v>
          </cell>
          <cell r="F78" t="str">
            <v>L0100</v>
          </cell>
        </row>
        <row r="79">
          <cell r="B79" t="str">
            <v>K010908</v>
          </cell>
          <cell r="C79" t="str">
            <v>老人進修服務(老人大學、長青學苑、社區型長青學苑、市民學苑、樂齡學習券等…)</v>
          </cell>
          <cell r="D79" t="str">
            <v>K</v>
          </cell>
          <cell r="E79" t="str">
            <v>L01</v>
          </cell>
          <cell r="F79" t="str">
            <v>L0100</v>
          </cell>
        </row>
        <row r="80">
          <cell r="B80" t="str">
            <v>K010909</v>
          </cell>
          <cell r="C80" t="str">
            <v>老人文康、休閒、育樂服務(含自強活動、行動式老人文康休閒巡迴服務車)</v>
          </cell>
          <cell r="D80" t="str">
            <v>K</v>
          </cell>
          <cell r="E80" t="str">
            <v>L01</v>
          </cell>
          <cell r="F80" t="str">
            <v>L0100</v>
          </cell>
        </row>
        <row r="81">
          <cell r="B81" t="str">
            <v>K010910</v>
          </cell>
          <cell r="C81" t="str">
            <v>公費養護中心、仁愛之家已故院民喪葬費</v>
          </cell>
          <cell r="D81" t="str">
            <v>K</v>
          </cell>
          <cell r="E81" t="str">
            <v>L11</v>
          </cell>
          <cell r="F81" t="str">
            <v>L1100</v>
          </cell>
        </row>
        <row r="82">
          <cell r="B82" t="str">
            <v>K010911</v>
          </cell>
          <cell r="C82" t="str">
            <v>補助水質水量保護區65歲以上居民營養津貼</v>
          </cell>
          <cell r="D82" t="str">
            <v>K</v>
          </cell>
          <cell r="E82" t="str">
            <v>L01</v>
          </cell>
          <cell r="F82" t="str">
            <v>L0100</v>
          </cell>
        </row>
        <row r="83">
          <cell r="B83" t="str">
            <v>K010912</v>
          </cell>
          <cell r="C83" t="str">
            <v>其他(如辦理戶籍地與實際居住地不一致之失能民眾使用長期照顧服務費)</v>
          </cell>
          <cell r="D83" t="str">
            <v>K</v>
          </cell>
          <cell r="E83" t="str">
            <v>L01</v>
          </cell>
          <cell r="F83" t="str">
            <v>L0100</v>
          </cell>
        </row>
        <row r="84">
          <cell r="B84" t="str">
            <v>K010913</v>
          </cell>
          <cell r="C84" t="str">
            <v>教育部補助申辦樂齡學習中心</v>
          </cell>
          <cell r="D84" t="str">
            <v>K</v>
          </cell>
          <cell r="E84" t="str">
            <v>L01</v>
          </cell>
          <cell r="F84" t="str">
            <v>L0100</v>
          </cell>
        </row>
        <row r="85">
          <cell r="B85" t="str">
            <v>K010914</v>
          </cell>
          <cell r="C85" t="str">
            <v>「爬梯巴士 Party-BUS」計畫</v>
          </cell>
          <cell r="D85" t="str">
            <v>K</v>
          </cell>
          <cell r="E85" t="str">
            <v>L01</v>
          </cell>
          <cell r="F85" t="str">
            <v>L0100</v>
          </cell>
        </row>
        <row r="86">
          <cell r="B86" t="str">
            <v>K010915</v>
          </cell>
          <cell r="C86" t="str">
            <v>「守護長者警安安全閃光配件備索」計畫</v>
          </cell>
          <cell r="D86" t="str">
            <v>K</v>
          </cell>
          <cell r="E86" t="str">
            <v>L01</v>
          </cell>
          <cell r="F86" t="str">
            <v>L0100</v>
          </cell>
        </row>
        <row r="87">
          <cell r="B87" t="str">
            <v>K010916</v>
          </cell>
          <cell r="C87" t="str">
            <v>高齡友善換居社會住宅</v>
          </cell>
          <cell r="D87" t="str">
            <v>K</v>
          </cell>
          <cell r="E87" t="str">
            <v>L01</v>
          </cell>
          <cell r="F87" t="str">
            <v>L0100</v>
          </cell>
        </row>
        <row r="88">
          <cell r="B88" t="str">
            <v>K010917</v>
          </cell>
          <cell r="C88" t="str">
            <v>配發陳年老酒勾兌的優質酒品</v>
          </cell>
          <cell r="D88" t="str">
            <v>K</v>
          </cell>
          <cell r="E88" t="str">
            <v>L01</v>
          </cell>
          <cell r="F88" t="str">
            <v>L0100</v>
          </cell>
        </row>
        <row r="89">
          <cell r="B89" t="str">
            <v>K0200</v>
          </cell>
          <cell r="C89" t="str">
            <v>身心障礙相關給付(實物總計)</v>
          </cell>
          <cell r="D89" t="str">
            <v>X</v>
          </cell>
          <cell r="E89" t="str">
            <v>X</v>
          </cell>
          <cell r="F89" t="str">
            <v>X</v>
          </cell>
        </row>
        <row r="90">
          <cell r="B90" t="str">
            <v>K0201</v>
          </cell>
          <cell r="C90" t="str">
            <v>醫療照護(實物總計)</v>
          </cell>
          <cell r="D90" t="str">
            <v>X</v>
          </cell>
          <cell r="E90" t="str">
            <v>X</v>
          </cell>
          <cell r="F90" t="str">
            <v>X</v>
          </cell>
        </row>
        <row r="91">
          <cell r="B91" t="str">
            <v>K020101</v>
          </cell>
          <cell r="C91" t="str">
            <v>身心障礙者傷病醫療、重病住院看護及復建補助</v>
          </cell>
          <cell r="D91" t="str">
            <v>K</v>
          </cell>
          <cell r="E91" t="str">
            <v>L04</v>
          </cell>
          <cell r="F91" t="str">
            <v>L0401</v>
          </cell>
        </row>
        <row r="92">
          <cell r="B92" t="str">
            <v>K020102</v>
          </cell>
          <cell r="C92" t="str">
            <v>身心障礙者健保保費補助(含65歲以下中輕度身障者)</v>
          </cell>
          <cell r="D92" t="str">
            <v>ESR-S006</v>
          </cell>
          <cell r="E92" t="str">
            <v>L04</v>
          </cell>
          <cell r="F92" t="str">
            <v>L0401</v>
          </cell>
        </row>
        <row r="93">
          <cell r="B93" t="str">
            <v>K020103</v>
          </cell>
          <cell r="C93" t="str">
            <v>身心障礙者重度照顧需求服務</v>
          </cell>
          <cell r="D93" t="str">
            <v>K</v>
          </cell>
          <cell r="E93" t="str">
            <v>L02</v>
          </cell>
          <cell r="F93" t="str">
            <v>L0202</v>
          </cell>
        </row>
        <row r="94">
          <cell r="B94" t="str">
            <v>K020104</v>
          </cell>
          <cell r="C94" t="str">
            <v>身心障礙者假牙及口腔診治補助</v>
          </cell>
          <cell r="D94" t="str">
            <v>K</v>
          </cell>
          <cell r="E94" t="str">
            <v>L04</v>
          </cell>
          <cell r="F94" t="str">
            <v>L0401</v>
          </cell>
        </row>
        <row r="95">
          <cell r="B95" t="str">
            <v>K020105</v>
          </cell>
          <cell r="C95" t="str">
            <v>身心障礙醫療用輔具(如義肢)</v>
          </cell>
          <cell r="D95" t="str">
            <v>K</v>
          </cell>
          <cell r="E95" t="str">
            <v>L04</v>
          </cell>
          <cell r="F95" t="str">
            <v>L0401</v>
          </cell>
        </row>
        <row r="96">
          <cell r="B96" t="str">
            <v>K020106</v>
          </cell>
          <cell r="C96" t="str">
            <v>身心障礙者用品補助(醫療用品、尿布…等)</v>
          </cell>
          <cell r="D96" t="str">
            <v>K</v>
          </cell>
          <cell r="E96" t="str">
            <v>L02</v>
          </cell>
          <cell r="F96" t="str">
            <v>L0202</v>
          </cell>
        </row>
        <row r="97">
          <cell r="B97" t="str">
            <v>K020107</v>
          </cell>
          <cell r="C97" t="str">
            <v>心智障礙者精神醫療服務品質改善</v>
          </cell>
          <cell r="D97" t="str">
            <v>K</v>
          </cell>
          <cell r="E97" t="str">
            <v>L04</v>
          </cell>
          <cell r="F97" t="str">
            <v>L0401</v>
          </cell>
        </row>
        <row r="98">
          <cell r="B98" t="str">
            <v>K020108</v>
          </cell>
          <cell r="C98" t="str">
            <v>精神病患、心智障礙者醫療補助及復健</v>
          </cell>
          <cell r="D98" t="str">
            <v>K</v>
          </cell>
          <cell r="E98" t="str">
            <v>L04</v>
          </cell>
          <cell r="F98" t="str">
            <v>L0401</v>
          </cell>
        </row>
        <row r="99">
          <cell r="B99" t="str">
            <v>K020109</v>
          </cell>
          <cell r="C99" t="str">
            <v>身心障礙者健康檢查補助</v>
          </cell>
          <cell r="D99" t="str">
            <v>K</v>
          </cell>
          <cell r="E99" t="str">
            <v>L04</v>
          </cell>
          <cell r="F99" t="str">
            <v>L0401</v>
          </cell>
        </row>
        <row r="100">
          <cell r="B100" t="str">
            <v>K0202</v>
          </cell>
          <cell r="C100" t="str">
            <v>生活照顧(實物總計)</v>
          </cell>
          <cell r="D100" t="str">
            <v>X</v>
          </cell>
          <cell r="E100" t="str">
            <v>X</v>
          </cell>
          <cell r="F100" t="str">
            <v>X</v>
          </cell>
        </row>
        <row r="101">
          <cell r="B101" t="str">
            <v>K020201</v>
          </cell>
          <cell r="C101" t="str">
            <v>身心障礙者居家服務(含家務助理、居家照顧)</v>
          </cell>
          <cell r="D101" t="str">
            <v>K</v>
          </cell>
          <cell r="E101" t="str">
            <v>L02</v>
          </cell>
          <cell r="F101" t="str">
            <v>L0202</v>
          </cell>
        </row>
        <row r="102">
          <cell r="B102" t="str">
            <v>K020202</v>
          </cell>
          <cell r="C102" t="str">
            <v>身心障礙者日間照顧(含兒童日托、庇護工場)</v>
          </cell>
          <cell r="D102" t="str">
            <v>K</v>
          </cell>
          <cell r="E102" t="str">
            <v>L02</v>
          </cell>
          <cell r="F102" t="str">
            <v>L0202</v>
          </cell>
        </row>
        <row r="103">
          <cell r="B103" t="str">
            <v>K020203</v>
          </cell>
          <cell r="C103" t="str">
            <v>身心障礙者社區服務-臨時及短期照顧</v>
          </cell>
          <cell r="D103" t="str">
            <v>K</v>
          </cell>
          <cell r="E103" t="str">
            <v>L02</v>
          </cell>
          <cell r="F103" t="str">
            <v>L0202</v>
          </cell>
        </row>
        <row r="104">
          <cell r="B104" t="str">
            <v>K020204</v>
          </cell>
          <cell r="C104" t="str">
            <v>身心障礙者居家看護費補助</v>
          </cell>
          <cell r="D104" t="str">
            <v>K</v>
          </cell>
          <cell r="E104" t="str">
            <v>L02</v>
          </cell>
          <cell r="F104" t="str">
            <v>L0202</v>
          </cell>
        </row>
        <row r="105">
          <cell r="B105" t="str">
            <v>K020205</v>
          </cell>
          <cell r="C105" t="str">
            <v>身心障礙之低收入戶暨無家屬者安置</v>
          </cell>
          <cell r="D105" t="str">
            <v>K</v>
          </cell>
          <cell r="E105" t="str">
            <v>L02</v>
          </cell>
          <cell r="F105" t="str">
            <v>L0202</v>
          </cell>
        </row>
        <row r="106">
          <cell r="B106" t="str">
            <v>K020206</v>
          </cell>
          <cell r="C106" t="str">
            <v>身心障礙者日間照顧及住宿式照顧費用補助</v>
          </cell>
          <cell r="D106" t="str">
            <v>K</v>
          </cell>
          <cell r="E106" t="str">
            <v>L02</v>
          </cell>
          <cell r="F106" t="str">
            <v>L0202</v>
          </cell>
        </row>
        <row r="107">
          <cell r="B107" t="str">
            <v>K020207</v>
          </cell>
          <cell r="C107" t="str">
            <v>身心障礙福利機構(全日型住宿、日間服務機構、身心障礙福利服務中心(公、私)及公設民營委辦服務(公、私、公設民營)</v>
          </cell>
          <cell r="D107" t="str">
            <v>K</v>
          </cell>
          <cell r="E107" t="str">
            <v>L02</v>
          </cell>
          <cell r="F107" t="str">
            <v>L0202</v>
          </cell>
        </row>
        <row r="108">
          <cell r="B108" t="str">
            <v>K020208</v>
          </cell>
          <cell r="C108" t="str">
            <v>身心障礙者送餐服務</v>
          </cell>
          <cell r="D108" t="str">
            <v>K</v>
          </cell>
          <cell r="E108" t="str">
            <v>L02</v>
          </cell>
          <cell r="F108" t="str">
            <v>L0202</v>
          </cell>
        </row>
        <row r="109">
          <cell r="B109" t="str">
            <v>K020209</v>
          </cell>
          <cell r="C109" t="str">
            <v>身心障礙國中、小學學生營養午餐補助</v>
          </cell>
          <cell r="D109" t="str">
            <v>K</v>
          </cell>
          <cell r="E109" t="str">
            <v>L10</v>
          </cell>
          <cell r="F109" t="str">
            <v>L1000</v>
          </cell>
        </row>
        <row r="110">
          <cell r="B110" t="str">
            <v>K020210</v>
          </cell>
          <cell r="C110" t="str">
            <v>身心障礙兒童及少年寄養(含寄養家庭服務)</v>
          </cell>
          <cell r="D110" t="str">
            <v>K</v>
          </cell>
          <cell r="E110" t="str">
            <v>L08</v>
          </cell>
          <cell r="F110" t="str">
            <v>L0802</v>
          </cell>
        </row>
        <row r="111">
          <cell r="B111" t="str">
            <v>K020211</v>
          </cell>
          <cell r="C111" t="str">
            <v>身心障礙者個人照顧、家庭支持及居家生活照護網服務</v>
          </cell>
          <cell r="D111" t="str">
            <v>K</v>
          </cell>
          <cell r="E111" t="str">
            <v>L02</v>
          </cell>
          <cell r="F111" t="str">
            <v>L0202</v>
          </cell>
        </row>
        <row r="112">
          <cell r="B112" t="str">
            <v>K020212</v>
          </cell>
          <cell r="C112" t="str">
            <v>身心障礙者家庭資源中心相關服務</v>
          </cell>
          <cell r="D112" t="str">
            <v>K</v>
          </cell>
          <cell r="E112" t="str">
            <v>L02</v>
          </cell>
          <cell r="F112" t="str">
            <v>L0202</v>
          </cell>
        </row>
        <row r="113">
          <cell r="B113" t="str">
            <v>K020213</v>
          </cell>
          <cell r="C113" t="str">
            <v>身心障礙者視覺功能障礙者生活重建服務計畫</v>
          </cell>
          <cell r="D113" t="str">
            <v>K</v>
          </cell>
          <cell r="E113" t="str">
            <v>L02</v>
          </cell>
          <cell r="F113" t="str">
            <v>L0202</v>
          </cell>
        </row>
        <row r="114">
          <cell r="B114" t="str">
            <v>K020214</v>
          </cell>
          <cell r="C114" t="str">
            <v>身心障礙者自立生活支持服務</v>
          </cell>
          <cell r="D114" t="str">
            <v>K</v>
          </cell>
          <cell r="E114" t="str">
            <v>L02</v>
          </cell>
          <cell r="F114" t="str">
            <v>L0202</v>
          </cell>
        </row>
        <row r="115">
          <cell r="B115" t="str">
            <v>K020215</v>
          </cell>
          <cell r="C115" t="str">
            <v>自閉症家屬自助團體居家服務</v>
          </cell>
          <cell r="D115" t="str">
            <v>K</v>
          </cell>
          <cell r="E115" t="str">
            <v>L02</v>
          </cell>
          <cell r="F115" t="str">
            <v>L0202</v>
          </cell>
        </row>
        <row r="116">
          <cell r="B116" t="str">
            <v>K020216</v>
          </cell>
          <cell r="C116" t="str">
            <v>自閉症日間服務中心</v>
          </cell>
          <cell r="D116" t="str">
            <v>K</v>
          </cell>
          <cell r="E116" t="str">
            <v>L02</v>
          </cell>
          <cell r="F116" t="str">
            <v>L0202</v>
          </cell>
        </row>
        <row r="117">
          <cell r="B117" t="str">
            <v>K020217</v>
          </cell>
          <cell r="C117" t="str">
            <v>委託精神病患收容安置</v>
          </cell>
          <cell r="D117" t="str">
            <v>K</v>
          </cell>
          <cell r="E117" t="str">
            <v>L02</v>
          </cell>
          <cell r="F117" t="str">
            <v>L0202</v>
          </cell>
        </row>
        <row r="118">
          <cell r="B118" t="str">
            <v>K020218</v>
          </cell>
          <cell r="C118" t="str">
            <v>精神障礙者生活重建服務-社區照護、支持等服務</v>
          </cell>
          <cell r="D118" t="str">
            <v>K</v>
          </cell>
          <cell r="E118" t="str">
            <v>L02</v>
          </cell>
          <cell r="F118" t="str">
            <v>L0202</v>
          </cell>
        </row>
        <row r="119">
          <cell r="B119" t="str">
            <v>K020219</v>
          </cell>
          <cell r="C119" t="str">
            <v>精神病個案伙食費、營養費、交通費補助</v>
          </cell>
          <cell r="D119" t="str">
            <v>K</v>
          </cell>
          <cell r="E119" t="str">
            <v>L02</v>
          </cell>
          <cell r="F119" t="str">
            <v>L0202</v>
          </cell>
        </row>
        <row r="120">
          <cell r="B120" t="str">
            <v>K020220</v>
          </cell>
          <cell r="C120" t="str">
            <v>身心障礙照顧者津貼(實物給付)</v>
          </cell>
          <cell r="D120" t="str">
            <v>K</v>
          </cell>
          <cell r="E120" t="str">
            <v>L02</v>
          </cell>
          <cell r="F120" t="str">
            <v>L0202</v>
          </cell>
        </row>
        <row r="121">
          <cell r="B121" t="str">
            <v>K020221</v>
          </cell>
          <cell r="C121" t="str">
            <v>建構心智障礙者雙老家庭支持網絡服務模式計畫</v>
          </cell>
          <cell r="D121" t="str">
            <v>K</v>
          </cell>
          <cell r="E121" t="str">
            <v>L08</v>
          </cell>
          <cell r="F121" t="str">
            <v>L0802</v>
          </cell>
        </row>
        <row r="122">
          <cell r="B122" t="str">
            <v>K020222</v>
          </cell>
          <cell r="C122" t="str">
            <v>辦理身心障礙者社區居住與生活服務</v>
          </cell>
          <cell r="D122" t="str">
            <v>K</v>
          </cell>
          <cell r="E122" t="str">
            <v>L02</v>
          </cell>
          <cell r="F122" t="str">
            <v>L0202</v>
          </cell>
        </row>
        <row r="123">
          <cell r="B123" t="str">
            <v>K020223</v>
          </cell>
          <cell r="C123" t="str">
            <v>身心障礙者家庭托顧服務</v>
          </cell>
          <cell r="D123" t="str">
            <v>K</v>
          </cell>
          <cell r="E123" t="str">
            <v>L02</v>
          </cell>
          <cell r="F123" t="str">
            <v>L0202</v>
          </cell>
        </row>
        <row r="124">
          <cell r="B124" t="str">
            <v>K020224</v>
          </cell>
          <cell r="C124" t="str">
            <v>十年長照計畫-推動49歲以下身心障礙者照顧服務</v>
          </cell>
          <cell r="D124" t="str">
            <v>K</v>
          </cell>
          <cell r="E124" t="str">
            <v>L02</v>
          </cell>
          <cell r="F124" t="str">
            <v>L0202</v>
          </cell>
        </row>
        <row r="125">
          <cell r="B125" t="str">
            <v>K020225</v>
          </cell>
          <cell r="C125" t="str">
            <v>身心障礙者照顧服務專業人力委外</v>
          </cell>
          <cell r="D125" t="str">
            <v>K</v>
          </cell>
          <cell r="E125" t="str">
            <v>L02</v>
          </cell>
          <cell r="F125" t="str">
            <v>L0202</v>
          </cell>
        </row>
        <row r="126">
          <cell r="B126" t="str">
            <v>K020226</v>
          </cell>
          <cell r="C126" t="str">
            <v>身心障礙者社區日間作業設施服務計畫(提供參與社區活動、作業活動與文康休閒等活動)</v>
          </cell>
          <cell r="D126" t="str">
            <v>K</v>
          </cell>
          <cell r="E126" t="str">
            <v>L02</v>
          </cell>
          <cell r="F126" t="str">
            <v>L0202</v>
          </cell>
        </row>
        <row r="127">
          <cell r="B127" t="str">
            <v>K0203</v>
          </cell>
          <cell r="C127" t="str">
            <v>急難救助(實物總計)</v>
          </cell>
          <cell r="D127" t="str">
            <v>X</v>
          </cell>
          <cell r="E127" t="str">
            <v>X</v>
          </cell>
          <cell r="F127" t="str">
            <v>X</v>
          </cell>
        </row>
        <row r="128">
          <cell r="B128" t="str">
            <v>K020301</v>
          </cell>
          <cell r="C128" t="str">
            <v>身心障礙者保護服務(緊急安置)</v>
          </cell>
          <cell r="D128" t="str">
            <v>K</v>
          </cell>
          <cell r="E128" t="str">
            <v>L02</v>
          </cell>
          <cell r="F128" t="str">
            <v>L0202</v>
          </cell>
        </row>
        <row r="129">
          <cell r="B129" t="str">
            <v>K0204</v>
          </cell>
          <cell r="C129" t="str">
            <v>住宅環境(實物總計)</v>
          </cell>
          <cell r="D129" t="str">
            <v>X</v>
          </cell>
          <cell r="E129" t="str">
            <v>X</v>
          </cell>
          <cell r="F129" t="str">
            <v>X</v>
          </cell>
        </row>
        <row r="130">
          <cell r="B130" t="str">
            <v>K020401</v>
          </cell>
          <cell r="C130" t="str">
            <v>身心障礙者房屋租金補助</v>
          </cell>
          <cell r="D130" t="str">
            <v>K</v>
          </cell>
          <cell r="E130" t="str">
            <v>L09</v>
          </cell>
          <cell r="F130" t="str">
            <v>L0902</v>
          </cell>
        </row>
        <row r="131">
          <cell r="B131" t="str">
            <v>K020402</v>
          </cell>
          <cell r="C131" t="str">
            <v>身心障礙者購屋貸款利息補助</v>
          </cell>
          <cell r="D131" t="str">
            <v>K</v>
          </cell>
          <cell r="E131" t="str">
            <v>L09</v>
          </cell>
          <cell r="F131" t="str">
            <v>L0902</v>
          </cell>
        </row>
        <row r="132">
          <cell r="B132" t="str">
            <v>K020403</v>
          </cell>
          <cell r="C132" t="str">
            <v>建築物無障礙設備、設施建置與改善</v>
          </cell>
          <cell r="D132" t="str">
            <v>K</v>
          </cell>
          <cell r="E132" t="str">
            <v>L09</v>
          </cell>
          <cell r="F132" t="str">
            <v>L0902</v>
          </cell>
        </row>
        <row r="133">
          <cell r="B133" t="str">
            <v>K020404</v>
          </cell>
          <cell r="C133" t="str">
            <v>中低收或經濟弱勢身心障礙者住屋修繕</v>
          </cell>
          <cell r="D133" t="str">
            <v>K</v>
          </cell>
          <cell r="E133" t="str">
            <v>L09</v>
          </cell>
          <cell r="F133" t="str">
            <v>L0902</v>
          </cell>
        </row>
        <row r="134">
          <cell r="B134" t="str">
            <v>K0205</v>
          </cell>
          <cell r="C134" t="str">
            <v>教育相關(實物總計)</v>
          </cell>
          <cell r="D134" t="str">
            <v>X</v>
          </cell>
          <cell r="E134" t="str">
            <v>X</v>
          </cell>
          <cell r="F134" t="str">
            <v>X</v>
          </cell>
        </row>
        <row r="135">
          <cell r="B135" t="str">
            <v>K020501</v>
          </cell>
          <cell r="C135" t="str">
            <v>身心障礙幼兒讀公、私立幼兒園教育補助</v>
          </cell>
          <cell r="D135" t="str">
            <v>K</v>
          </cell>
          <cell r="E135" t="str">
            <v>L08</v>
          </cell>
          <cell r="F135" t="str">
            <v>L0801</v>
          </cell>
        </row>
        <row r="136">
          <cell r="B136" t="str">
            <v>K020502</v>
          </cell>
          <cell r="C136" t="str">
            <v>身心障礙幼兒教保券</v>
          </cell>
          <cell r="D136" t="str">
            <v>K</v>
          </cell>
          <cell r="E136" t="str">
            <v>L08</v>
          </cell>
          <cell r="F136" t="str">
            <v>L0801</v>
          </cell>
        </row>
        <row r="137">
          <cell r="B137" t="str">
            <v>K020503</v>
          </cell>
          <cell r="C137" t="str">
            <v>身心障礙國小學生學雜費減免、助學金</v>
          </cell>
          <cell r="D137" t="str">
            <v>K</v>
          </cell>
          <cell r="E137" t="str">
            <v>L10</v>
          </cell>
          <cell r="F137" t="str">
            <v>L1000</v>
          </cell>
        </row>
        <row r="138">
          <cell r="B138" t="str">
            <v>K020504</v>
          </cell>
          <cell r="C138" t="str">
            <v>身心障礙國中學生學雜費減免、助學金</v>
          </cell>
          <cell r="D138" t="str">
            <v>K</v>
          </cell>
          <cell r="E138" t="str">
            <v>L10</v>
          </cell>
          <cell r="F138" t="str">
            <v>L1000</v>
          </cell>
        </row>
        <row r="139">
          <cell r="B139" t="str">
            <v>K020505</v>
          </cell>
          <cell r="C139" t="str">
            <v>身心障礙高中職學生學雜費減免、助學金</v>
          </cell>
          <cell r="D139" t="str">
            <v>K</v>
          </cell>
          <cell r="E139" t="str">
            <v>L08</v>
          </cell>
          <cell r="F139" t="str">
            <v>L0802</v>
          </cell>
        </row>
        <row r="140">
          <cell r="B140" t="str">
            <v>K020506</v>
          </cell>
          <cell r="C140" t="str">
            <v>身心障礙大專校院學生學雜費減免、助學金</v>
          </cell>
          <cell r="D140" t="str">
            <v>K</v>
          </cell>
          <cell r="E140" t="str">
            <v>L08</v>
          </cell>
          <cell r="F140" t="str">
            <v>L0802</v>
          </cell>
        </row>
        <row r="141">
          <cell r="B141" t="str">
            <v>K020507</v>
          </cell>
          <cell r="C141" t="str">
            <v>身心障礙原住民國小學生學雜費減免、助學金</v>
          </cell>
          <cell r="D141" t="str">
            <v>K</v>
          </cell>
          <cell r="E141" t="str">
            <v>L10</v>
          </cell>
          <cell r="F141" t="str">
            <v>L1000</v>
          </cell>
        </row>
        <row r="142">
          <cell r="B142" t="str">
            <v>K020508</v>
          </cell>
          <cell r="C142" t="str">
            <v>身心障礙原住民國中學生學雜費減免、助學金</v>
          </cell>
          <cell r="D142" t="str">
            <v>K</v>
          </cell>
          <cell r="E142" t="str">
            <v>L10</v>
          </cell>
          <cell r="F142" t="str">
            <v>L1000</v>
          </cell>
        </row>
        <row r="143">
          <cell r="B143" t="str">
            <v>K020509</v>
          </cell>
          <cell r="C143" t="str">
            <v>身心障礙原住民高中職學生學雜費減免、助學金</v>
          </cell>
          <cell r="D143" t="str">
            <v>K</v>
          </cell>
          <cell r="E143" t="str">
            <v>L08</v>
          </cell>
          <cell r="F143" t="str">
            <v>L0802</v>
          </cell>
        </row>
        <row r="144">
          <cell r="B144" t="str">
            <v>K020510</v>
          </cell>
          <cell r="C144" t="str">
            <v>身心障礙原住民大專校院學生學雜費減免、助學金</v>
          </cell>
          <cell r="D144" t="str">
            <v>K</v>
          </cell>
          <cell r="E144" t="str">
            <v>L08</v>
          </cell>
          <cell r="F144" t="str">
            <v>L0802</v>
          </cell>
        </row>
        <row r="145">
          <cell r="B145" t="str">
            <v>K020511</v>
          </cell>
          <cell r="C145" t="str">
            <v>身心障礙學生教育代金</v>
          </cell>
          <cell r="D145" t="str">
            <v>K</v>
          </cell>
          <cell r="E145" t="str">
            <v>L08</v>
          </cell>
          <cell r="F145" t="str">
            <v>L0802</v>
          </cell>
        </row>
        <row r="146">
          <cell r="B146" t="str">
            <v>K020512</v>
          </cell>
          <cell r="C146" t="str">
            <v>身心障礙國中、小學生無法自行上下車之交通費補助</v>
          </cell>
          <cell r="D146" t="str">
            <v>K</v>
          </cell>
          <cell r="E146" t="str">
            <v>L08</v>
          </cell>
          <cell r="F146" t="str">
            <v>L0802</v>
          </cell>
        </row>
        <row r="147">
          <cell r="B147" t="str">
            <v>K020513</v>
          </cell>
          <cell r="C147" t="str">
            <v>身心障礙高中職學生無法自行上下車之交通費補助</v>
          </cell>
          <cell r="D147" t="str">
            <v>K</v>
          </cell>
          <cell r="E147" t="str">
            <v>L08</v>
          </cell>
          <cell r="F147" t="str">
            <v>L0802</v>
          </cell>
        </row>
        <row r="148">
          <cell r="B148" t="str">
            <v>K020514</v>
          </cell>
          <cell r="C148" t="str">
            <v>補助汰換或租借身心障礙學生上下學交通車</v>
          </cell>
          <cell r="D148" t="str">
            <v>X</v>
          </cell>
          <cell r="E148" t="str">
            <v>L08</v>
          </cell>
          <cell r="F148" t="str">
            <v>L0802</v>
          </cell>
        </row>
        <row r="149">
          <cell r="B149" t="str">
            <v>K020515</v>
          </cell>
          <cell r="C149" t="str">
            <v>身心障礙國中、小學學生教科書款補助</v>
          </cell>
          <cell r="D149" t="str">
            <v>K</v>
          </cell>
          <cell r="E149" t="str">
            <v>L10</v>
          </cell>
          <cell r="F149" t="str">
            <v>L1000</v>
          </cell>
        </row>
        <row r="150">
          <cell r="B150" t="str">
            <v>K020516</v>
          </cell>
          <cell r="C150" t="str">
            <v>身心障礙國中、小學學生代收代辦費補助</v>
          </cell>
          <cell r="D150" t="str">
            <v>K</v>
          </cell>
          <cell r="E150" t="str">
            <v>L10</v>
          </cell>
          <cell r="F150" t="str">
            <v>L1000</v>
          </cell>
        </row>
        <row r="151">
          <cell r="B151" t="str">
            <v>K020517</v>
          </cell>
          <cell r="C151" t="str">
            <v>身心障礙國中小學生冬夏令學習營</v>
          </cell>
          <cell r="D151" t="str">
            <v>K</v>
          </cell>
          <cell r="E151" t="str">
            <v>L10</v>
          </cell>
          <cell r="F151" t="str">
            <v>L1000</v>
          </cell>
        </row>
        <row r="152">
          <cell r="B152" t="str">
            <v>K020518</v>
          </cell>
          <cell r="C152" t="str">
            <v>特殊教育學校國小部課後照護</v>
          </cell>
          <cell r="D152" t="str">
            <v>K</v>
          </cell>
          <cell r="E152" t="str">
            <v>L10</v>
          </cell>
          <cell r="F152" t="str">
            <v>L1000</v>
          </cell>
        </row>
        <row r="153">
          <cell r="B153" t="str">
            <v>K020519</v>
          </cell>
          <cell r="C153" t="str">
            <v>特殊教育資源中心輔具購置</v>
          </cell>
          <cell r="D153" t="str">
            <v>K</v>
          </cell>
          <cell r="E153" t="str">
            <v>L02</v>
          </cell>
          <cell r="F153" t="str">
            <v>L0202</v>
          </cell>
        </row>
        <row r="154">
          <cell r="B154" t="str">
            <v>K020520</v>
          </cell>
          <cell r="C154" t="str">
            <v>身心障礙人士子女學雜費減免、助學金</v>
          </cell>
          <cell r="D154" t="str">
            <v>K</v>
          </cell>
          <cell r="E154" t="str">
            <v>L08</v>
          </cell>
          <cell r="F154" t="str">
            <v>L0802</v>
          </cell>
        </row>
        <row r="155">
          <cell r="B155" t="str">
            <v>K020521</v>
          </cell>
          <cell r="C155" t="str">
            <v>特殊教育相關專業人員及助理人員服務</v>
          </cell>
          <cell r="D155" t="str">
            <v>K</v>
          </cell>
          <cell r="E155" t="str">
            <v>L02</v>
          </cell>
          <cell r="F155" t="str">
            <v>L0202</v>
          </cell>
        </row>
        <row r="156">
          <cell r="B156" t="str">
            <v>K020522</v>
          </cell>
          <cell r="C156" t="str">
            <v>身心障礙各級學校學生學雜費減免、助學金</v>
          </cell>
          <cell r="D156" t="str">
            <v>K</v>
          </cell>
          <cell r="E156" t="str">
            <v>L08</v>
          </cell>
          <cell r="F156" t="str">
            <v>L0802</v>
          </cell>
        </row>
        <row r="157">
          <cell r="B157" t="str">
            <v>K020523</v>
          </cell>
          <cell r="C157" t="str">
            <v>身心障礙原住民各級學校學生學雜費減免、助學金</v>
          </cell>
          <cell r="D157" t="str">
            <v>K</v>
          </cell>
          <cell r="E157" t="str">
            <v>L08</v>
          </cell>
          <cell r="F157" t="str">
            <v>L0802</v>
          </cell>
        </row>
        <row r="158">
          <cell r="B158" t="str">
            <v>K020524</v>
          </cell>
          <cell r="C158" t="str">
            <v>低收入戶之身心障礙國中、小學生學雜費減免、助學金</v>
          </cell>
          <cell r="D158" t="str">
            <v>K</v>
          </cell>
          <cell r="E158" t="str">
            <v>L10</v>
          </cell>
          <cell r="F158" t="str">
            <v>L1000</v>
          </cell>
        </row>
        <row r="159">
          <cell r="B159" t="str">
            <v>K0209</v>
          </cell>
          <cell r="C159" t="str">
            <v>其他身心障礙給付(實物總計)</v>
          </cell>
          <cell r="D159" t="str">
            <v>X</v>
          </cell>
          <cell r="E159" t="str">
            <v>X</v>
          </cell>
          <cell r="F159" t="str">
            <v>X</v>
          </cell>
        </row>
        <row r="160">
          <cell r="B160" t="str">
            <v>K020901</v>
          </cell>
          <cell r="C160" t="str">
            <v>身心障礙者輔助器具補助(不含醫療用輔具)</v>
          </cell>
          <cell r="D160" t="str">
            <v>K</v>
          </cell>
          <cell r="E160" t="str">
            <v>L02</v>
          </cell>
          <cell r="F160" t="str">
            <v>L0202</v>
          </cell>
        </row>
        <row r="161">
          <cell r="B161" t="str">
            <v>K020902</v>
          </cell>
          <cell r="C161" t="str">
            <v>身心障礙者交通補助－乘車優惠、免費乘車、愛心悠遊卡、博愛卡補助 、無障礙計程車部份車資補助、行動服務車、愛心計程車</v>
          </cell>
          <cell r="D161" t="str">
            <v>K</v>
          </cell>
          <cell r="E161" t="str">
            <v>L02</v>
          </cell>
          <cell r="F161" t="str">
            <v>L0202</v>
          </cell>
        </row>
        <row r="162">
          <cell r="B162" t="str">
            <v>K020903</v>
          </cell>
          <cell r="C162" t="str">
            <v>身心障礙者就醫交通服務(復康巴士服務、搭乘救護車、洗腎者交通費)</v>
          </cell>
          <cell r="D162" t="str">
            <v>K</v>
          </cell>
          <cell r="E162" t="str">
            <v>L04</v>
          </cell>
          <cell r="F162" t="str">
            <v>L0401</v>
          </cell>
        </row>
        <row r="163">
          <cell r="B163" t="str">
            <v>K020904</v>
          </cell>
          <cell r="C163" t="str">
            <v>補助交通業者辦理身心障礙者暨陪伴者搭乘公共交通工具優待費用</v>
          </cell>
          <cell r="D163" t="str">
            <v>K</v>
          </cell>
          <cell r="E163" t="str">
            <v>L02</v>
          </cell>
          <cell r="F163" t="str">
            <v>L0202</v>
          </cell>
        </row>
        <row r="164">
          <cell r="B164" t="str">
            <v>K020905</v>
          </cell>
          <cell r="C164" t="str">
            <v>身心障礙者停車優惠</v>
          </cell>
          <cell r="D164" t="str">
            <v>K</v>
          </cell>
          <cell r="E164" t="str">
            <v>L02</v>
          </cell>
          <cell r="F164" t="str">
            <v>L0202</v>
          </cell>
        </row>
        <row r="165">
          <cell r="B165" t="str">
            <v>K020906</v>
          </cell>
          <cell r="C165" t="str">
            <v>身心障礙者保護服務(個案追蹤訪視、公設保護人指派、各項輔導)</v>
          </cell>
          <cell r="D165" t="str">
            <v>K</v>
          </cell>
          <cell r="E165" t="str">
            <v>L02</v>
          </cell>
          <cell r="F165" t="str">
            <v>L0202</v>
          </cell>
        </row>
        <row r="166">
          <cell r="B166" t="str">
            <v>K020907</v>
          </cell>
          <cell r="C166" t="str">
            <v>補助身心障礙輔具資源中心設施設備、到宅評估、輔具維修、復健訓練服務</v>
          </cell>
          <cell r="D166" t="str">
            <v>K</v>
          </cell>
          <cell r="E166" t="str">
            <v>L02</v>
          </cell>
          <cell r="F166" t="str">
            <v>L0202</v>
          </cell>
        </row>
        <row r="167">
          <cell r="B167" t="str">
            <v>K020908</v>
          </cell>
          <cell r="C167" t="str">
            <v>身心障礙者國民年金保險保費補助</v>
          </cell>
          <cell r="D167" t="str">
            <v>ESR-S105</v>
          </cell>
          <cell r="E167" t="str">
            <v>L02</v>
          </cell>
          <cell r="F167" t="str">
            <v>L0202</v>
          </cell>
        </row>
        <row r="168">
          <cell r="B168" t="str">
            <v>K020909</v>
          </cell>
          <cell r="C168" t="str">
            <v>身心障礙者軍人保險保費補助</v>
          </cell>
          <cell r="D168" t="str">
            <v>ESR-S007</v>
          </cell>
          <cell r="E168" t="str">
            <v>L02</v>
          </cell>
          <cell r="F168" t="str">
            <v>L0202</v>
          </cell>
        </row>
        <row r="169">
          <cell r="B169" t="str">
            <v>K020910</v>
          </cell>
          <cell r="C169" t="str">
            <v>身心障礙農民保險保費補助</v>
          </cell>
          <cell r="D169" t="str">
            <v>ESR-S005</v>
          </cell>
          <cell r="E169" t="str">
            <v>L02</v>
          </cell>
          <cell r="F169" t="str">
            <v>L0202</v>
          </cell>
        </row>
        <row r="170">
          <cell r="B170" t="str">
            <v>K020911</v>
          </cell>
          <cell r="C170" t="str">
            <v>身心障礙者公教人員保險保費補助</v>
          </cell>
          <cell r="D170" t="str">
            <v>ESR-S003</v>
          </cell>
          <cell r="E170" t="str">
            <v>L02</v>
          </cell>
          <cell r="F170" t="str">
            <v>L0202</v>
          </cell>
        </row>
        <row r="171">
          <cell r="B171" t="str">
            <v>K020912</v>
          </cell>
          <cell r="C171" t="str">
            <v>身心障礙者勞工保險保費補助</v>
          </cell>
          <cell r="D171" t="str">
            <v>X</v>
          </cell>
          <cell r="E171" t="str">
            <v>L02</v>
          </cell>
          <cell r="F171" t="str">
            <v>L0202</v>
          </cell>
        </row>
        <row r="172">
          <cell r="B172" t="str">
            <v>K020913</v>
          </cell>
          <cell r="C172" t="str">
            <v>身心障礙鑑定費</v>
          </cell>
          <cell r="D172" t="str">
            <v>K</v>
          </cell>
          <cell r="E172" t="str">
            <v>L04</v>
          </cell>
          <cell r="F172" t="str">
            <v>L0401</v>
          </cell>
        </row>
        <row r="173">
          <cell r="B173" t="str">
            <v>K020914</v>
          </cell>
          <cell r="C173" t="str">
            <v>身心障礙者多元支持與生涯轉銜暨個案管理服務</v>
          </cell>
          <cell r="D173" t="str">
            <v>K</v>
          </cell>
          <cell r="E173" t="str">
            <v>L02</v>
          </cell>
          <cell r="F173" t="str">
            <v>L0202</v>
          </cell>
        </row>
        <row r="174">
          <cell r="B174" t="str">
            <v>K020915</v>
          </cell>
          <cell r="C174" t="str">
            <v>身心障礙者創業補助及就業輔導</v>
          </cell>
          <cell r="D174" t="str">
            <v>K</v>
          </cell>
          <cell r="E174" t="str">
            <v>L02</v>
          </cell>
          <cell r="F174" t="str">
            <v>L0201</v>
          </cell>
        </row>
        <row r="175">
          <cell r="B175" t="str">
            <v>K020916</v>
          </cell>
          <cell r="C175" t="str">
            <v>身心障礙者考取證照補助</v>
          </cell>
          <cell r="D175" t="str">
            <v>K</v>
          </cell>
          <cell r="E175" t="str">
            <v>L02</v>
          </cell>
          <cell r="F175" t="str">
            <v>L0201</v>
          </cell>
        </row>
        <row r="176">
          <cell r="B176" t="str">
            <v>K020917</v>
          </cell>
          <cell r="C176" t="str">
            <v>身心障礙者及特定對象就業訓練業務</v>
          </cell>
          <cell r="D176" t="str">
            <v>K</v>
          </cell>
          <cell r="E176" t="str">
            <v>L02</v>
          </cell>
          <cell r="F176" t="str">
            <v>L0201</v>
          </cell>
        </row>
        <row r="177">
          <cell r="B177" t="str">
            <v>K020918</v>
          </cell>
          <cell r="C177" t="str">
            <v>身心障礙者保護個案法律扶助等費用</v>
          </cell>
          <cell r="D177" t="str">
            <v>K</v>
          </cell>
          <cell r="E177" t="str">
            <v>L02</v>
          </cell>
          <cell r="F177" t="str">
            <v>L0202</v>
          </cell>
        </row>
        <row r="178">
          <cell r="B178" t="str">
            <v>K020919</v>
          </cell>
          <cell r="C178" t="str">
            <v>提供身障庇護性就業服務</v>
          </cell>
          <cell r="D178" t="str">
            <v>K</v>
          </cell>
          <cell r="E178" t="str">
            <v>L02</v>
          </cell>
          <cell r="F178" t="str">
            <v>L0201</v>
          </cell>
        </row>
        <row r="179">
          <cell r="B179" t="str">
            <v>K020920</v>
          </cell>
          <cell r="C179" t="str">
            <v>補助或委託辦理身心障礙者職業訓練</v>
          </cell>
          <cell r="D179" t="str">
            <v>K</v>
          </cell>
          <cell r="E179" t="str">
            <v>L02</v>
          </cell>
          <cell r="F179" t="str">
            <v>L0201</v>
          </cell>
        </row>
        <row r="180">
          <cell r="B180" t="str">
            <v>K020921</v>
          </cell>
          <cell r="C180" t="str">
            <v>補助或辦理身心障礙者就業服務(如就業博覽會)</v>
          </cell>
          <cell r="D180" t="str">
            <v>K</v>
          </cell>
          <cell r="E180" t="str">
            <v>L02</v>
          </cell>
          <cell r="F180" t="str">
            <v>L0201</v>
          </cell>
        </row>
        <row r="181">
          <cell r="B181" t="str">
            <v>K020922</v>
          </cell>
          <cell r="C181" t="str">
            <v>補助或辦理身心障礙者就業協助(身心障礙者安家就業計畫)</v>
          </cell>
          <cell r="D181" t="str">
            <v>K</v>
          </cell>
          <cell r="E181" t="str">
            <v>L02</v>
          </cell>
          <cell r="F181" t="str">
            <v>L0201</v>
          </cell>
        </row>
        <row r="182">
          <cell r="B182" t="str">
            <v>K020923</v>
          </cell>
          <cell r="C182" t="str">
            <v>補助民營事業單位僱用身心障礙者僱用津貼</v>
          </cell>
          <cell r="D182" t="str">
            <v>K</v>
          </cell>
          <cell r="E182" t="str">
            <v>L02</v>
          </cell>
          <cell r="F182" t="str">
            <v>L0201</v>
          </cell>
        </row>
        <row r="183">
          <cell r="B183" t="str">
            <v>K020924</v>
          </cell>
          <cell r="C183" t="str">
            <v>身心障礙者職務再設計</v>
          </cell>
          <cell r="D183" t="str">
            <v>K</v>
          </cell>
          <cell r="E183" t="str">
            <v>L02</v>
          </cell>
          <cell r="F183" t="str">
            <v>L0201</v>
          </cell>
        </row>
        <row r="184">
          <cell r="B184" t="str">
            <v>K020925</v>
          </cell>
          <cell r="C184" t="str">
            <v>身心障礙者庇護工場</v>
          </cell>
          <cell r="D184" t="str">
            <v>K</v>
          </cell>
          <cell r="E184" t="str">
            <v>L02</v>
          </cell>
          <cell r="F184" t="str">
            <v>L0201</v>
          </cell>
        </row>
        <row r="185">
          <cell r="B185" t="str">
            <v>K020926</v>
          </cell>
          <cell r="C185" t="str">
            <v>身心障礙者職業輔導評量</v>
          </cell>
          <cell r="D185" t="str">
            <v>K</v>
          </cell>
          <cell r="E185" t="str">
            <v>L02</v>
          </cell>
          <cell r="F185" t="str">
            <v>L0201</v>
          </cell>
        </row>
        <row r="186">
          <cell r="B186" t="str">
            <v>K020927</v>
          </cell>
          <cell r="C186" t="str">
            <v>身心障礙失業者職業訓練</v>
          </cell>
          <cell r="D186" t="str">
            <v>K</v>
          </cell>
          <cell r="E186" t="str">
            <v>L02</v>
          </cell>
          <cell r="F186" t="str">
            <v>L0201</v>
          </cell>
        </row>
        <row r="187">
          <cell r="B187" t="str">
            <v>K020928</v>
          </cell>
          <cell r="C187" t="str">
            <v>身心障礙者手語翻譯或同步聽打服務</v>
          </cell>
          <cell r="D187" t="str">
            <v>K</v>
          </cell>
          <cell r="E187" t="str">
            <v>L02</v>
          </cell>
          <cell r="F187" t="str">
            <v>L0202</v>
          </cell>
        </row>
        <row r="188">
          <cell r="B188" t="str">
            <v>K020929</v>
          </cell>
          <cell r="C188" t="str">
            <v>補助身心障礙者參加公職考識補習及職業汽車駕駛訓練費用</v>
          </cell>
          <cell r="D188" t="str">
            <v>K</v>
          </cell>
          <cell r="E188" t="str">
            <v>L02</v>
          </cell>
          <cell r="F188" t="str">
            <v>L0201</v>
          </cell>
        </row>
        <row r="189">
          <cell r="B189" t="str">
            <v>K020930</v>
          </cell>
          <cell r="C189" t="str">
            <v>身心障礙員工職場心理健康協助方案</v>
          </cell>
          <cell r="D189" t="str">
            <v>K</v>
          </cell>
          <cell r="E189" t="str">
            <v>L02</v>
          </cell>
          <cell r="F189" t="str">
            <v>L0201</v>
          </cell>
        </row>
        <row r="190">
          <cell r="B190" t="str">
            <v>K020931</v>
          </cell>
          <cell r="C190" t="str">
            <v>補助身心礙者汽機車改裝費</v>
          </cell>
          <cell r="D190" t="str">
            <v>K</v>
          </cell>
          <cell r="E190" t="str">
            <v>L02</v>
          </cell>
          <cell r="F190" t="str">
            <v>L0202</v>
          </cell>
        </row>
        <row r="191">
          <cell r="B191" t="str">
            <v>K020932</v>
          </cell>
          <cell r="C191" t="str">
            <v>身心障礙創業攤位租金補助</v>
          </cell>
          <cell r="D191" t="str">
            <v>K</v>
          </cell>
          <cell r="E191" t="str">
            <v>L02</v>
          </cell>
          <cell r="F191" t="str">
            <v>L0201</v>
          </cell>
        </row>
        <row r="192">
          <cell r="B192" t="str">
            <v>K020933</v>
          </cell>
          <cell r="C192" t="str">
            <v>身心障礙者創業貸款利息補貼(實物給付)</v>
          </cell>
          <cell r="D192" t="str">
            <v>K</v>
          </cell>
          <cell r="E192" t="str">
            <v>L02</v>
          </cell>
          <cell r="F192" t="str">
            <v>L0201</v>
          </cell>
        </row>
        <row r="193">
          <cell r="B193" t="str">
            <v>K020934</v>
          </cell>
          <cell r="C193" t="str">
            <v>補助或辦理身心障礙者職業重建管理服務</v>
          </cell>
          <cell r="D193" t="str">
            <v>K</v>
          </cell>
          <cell r="E193" t="str">
            <v>L02</v>
          </cell>
          <cell r="F193" t="str">
            <v>L0201</v>
          </cell>
        </row>
        <row r="194">
          <cell r="B194" t="str">
            <v>K020935</v>
          </cell>
          <cell r="C194" t="str">
            <v>視障按摩據點輔導營運管理及服務品質提升</v>
          </cell>
          <cell r="D194" t="str">
            <v>K</v>
          </cell>
          <cell r="E194" t="str">
            <v>L02</v>
          </cell>
          <cell r="F194" t="str">
            <v>L0201</v>
          </cell>
        </row>
        <row r="195">
          <cell r="B195" t="str">
            <v>K020936</v>
          </cell>
          <cell r="C195" t="str">
            <v>身心障礙者樂活關懷訪視服務(含樂活補給站交通專車)</v>
          </cell>
          <cell r="D195" t="str">
            <v>K</v>
          </cell>
          <cell r="E195" t="str">
            <v>L02</v>
          </cell>
          <cell r="F195" t="str">
            <v>L0202</v>
          </cell>
        </row>
        <row r="196">
          <cell r="B196" t="str">
            <v>K020937</v>
          </cell>
          <cell r="C196" t="str">
            <v>身心障礙者購買停車位貸款利息補貼及承租停車位補助</v>
          </cell>
          <cell r="D196" t="str">
            <v>K</v>
          </cell>
          <cell r="E196" t="str">
            <v>L02</v>
          </cell>
          <cell r="F196" t="str">
            <v>L0202</v>
          </cell>
        </row>
        <row r="197">
          <cell r="B197" t="str">
            <v>K020938</v>
          </cell>
          <cell r="C197" t="str">
            <v>辦理精障會所服務</v>
          </cell>
          <cell r="D197" t="str">
            <v>K</v>
          </cell>
          <cell r="E197" t="str">
            <v>L02</v>
          </cell>
          <cell r="F197" t="str">
            <v>L0202</v>
          </cell>
        </row>
        <row r="198">
          <cell r="B198" t="str">
            <v>K020939</v>
          </cell>
          <cell r="C198" t="str">
            <v>導盲志工培訓及服務計畫</v>
          </cell>
          <cell r="D198" t="str">
            <v>K</v>
          </cell>
          <cell r="E198" t="str">
            <v>L02</v>
          </cell>
          <cell r="F198" t="str">
            <v>L0202</v>
          </cell>
        </row>
        <row r="199">
          <cell r="B199" t="str">
            <v>K020940</v>
          </cell>
          <cell r="C199" t="str">
            <v>身心障礙者嚴重情緒行為正向支持整合模式試辦計畫</v>
          </cell>
          <cell r="D199" t="str">
            <v>K</v>
          </cell>
          <cell r="E199" t="str">
            <v>L02</v>
          </cell>
          <cell r="F199" t="str">
            <v>L0202</v>
          </cell>
        </row>
        <row r="200">
          <cell r="B200" t="str">
            <v>K0300</v>
          </cell>
          <cell r="C200" t="str">
            <v>婦女兒少相關給付(實物總計)</v>
          </cell>
          <cell r="D200" t="str">
            <v>X</v>
          </cell>
          <cell r="E200" t="str">
            <v>X</v>
          </cell>
          <cell r="F200" t="str">
            <v>X</v>
          </cell>
        </row>
        <row r="201">
          <cell r="B201" t="str">
            <v>K0301</v>
          </cell>
          <cell r="C201" t="str">
            <v>醫療照護(實物總計)</v>
          </cell>
          <cell r="D201" t="str">
            <v>X</v>
          </cell>
          <cell r="E201" t="str">
            <v>X</v>
          </cell>
          <cell r="F201" t="str">
            <v>X</v>
          </cell>
        </row>
        <row r="202">
          <cell r="B202" t="str">
            <v>K030101</v>
          </cell>
          <cell r="C202" t="str">
            <v>低、中低收入戶暨弱勢(包括罹患癌症)兒童及少年醫療補助</v>
          </cell>
          <cell r="D202" t="str">
            <v>K</v>
          </cell>
          <cell r="E202" t="str">
            <v>L04</v>
          </cell>
          <cell r="F202" t="str">
            <v>L0402</v>
          </cell>
        </row>
        <row r="203">
          <cell r="B203" t="str">
            <v>K030102</v>
          </cell>
          <cell r="C203" t="str">
            <v>65歲以下低、中低收入戶傷病醫療及住院看護補助</v>
          </cell>
          <cell r="D203" t="str">
            <v>K</v>
          </cell>
          <cell r="E203" t="str">
            <v>L04</v>
          </cell>
          <cell r="F203" t="str">
            <v>L0402</v>
          </cell>
        </row>
        <row r="204">
          <cell r="B204" t="str">
            <v>K030103</v>
          </cell>
          <cell r="C204" t="str">
            <v>特殊境遇家庭傷病醫療補助、心理輔導治療復建費</v>
          </cell>
          <cell r="D204" t="str">
            <v>K</v>
          </cell>
          <cell r="E204" t="str">
            <v>L04</v>
          </cell>
          <cell r="F204" t="str">
            <v>L0402</v>
          </cell>
        </row>
        <row r="205">
          <cell r="B205" t="str">
            <v>K030104</v>
          </cell>
          <cell r="C205" t="str">
            <v>家庭暴力及性侵害被害人非屬全民健康保險給付範圍之醫療及身心治療、諮商與輔導</v>
          </cell>
          <cell r="D205" t="str">
            <v>K</v>
          </cell>
          <cell r="E205" t="str">
            <v>L04</v>
          </cell>
          <cell r="F205" t="str">
            <v>L0402</v>
          </cell>
        </row>
        <row r="206">
          <cell r="B206" t="str">
            <v>K030105</v>
          </cell>
          <cell r="C206" t="str">
            <v>婦女產前遺傳診斷、遺傳性疾病檢查、特殊群體生育調節補助(孕期羊膜穿刺、試管嬰兒補助、孕婦唐氏症篩檢等)、優生保健、產婦住院補助</v>
          </cell>
          <cell r="D206" t="str">
            <v>K</v>
          </cell>
          <cell r="E206" t="str">
            <v>L04</v>
          </cell>
          <cell r="F206" t="str">
            <v>L0402</v>
          </cell>
        </row>
        <row r="207">
          <cell r="B207" t="str">
            <v>K030106</v>
          </cell>
          <cell r="C207" t="str">
            <v>未成年少女懷孕個案－醫療費、心理輔導治療費</v>
          </cell>
          <cell r="D207" t="str">
            <v>K</v>
          </cell>
          <cell r="E207" t="str">
            <v>L04</v>
          </cell>
          <cell r="F207" t="str">
            <v>L0402</v>
          </cell>
        </row>
        <row r="208">
          <cell r="B208" t="str">
            <v>K030107</v>
          </cell>
          <cell r="C208" t="str">
            <v>兒童少年保護個案之傷病醫療、驗傷檢查、心理輔導諮商</v>
          </cell>
          <cell r="D208" t="str">
            <v>K</v>
          </cell>
          <cell r="E208" t="str">
            <v>L04</v>
          </cell>
          <cell r="F208" t="str">
            <v>L0402</v>
          </cell>
        </row>
        <row r="209">
          <cell r="B209" t="str">
            <v>K030108</v>
          </cell>
          <cell r="C209" t="str">
            <v>孤兒及低收入戶院生住院看護費</v>
          </cell>
          <cell r="D209" t="str">
            <v>K</v>
          </cell>
          <cell r="E209" t="str">
            <v>L04</v>
          </cell>
          <cell r="F209" t="str">
            <v>L0402</v>
          </cell>
        </row>
        <row r="210">
          <cell r="B210" t="str">
            <v>K030109</v>
          </cell>
          <cell r="C210" t="str">
            <v>發展遲緩兒童社區復健服務</v>
          </cell>
          <cell r="D210" t="str">
            <v>K</v>
          </cell>
          <cell r="E210" t="str">
            <v>L04</v>
          </cell>
          <cell r="F210" t="str">
            <v>L0401</v>
          </cell>
        </row>
        <row r="211">
          <cell r="B211" t="str">
            <v>K030110</v>
          </cell>
          <cell r="C211" t="str">
            <v>發展遲緩兒童療育費</v>
          </cell>
          <cell r="D211" t="str">
            <v>K</v>
          </cell>
          <cell r="E211" t="str">
            <v>L04</v>
          </cell>
          <cell r="F211" t="str">
            <v>L0401</v>
          </cell>
        </row>
        <row r="212">
          <cell r="B212" t="str">
            <v>K030111</v>
          </cell>
          <cell r="C212" t="str">
            <v>新生兒篩檢(含聽力、視力、心臟病…等)</v>
          </cell>
          <cell r="D212" t="str">
            <v>K</v>
          </cell>
          <cell r="E212" t="str">
            <v>L04</v>
          </cell>
          <cell r="F212" t="str">
            <v>L0402</v>
          </cell>
        </row>
        <row r="213">
          <cell r="B213" t="str">
            <v>K030112</v>
          </cell>
          <cell r="C213" t="str">
            <v>新生兒助聽器補助</v>
          </cell>
          <cell r="D213" t="str">
            <v>K</v>
          </cell>
          <cell r="E213" t="str">
            <v>L04</v>
          </cell>
          <cell r="F213" t="str">
            <v>L0402</v>
          </cell>
        </row>
        <row r="214">
          <cell r="B214" t="str">
            <v>K030113</v>
          </cell>
          <cell r="C214" t="str">
            <v>弱勢家庭呼吸治療補助</v>
          </cell>
          <cell r="D214" t="str">
            <v>K</v>
          </cell>
          <cell r="E214" t="str">
            <v>L04</v>
          </cell>
          <cell r="F214" t="str">
            <v>L0402</v>
          </cell>
        </row>
        <row r="215">
          <cell r="B215" t="str">
            <v>K030114</v>
          </cell>
          <cell r="C215" t="str">
            <v>學童近視、窩溝封填防齲防治補助</v>
          </cell>
          <cell r="D215" t="str">
            <v>K</v>
          </cell>
          <cell r="E215" t="str">
            <v>L04</v>
          </cell>
          <cell r="F215" t="str">
            <v>L0402</v>
          </cell>
        </row>
        <row r="216">
          <cell r="B216" t="str">
            <v>K030115</v>
          </cell>
          <cell r="C216" t="str">
            <v>幼兒及學生健康檢查補助(含篩檢、醫師駐點費等)</v>
          </cell>
          <cell r="D216" t="str">
            <v>K</v>
          </cell>
          <cell r="E216" t="str">
            <v>L04</v>
          </cell>
          <cell r="F216" t="str">
            <v>L0402</v>
          </cell>
        </row>
        <row r="217">
          <cell r="B217" t="str">
            <v>K030116</v>
          </cell>
          <cell r="C217" t="str">
            <v>生育第三胎以上子女健保費自付額補助</v>
          </cell>
          <cell r="D217" t="str">
            <v>ESR-S006</v>
          </cell>
          <cell r="E217" t="str">
            <v>L04</v>
          </cell>
          <cell r="F217" t="str">
            <v>L0402</v>
          </cell>
        </row>
        <row r="218">
          <cell r="B218" t="str">
            <v>K030117</v>
          </cell>
          <cell r="C218" t="str">
            <v>低、中低收入戶暨弱勢(包括罹患癌症)兒童及少年健保費補助</v>
          </cell>
          <cell r="D218" t="str">
            <v>X</v>
          </cell>
          <cell r="E218" t="str">
            <v>L04</v>
          </cell>
          <cell r="F218" t="str">
            <v>L0402</v>
          </cell>
        </row>
        <row r="219">
          <cell r="B219" t="str">
            <v>K030118</v>
          </cell>
          <cell r="C219" t="str">
            <v>特殊群體民眾避孕補助</v>
          </cell>
          <cell r="D219" t="str">
            <v>K</v>
          </cell>
          <cell r="E219" t="str">
            <v>L04</v>
          </cell>
          <cell r="F219" t="str">
            <v>L0402</v>
          </cell>
        </row>
        <row r="220">
          <cell r="B220" t="str">
            <v>K030119</v>
          </cell>
          <cell r="C220" t="str">
            <v>新住民傷病醫療補助</v>
          </cell>
          <cell r="D220" t="str">
            <v>K</v>
          </cell>
          <cell r="E220" t="str">
            <v>L04</v>
          </cell>
          <cell r="F220" t="str">
            <v>L0402</v>
          </cell>
        </row>
        <row r="221">
          <cell r="B221" t="str">
            <v>K030120</v>
          </cell>
          <cell r="C221" t="str">
            <v>兒童醫療補助及低收入戶、清寒、重症、罕病兒童等醫療補助</v>
          </cell>
          <cell r="D221" t="str">
            <v>K</v>
          </cell>
          <cell r="E221" t="str">
            <v>L04</v>
          </cell>
          <cell r="F221" t="str">
            <v>L0402</v>
          </cell>
        </row>
        <row r="222">
          <cell r="B222" t="str">
            <v>K030121</v>
          </cell>
          <cell r="C222" t="str">
            <v>孕婦洗牙免掛號費服務</v>
          </cell>
          <cell r="D222" t="str">
            <v>K</v>
          </cell>
          <cell r="E222" t="str">
            <v>L04</v>
          </cell>
          <cell r="F222" t="str">
            <v>L0402</v>
          </cell>
        </row>
        <row r="223">
          <cell r="B223" t="str">
            <v>K030122</v>
          </cell>
          <cell r="C223" t="str">
            <v>6歲以下幼童參加全民健康保險保險費自付額補助</v>
          </cell>
          <cell r="D223" t="str">
            <v>ESR-S006</v>
          </cell>
          <cell r="E223" t="str">
            <v>L04</v>
          </cell>
          <cell r="F223" t="str">
            <v>L0402</v>
          </cell>
        </row>
        <row r="224">
          <cell r="B224" t="str">
            <v>K030123</v>
          </cell>
          <cell r="C224" t="str">
            <v>產檢交通補助</v>
          </cell>
          <cell r="D224" t="str">
            <v>K</v>
          </cell>
          <cell r="E224" t="str">
            <v>L04</v>
          </cell>
          <cell r="F224" t="str">
            <v>L0402</v>
          </cell>
        </row>
        <row r="225">
          <cell r="B225" t="str">
            <v>K030124</v>
          </cell>
          <cell r="C225" t="str">
            <v>學校健康促進計畫</v>
          </cell>
          <cell r="D225" t="str">
            <v>K</v>
          </cell>
          <cell r="E225" t="str">
            <v>L04</v>
          </cell>
          <cell r="F225" t="str">
            <v>L0402</v>
          </cell>
        </row>
        <row r="226">
          <cell r="B226" t="str">
            <v>K0302</v>
          </cell>
          <cell r="C226" t="str">
            <v>生活照顧(實物總計)</v>
          </cell>
          <cell r="D226" t="str">
            <v>X</v>
          </cell>
          <cell r="E226" t="str">
            <v>X</v>
          </cell>
          <cell r="F226" t="str">
            <v>X</v>
          </cell>
        </row>
        <row r="227">
          <cell r="B227" t="str">
            <v>K030201</v>
          </cell>
          <cell r="C227" t="str">
            <v>兒童托育、托育一條龍(平價托育)、育兒補助(實物部分)</v>
          </cell>
          <cell r="D227" t="str">
            <v>K</v>
          </cell>
          <cell r="E227" t="str">
            <v>L08</v>
          </cell>
          <cell r="F227" t="str">
            <v>L0802</v>
          </cell>
        </row>
        <row r="228">
          <cell r="B228" t="str">
            <v>K030202</v>
          </cell>
          <cell r="C228" t="str">
            <v>保姆費補助(居家托育費用補助)</v>
          </cell>
          <cell r="D228" t="str">
            <v>K</v>
          </cell>
          <cell r="E228" t="str">
            <v>L08</v>
          </cell>
          <cell r="F228" t="str">
            <v>L0802</v>
          </cell>
        </row>
        <row r="229">
          <cell r="B229" t="str">
            <v>K030203</v>
          </cell>
          <cell r="C229" t="str">
            <v>就業者家庭部分托育費用補助</v>
          </cell>
          <cell r="D229" t="str">
            <v>K</v>
          </cell>
          <cell r="E229" t="str">
            <v>L08</v>
          </cell>
          <cell r="F229" t="str">
            <v>L0802</v>
          </cell>
        </row>
        <row r="230">
          <cell r="B230" t="str">
            <v>K030204</v>
          </cell>
          <cell r="C230" t="str">
            <v>父母一方未就業家庭臨托費用</v>
          </cell>
          <cell r="D230" t="str">
            <v>K</v>
          </cell>
          <cell r="E230" t="str">
            <v>L08</v>
          </cell>
          <cell r="F230" t="str">
            <v>L0802</v>
          </cell>
        </row>
        <row r="231">
          <cell r="B231" t="str">
            <v>K030205</v>
          </cell>
          <cell r="C231" t="str">
            <v>弱勢家庭兒童臨時托育(含加碼)、特殊境遇家庭兒童托育津貼</v>
          </cell>
          <cell r="D231" t="str">
            <v>K</v>
          </cell>
          <cell r="E231" t="str">
            <v>L08</v>
          </cell>
          <cell r="F231" t="str">
            <v>L0802</v>
          </cell>
        </row>
        <row r="232">
          <cell r="B232" t="str">
            <v>K030206</v>
          </cell>
          <cell r="C232" t="str">
            <v>發展遲緩兒童日間托育服務補助</v>
          </cell>
          <cell r="D232" t="str">
            <v>K</v>
          </cell>
          <cell r="E232" t="str">
            <v>L08</v>
          </cell>
          <cell r="F232" t="str">
            <v>L0802</v>
          </cell>
        </row>
        <row r="233">
          <cell r="B233" t="str">
            <v>K030207</v>
          </cell>
          <cell r="C233" t="str">
            <v>未成年少女懷孕個案－托育費</v>
          </cell>
          <cell r="D233" t="str">
            <v>K</v>
          </cell>
          <cell r="E233" t="str">
            <v>L08</v>
          </cell>
          <cell r="F233" t="str">
            <v>L0802</v>
          </cell>
        </row>
        <row r="234">
          <cell r="B234" t="str">
            <v>K030208</v>
          </cell>
          <cell r="C234" t="str">
            <v>常備役(在營軍人)及替代役役男家屬各項生活慰助經費－生育補助</v>
          </cell>
          <cell r="D234" t="str">
            <v>K</v>
          </cell>
          <cell r="E234" t="str">
            <v>L05</v>
          </cell>
          <cell r="F234" t="str">
            <v>L0500</v>
          </cell>
        </row>
        <row r="235">
          <cell r="B235" t="str">
            <v>K030209</v>
          </cell>
          <cell r="C235" t="str">
            <v>兒童少年保護個案托育養護費</v>
          </cell>
          <cell r="D235" t="str">
            <v>K</v>
          </cell>
          <cell r="E235" t="str">
            <v>L08</v>
          </cell>
          <cell r="F235" t="str">
            <v>L0802</v>
          </cell>
        </row>
        <row r="236">
          <cell r="B236" t="str">
            <v>K030210</v>
          </cell>
          <cell r="C236" t="str">
            <v>弱勢家庭及高風險婦女到宅式育兒照顧指導</v>
          </cell>
          <cell r="D236" t="str">
            <v>K</v>
          </cell>
          <cell r="E236" t="str">
            <v>L08</v>
          </cell>
          <cell r="F236" t="str">
            <v>L0802</v>
          </cell>
        </row>
        <row r="237">
          <cell r="B237" t="str">
            <v>K030211</v>
          </cell>
          <cell r="C237" t="str">
            <v>新住民子女托育補助</v>
          </cell>
          <cell r="D237" t="str">
            <v>K</v>
          </cell>
          <cell r="E237" t="str">
            <v>L08</v>
          </cell>
          <cell r="F237" t="str">
            <v>L0802</v>
          </cell>
        </row>
        <row r="238">
          <cell r="B238" t="str">
            <v>K030212</v>
          </cell>
          <cell r="C238" t="str">
            <v>低收入戶兒童教養費</v>
          </cell>
          <cell r="D238" t="str">
            <v>K</v>
          </cell>
          <cell r="E238" t="str">
            <v>L08</v>
          </cell>
          <cell r="F238" t="str">
            <v>L0802</v>
          </cell>
        </row>
        <row r="239">
          <cell r="B239" t="str">
            <v>K030213</v>
          </cell>
          <cell r="C239" t="str">
            <v>兒童及少年安置服務〈含棄嬰、特殊境遇失依、遲緩早療、保護個案(性侵、受虐)寄養及委由親屬照顧〉</v>
          </cell>
          <cell r="D239" t="str">
            <v>K</v>
          </cell>
          <cell r="E239" t="str">
            <v>L08</v>
          </cell>
          <cell r="F239" t="str">
            <v>L0802</v>
          </cell>
        </row>
        <row r="240">
          <cell r="B240" t="str">
            <v>K030214</v>
          </cell>
          <cell r="C240" t="str">
            <v>婦女(含性侵、家暴及未成年少女懷孕)庇護中心安置費</v>
          </cell>
          <cell r="D240" t="str">
            <v>K</v>
          </cell>
          <cell r="E240" t="str">
            <v>L11</v>
          </cell>
          <cell r="F240" t="str">
            <v>L1100</v>
          </cell>
        </row>
        <row r="241">
          <cell r="B241" t="str">
            <v>K030215</v>
          </cell>
          <cell r="C241" t="str">
            <v>兒童及少年寄養</v>
          </cell>
          <cell r="D241" t="str">
            <v>K</v>
          </cell>
          <cell r="E241" t="str">
            <v>L08</v>
          </cell>
          <cell r="F241" t="str">
            <v>L0802</v>
          </cell>
        </row>
        <row r="242">
          <cell r="B242" t="str">
            <v>K030216</v>
          </cell>
          <cell r="C242" t="str">
            <v>協助安置保護少年就學</v>
          </cell>
          <cell r="D242" t="str">
            <v>K</v>
          </cell>
          <cell r="E242" t="str">
            <v>L08</v>
          </cell>
          <cell r="F242" t="str">
            <v>L0802</v>
          </cell>
        </row>
        <row r="243">
          <cell r="B243" t="str">
            <v>K030217</v>
          </cell>
          <cell r="C243" t="str">
            <v>兒童及少年性剝削防制個案安置輔導及處遇補助</v>
          </cell>
          <cell r="D243" t="str">
            <v>K</v>
          </cell>
          <cell r="E243" t="str">
            <v>L08</v>
          </cell>
          <cell r="F243" t="str">
            <v>L0802</v>
          </cell>
        </row>
        <row r="244">
          <cell r="B244" t="str">
            <v>K030218</v>
          </cell>
          <cell r="C244" t="str">
            <v>低收入戶居家服務補助</v>
          </cell>
          <cell r="D244" t="str">
            <v>K</v>
          </cell>
          <cell r="E244" t="str">
            <v>L08</v>
          </cell>
          <cell r="F244" t="str">
            <v>L0802</v>
          </cell>
        </row>
        <row r="245">
          <cell r="B245" t="str">
            <v>K030219</v>
          </cell>
          <cell r="C245" t="str">
            <v>少年自立生活方案</v>
          </cell>
          <cell r="D245" t="str">
            <v>K</v>
          </cell>
          <cell r="E245" t="str">
            <v>L08</v>
          </cell>
          <cell r="F245" t="str">
            <v>L0802</v>
          </cell>
        </row>
        <row r="246">
          <cell r="B246" t="str">
            <v>K030220</v>
          </cell>
          <cell r="C246" t="str">
            <v>弱勢少年自立生活經濟扶助計畫(教育費、房租費等實物補助)</v>
          </cell>
          <cell r="D246" t="str">
            <v>K</v>
          </cell>
          <cell r="E246" t="str">
            <v>L08</v>
          </cell>
          <cell r="F246" t="str">
            <v>L0802</v>
          </cell>
        </row>
        <row r="247">
          <cell r="B247" t="str">
            <v>K030221</v>
          </cell>
          <cell r="C247" t="str">
            <v>兒童及少年福利機構之設置(含托育機構、早期療育機構、安置及教養機構、心理輔導或家庭諮詢機構、其他)</v>
          </cell>
          <cell r="D247" t="str">
            <v>K</v>
          </cell>
          <cell r="E247" t="str">
            <v>L08</v>
          </cell>
          <cell r="F247" t="str">
            <v>L0802</v>
          </cell>
        </row>
        <row r="248">
          <cell r="B248" t="str">
            <v>K030222</v>
          </cell>
          <cell r="C248" t="str">
            <v>原住民家庭暨婦女服務中心</v>
          </cell>
          <cell r="D248" t="str">
            <v>K</v>
          </cell>
          <cell r="E248" t="str">
            <v>L11</v>
          </cell>
          <cell r="F248" t="str">
            <v>L1100</v>
          </cell>
        </row>
        <row r="249">
          <cell r="B249" t="str">
            <v>K030223</v>
          </cell>
          <cell r="C249" t="str">
            <v>教養院補助(院童衣服被褥清洗、炊事等外包、主副食費、日用品、教養費等)</v>
          </cell>
          <cell r="D249" t="str">
            <v>K</v>
          </cell>
          <cell r="E249" t="str">
            <v>L11</v>
          </cell>
          <cell r="F249" t="str">
            <v>L1100</v>
          </cell>
        </row>
        <row r="250">
          <cell r="B250" t="str">
            <v>K030224</v>
          </cell>
          <cell r="C250" t="str">
            <v>公私協力托嬰中心及托育資源中心</v>
          </cell>
          <cell r="D250" t="str">
            <v>K</v>
          </cell>
          <cell r="E250" t="str">
            <v>L08</v>
          </cell>
          <cell r="F250" t="str">
            <v>L0802</v>
          </cell>
        </row>
        <row r="251">
          <cell r="B251" t="str">
            <v>K030225</v>
          </cell>
          <cell r="C251" t="str">
            <v>公共托育服務設置相關經費</v>
          </cell>
          <cell r="D251" t="str">
            <v>X</v>
          </cell>
          <cell r="E251" t="str">
            <v>L08</v>
          </cell>
          <cell r="F251" t="str">
            <v>L0802</v>
          </cell>
        </row>
        <row r="252">
          <cell r="B252" t="str">
            <v>K030226</v>
          </cell>
          <cell r="C252" t="str">
            <v>推動國民教育階段中輟生輔導及復學工作、督導活動等相關經費</v>
          </cell>
          <cell r="D252" t="str">
            <v>K</v>
          </cell>
          <cell r="E252" t="str">
            <v>L08</v>
          </cell>
          <cell r="F252" t="str">
            <v>L0802</v>
          </cell>
        </row>
        <row r="253">
          <cell r="B253" t="str">
            <v>K030227</v>
          </cell>
          <cell r="C253" t="str">
            <v xml:space="preserve">生育補助(生育禮品、到宅坐月子服務及租屋補助等) </v>
          </cell>
          <cell r="D253" t="str">
            <v>K</v>
          </cell>
          <cell r="E253" t="str">
            <v>L05</v>
          </cell>
          <cell r="F253" t="str">
            <v>L0500</v>
          </cell>
        </row>
        <row r="254">
          <cell r="B254" t="str">
            <v>K030228</v>
          </cell>
          <cell r="C254" t="str">
            <v>少子女化對策計畫-建置0-2歲托育補助</v>
          </cell>
          <cell r="D254" t="str">
            <v>K</v>
          </cell>
          <cell r="E254" t="str">
            <v>L08</v>
          </cell>
          <cell r="F254" t="str">
            <v>L0802</v>
          </cell>
        </row>
        <row r="255">
          <cell r="B255" t="str">
            <v>K030229</v>
          </cell>
          <cell r="C255" t="str">
            <v>少子女化對策計畫-公立幼兒園免學費及非營利幼兒園差額補助等</v>
          </cell>
          <cell r="D255" t="str">
            <v>K</v>
          </cell>
          <cell r="E255" t="str">
            <v>L08</v>
          </cell>
          <cell r="F255" t="str">
            <v>L0801</v>
          </cell>
        </row>
        <row r="256">
          <cell r="B256" t="str">
            <v>K030230</v>
          </cell>
          <cell r="C256" t="str">
            <v>少子女化對策計畫-私立幼兒園公共化政策補助</v>
          </cell>
          <cell r="D256" t="str">
            <v>K</v>
          </cell>
          <cell r="E256" t="str">
            <v>L08</v>
          </cell>
          <cell r="F256" t="str">
            <v>L0801</v>
          </cell>
        </row>
        <row r="257">
          <cell r="B257" t="str">
            <v>K030231</v>
          </cell>
          <cell r="C257" t="str">
            <v>委託辦理公辦民營婦女中心、單親中心與其他婦女安置機構</v>
          </cell>
          <cell r="D257" t="str">
            <v>K</v>
          </cell>
          <cell r="E257" t="str">
            <v>L11</v>
          </cell>
          <cell r="F257" t="str">
            <v>L1100</v>
          </cell>
        </row>
        <row r="258">
          <cell r="B258" t="str">
            <v>K030232</v>
          </cell>
          <cell r="C258" t="str">
            <v>保母托育管理補助（居家托育服務中心相關之人事、業務費等）</v>
          </cell>
          <cell r="D258" t="str">
            <v>K</v>
          </cell>
          <cell r="E258" t="str">
            <v>L08</v>
          </cell>
          <cell r="F258" t="str">
            <v>L0802</v>
          </cell>
        </row>
        <row r="259">
          <cell r="B259" t="str">
            <v>K030233</v>
          </cell>
          <cell r="C259" t="str">
            <v>小爸媽主動關懷方案(專業人員服務費、個案訪視交通費、個案急難救助費、個案產後營養費、支持團體、講座等活動費)</v>
          </cell>
          <cell r="D259" t="str">
            <v>K</v>
          </cell>
          <cell r="E259" t="str">
            <v>L08</v>
          </cell>
          <cell r="F259" t="str">
            <v>L0802</v>
          </cell>
        </row>
        <row r="260">
          <cell r="B260" t="str">
            <v>K030234</v>
          </cell>
          <cell r="C260" t="str">
            <v>生育獎助禮品(彙整鄉鎮及原住民自治區自行辦理項目)</v>
          </cell>
          <cell r="D260" t="str">
            <v>X</v>
          </cell>
          <cell r="E260" t="str">
            <v>L05</v>
          </cell>
          <cell r="F260" t="str">
            <v>L0500</v>
          </cell>
        </row>
        <row r="261">
          <cell r="B261" t="str">
            <v>K030235</v>
          </cell>
          <cell r="C261" t="str">
            <v>少子女化對策計畫-建置2-3歲托育補助</v>
          </cell>
          <cell r="D261" t="str">
            <v>K</v>
          </cell>
          <cell r="E261" t="str">
            <v>L08</v>
          </cell>
          <cell r="F261" t="str">
            <v>L0802</v>
          </cell>
        </row>
        <row r="262">
          <cell r="B262" t="str">
            <v>K030236</v>
          </cell>
          <cell r="C262" t="str">
            <v>免費供應生理用品(學生)</v>
          </cell>
          <cell r="D262" t="str">
            <v>K</v>
          </cell>
          <cell r="E262" t="str">
            <v>L08</v>
          </cell>
          <cell r="F262" t="str">
            <v>L0802</v>
          </cell>
        </row>
        <row r="263">
          <cell r="B263" t="str">
            <v>K030237</v>
          </cell>
          <cell r="C263" t="str">
            <v>免費供應生理用品(一般民眾)</v>
          </cell>
          <cell r="D263" t="str">
            <v>K</v>
          </cell>
          <cell r="E263" t="str">
            <v>L11</v>
          </cell>
          <cell r="F263" t="str">
            <v>L1100</v>
          </cell>
        </row>
        <row r="264">
          <cell r="B264" t="str">
            <v>K030238</v>
          </cell>
          <cell r="C264" t="str">
            <v>脆弱家庭育兒指導服務方案</v>
          </cell>
          <cell r="D264" t="str">
            <v>K</v>
          </cell>
          <cell r="E264" t="str">
            <v>L08</v>
          </cell>
          <cell r="F264" t="str">
            <v>L0802</v>
          </cell>
        </row>
        <row r="265">
          <cell r="B265" t="str">
            <v>K030239</v>
          </cell>
          <cell r="C265" t="str">
            <v>公共化及準公共托嬰中心照顧比優化獎助</v>
          </cell>
          <cell r="D265" t="str">
            <v>K</v>
          </cell>
          <cell r="E265" t="str">
            <v>L08</v>
          </cell>
          <cell r="F265" t="str">
            <v>L0802</v>
          </cell>
        </row>
        <row r="266">
          <cell r="B266" t="str">
            <v>K030241</v>
          </cell>
          <cell r="C266" t="str">
            <v>育兒照顧喘息服務(兒童臨時托育)</v>
          </cell>
          <cell r="D266" t="str">
            <v>K</v>
          </cell>
          <cell r="E266" t="str">
            <v>L08</v>
          </cell>
          <cell r="F266" t="str">
            <v>L0802</v>
          </cell>
        </row>
        <row r="267">
          <cell r="B267" t="str">
            <v>K0303</v>
          </cell>
          <cell r="C267" t="str">
            <v>急難救助(實物總計)</v>
          </cell>
          <cell r="D267" t="str">
            <v>X</v>
          </cell>
          <cell r="E267" t="str">
            <v>X</v>
          </cell>
          <cell r="F267" t="str">
            <v>X</v>
          </cell>
        </row>
        <row r="268">
          <cell r="B268" t="str">
            <v>K030301</v>
          </cell>
          <cell r="C268" t="str">
            <v>弱勢近貧家戶緊急紓困－醫療費用補助</v>
          </cell>
          <cell r="D268" t="str">
            <v>K</v>
          </cell>
          <cell r="E268" t="str">
            <v>L04</v>
          </cell>
          <cell r="F268" t="str">
            <v>L0402</v>
          </cell>
        </row>
        <row r="269">
          <cell r="B269" t="str">
            <v>K030302</v>
          </cell>
          <cell r="C269" t="str">
            <v>弱勢近貧家戶緊急紓困－健保欠費補助</v>
          </cell>
          <cell r="D269" t="str">
            <v>ESR-S006</v>
          </cell>
          <cell r="E269" t="str">
            <v>L04</v>
          </cell>
          <cell r="F269" t="str">
            <v>L0402</v>
          </cell>
        </row>
        <row r="270">
          <cell r="B270" t="str">
            <v>K030303</v>
          </cell>
          <cell r="C270" t="str">
            <v>弱勢近貧家戶緊急紓困－特殊需求個案照顧補助</v>
          </cell>
          <cell r="D270" t="str">
            <v>K</v>
          </cell>
          <cell r="E270" t="str">
            <v>L11</v>
          </cell>
          <cell r="F270" t="str">
            <v>L1100</v>
          </cell>
        </row>
        <row r="271">
          <cell r="B271" t="str">
            <v>K030304</v>
          </cell>
          <cell r="C271" t="str">
            <v>弱勢近貧家戶緊急紓困－教育及學雜費用補助</v>
          </cell>
          <cell r="D271" t="str">
            <v>K</v>
          </cell>
          <cell r="E271" t="str">
            <v>L08</v>
          </cell>
          <cell r="F271" t="str">
            <v>L0802</v>
          </cell>
        </row>
        <row r="272">
          <cell r="B272" t="str">
            <v>K0304</v>
          </cell>
          <cell r="C272" t="str">
            <v>住宅環境(實物總計)</v>
          </cell>
          <cell r="D272" t="str">
            <v>X</v>
          </cell>
          <cell r="E272" t="str">
            <v>X</v>
          </cell>
          <cell r="F272" t="str">
            <v>X</v>
          </cell>
        </row>
        <row r="273">
          <cell r="B273" t="str">
            <v>K030401</v>
          </cell>
          <cell r="C273" t="str">
            <v>特殊境遇家庭、弱勢兒少家庭租屋補助</v>
          </cell>
          <cell r="D273" t="str">
            <v>K</v>
          </cell>
          <cell r="E273" t="str">
            <v>L09</v>
          </cell>
          <cell r="F273" t="str">
            <v>L0902</v>
          </cell>
        </row>
        <row r="274">
          <cell r="B274" t="str">
            <v>K030402</v>
          </cell>
          <cell r="C274" t="str">
            <v>低收入戶家庭房屋修繕補助</v>
          </cell>
          <cell r="D274" t="str">
            <v>K</v>
          </cell>
          <cell r="E274" t="str">
            <v>L09</v>
          </cell>
          <cell r="F274" t="str">
            <v>L0902</v>
          </cell>
        </row>
        <row r="275">
          <cell r="B275" t="str">
            <v>K030403</v>
          </cell>
          <cell r="C275" t="str">
            <v>家庭暴力及性侵害被害人房屋租金</v>
          </cell>
          <cell r="D275" t="str">
            <v>K</v>
          </cell>
          <cell r="E275" t="str">
            <v>L09</v>
          </cell>
          <cell r="F275" t="str">
            <v>L0902</v>
          </cell>
        </row>
        <row r="276">
          <cell r="B276" t="str">
            <v>K030404</v>
          </cell>
          <cell r="C276" t="str">
            <v>單親家庭房屋津貼</v>
          </cell>
          <cell r="D276" t="str">
            <v>K</v>
          </cell>
          <cell r="E276" t="str">
            <v>L09</v>
          </cell>
          <cell r="F276" t="str">
            <v>L0902</v>
          </cell>
        </row>
        <row r="277">
          <cell r="B277" t="str">
            <v>K030405</v>
          </cell>
          <cell r="C277" t="str">
            <v>弱勢婦女暨少年保護個案房屋津貼</v>
          </cell>
          <cell r="D277" t="str">
            <v>K</v>
          </cell>
          <cell r="E277" t="str">
            <v>L09</v>
          </cell>
          <cell r="F277" t="str">
            <v>L0902</v>
          </cell>
        </row>
        <row r="278">
          <cell r="B278" t="str">
            <v>K0305</v>
          </cell>
          <cell r="C278" t="str">
            <v>教育相關-學雜費、助學金(實物總計)</v>
          </cell>
          <cell r="D278" t="str">
            <v>X</v>
          </cell>
          <cell r="E278" t="str">
            <v>X</v>
          </cell>
          <cell r="F278" t="str">
            <v>X</v>
          </cell>
        </row>
        <row r="279">
          <cell r="B279" t="str">
            <v>K030501</v>
          </cell>
          <cell r="C279" t="str">
            <v>低收入戶教育補助</v>
          </cell>
          <cell r="D279" t="str">
            <v>K</v>
          </cell>
          <cell r="E279" t="str">
            <v>L08</v>
          </cell>
          <cell r="F279" t="str">
            <v>L0802</v>
          </cell>
        </row>
        <row r="280">
          <cell r="B280" t="str">
            <v>K030502</v>
          </cell>
          <cell r="C280" t="str">
            <v>低收入戶助學金</v>
          </cell>
          <cell r="D280" t="str">
            <v>K</v>
          </cell>
          <cell r="E280" t="str">
            <v>L08</v>
          </cell>
          <cell r="F280" t="str">
            <v>L0802</v>
          </cell>
        </row>
        <row r="281">
          <cell r="B281" t="str">
            <v>K030503</v>
          </cell>
          <cell r="C281" t="str">
            <v>中低收入單親家庭子女教育補助</v>
          </cell>
          <cell r="D281" t="str">
            <v>K</v>
          </cell>
          <cell r="E281" t="str">
            <v>L08</v>
          </cell>
          <cell r="F281" t="str">
            <v>L0802</v>
          </cell>
        </row>
        <row r="282">
          <cell r="B282" t="str">
            <v>K030504</v>
          </cell>
          <cell r="C282" t="str">
            <v>5歲幼兒免學費就學補助</v>
          </cell>
          <cell r="D282" t="str">
            <v>K</v>
          </cell>
          <cell r="E282" t="str">
            <v>L08</v>
          </cell>
          <cell r="F282" t="str">
            <v>L0801</v>
          </cell>
        </row>
        <row r="283">
          <cell r="B283" t="str">
            <v>K030505</v>
          </cell>
          <cell r="C283" t="str">
            <v>低、中低收入家庭幼兒就讀公私立幼兒園托教補助(含學雜費、月費等)</v>
          </cell>
          <cell r="D283" t="str">
            <v>K</v>
          </cell>
          <cell r="E283" t="str">
            <v>L08</v>
          </cell>
          <cell r="F283" t="str">
            <v>L0801</v>
          </cell>
        </row>
        <row r="284">
          <cell r="B284" t="str">
            <v>K030506</v>
          </cell>
          <cell r="C284" t="str">
            <v>5歲以下幼兒免學費及就學費用補助(縣市自辦)</v>
          </cell>
          <cell r="D284" t="str">
            <v>K</v>
          </cell>
          <cell r="E284" t="str">
            <v>L08</v>
          </cell>
          <cell r="F284" t="str">
            <v>L0801</v>
          </cell>
        </row>
        <row r="285">
          <cell r="B285" t="str">
            <v>K030507</v>
          </cell>
          <cell r="C285" t="str">
            <v>國小學生學雜費減免、助學金(不含身心障礙學生)</v>
          </cell>
          <cell r="D285" t="str">
            <v>K</v>
          </cell>
          <cell r="E285" t="str">
            <v>L10</v>
          </cell>
          <cell r="F285" t="str">
            <v>L1000</v>
          </cell>
        </row>
        <row r="286">
          <cell r="B286" t="str">
            <v>K030508</v>
          </cell>
          <cell r="C286" t="str">
            <v>國中生學雜費減免、助學金(不含身心障礙學生)</v>
          </cell>
          <cell r="D286" t="str">
            <v>K</v>
          </cell>
          <cell r="E286" t="str">
            <v>L10</v>
          </cell>
          <cell r="F286" t="str">
            <v>L1000</v>
          </cell>
        </row>
        <row r="287">
          <cell r="B287" t="str">
            <v>K030509</v>
          </cell>
          <cell r="C287" t="str">
            <v>齊一公私立高中職學費補助方案(含免學費、學費差額補助及學費定額補助)</v>
          </cell>
          <cell r="D287" t="str">
            <v>K</v>
          </cell>
          <cell r="E287" t="str">
            <v>L08</v>
          </cell>
          <cell r="F287" t="str">
            <v>L0802</v>
          </cell>
        </row>
        <row r="288">
          <cell r="B288" t="str">
            <v>K030510</v>
          </cell>
          <cell r="C288" t="str">
            <v>高中職學雜費減免(不含齊一免學費方案)、助學金(不含身心障礙學生)</v>
          </cell>
          <cell r="D288" t="str">
            <v>K</v>
          </cell>
          <cell r="E288" t="str">
            <v>L08</v>
          </cell>
          <cell r="F288" t="str">
            <v>L0802</v>
          </cell>
        </row>
        <row r="289">
          <cell r="B289" t="str">
            <v>K030511</v>
          </cell>
          <cell r="C289" t="str">
            <v>公私立高中職附設進修學校免學費</v>
          </cell>
          <cell r="D289" t="str">
            <v>K</v>
          </cell>
          <cell r="E289" t="str">
            <v>L08</v>
          </cell>
          <cell r="F289" t="str">
            <v>L0802</v>
          </cell>
        </row>
        <row r="290">
          <cell r="B290" t="str">
            <v>K030512</v>
          </cell>
          <cell r="C290" t="str">
            <v>大專校院學生學費補助(不含身心障礙學生)</v>
          </cell>
          <cell r="D290" t="str">
            <v>K</v>
          </cell>
          <cell r="E290" t="str">
            <v>L08</v>
          </cell>
          <cell r="F290" t="str">
            <v>L0802</v>
          </cell>
        </row>
        <row r="291">
          <cell r="B291" t="str">
            <v>K030513</v>
          </cell>
          <cell r="C291" t="str">
            <v>特殊境遇家庭子女教育補助</v>
          </cell>
          <cell r="D291" t="str">
            <v>K</v>
          </cell>
          <cell r="E291" t="str">
            <v>L08</v>
          </cell>
          <cell r="F291" t="str">
            <v>L0802</v>
          </cell>
        </row>
        <row r="292">
          <cell r="B292" t="str">
            <v>K030514</v>
          </cell>
          <cell r="C292" t="str">
            <v>優秀運動選手參加體育競賽、優秀學生雜費補助</v>
          </cell>
          <cell r="D292" t="str">
            <v>K</v>
          </cell>
          <cell r="E292" t="str">
            <v>L08</v>
          </cell>
          <cell r="F292" t="str">
            <v>L0802</v>
          </cell>
        </row>
        <row r="293">
          <cell r="B293" t="str">
            <v>K030515</v>
          </cell>
          <cell r="C293" t="str">
            <v>發展遲緩兒童學雜費</v>
          </cell>
          <cell r="D293" t="str">
            <v>K</v>
          </cell>
          <cell r="E293" t="str">
            <v>L08</v>
          </cell>
          <cell r="F293" t="str">
            <v>L0802</v>
          </cell>
        </row>
        <row r="294">
          <cell r="B294" t="str">
            <v>K030516</v>
          </cell>
          <cell r="C294" t="str">
            <v>軍公教遺族及傷殘榮軍子女就學費用優待-國中小</v>
          </cell>
          <cell r="D294" t="str">
            <v>K</v>
          </cell>
          <cell r="E294" t="str">
            <v>L10</v>
          </cell>
          <cell r="F294" t="str">
            <v>L1000</v>
          </cell>
        </row>
        <row r="295">
          <cell r="B295" t="str">
            <v>K030517</v>
          </cell>
          <cell r="C295" t="str">
            <v>卓越清寒學生圓夢基金-學雜費等就學費用補助-國中小</v>
          </cell>
          <cell r="D295" t="str">
            <v>K</v>
          </cell>
          <cell r="E295" t="str">
            <v>L10</v>
          </cell>
          <cell r="F295" t="str">
            <v>L1000</v>
          </cell>
        </row>
        <row r="296">
          <cell r="B296" t="str">
            <v>K030518</v>
          </cell>
          <cell r="C296" t="str">
            <v>未設高中職離島學生就學費用補助</v>
          </cell>
          <cell r="D296" t="str">
            <v>K</v>
          </cell>
          <cell r="E296" t="str">
            <v>L08</v>
          </cell>
          <cell r="F296" t="str">
            <v>L0802</v>
          </cell>
        </row>
        <row r="297">
          <cell r="B297" t="str">
            <v>K030519</v>
          </cell>
          <cell r="C297" t="str">
            <v>功勳子女及公教遺族助學金</v>
          </cell>
          <cell r="D297" t="str">
            <v>K</v>
          </cell>
          <cell r="E297" t="str">
            <v>L08</v>
          </cell>
          <cell r="F297" t="str">
            <v>L0802</v>
          </cell>
        </row>
        <row r="298">
          <cell r="B298" t="str">
            <v>K030520</v>
          </cell>
          <cell r="C298" t="str">
            <v>獎勵裁併國中小學生勤學助學金</v>
          </cell>
          <cell r="D298" t="str">
            <v>K</v>
          </cell>
          <cell r="E298" t="str">
            <v>L10</v>
          </cell>
          <cell r="F298" t="str">
            <v>L1000</v>
          </cell>
        </row>
        <row r="299">
          <cell r="B299" t="str">
            <v>K030521</v>
          </cell>
          <cell r="C299" t="str">
            <v>勞工權益基金-失業勞工子女就學補助</v>
          </cell>
          <cell r="D299" t="str">
            <v>K</v>
          </cell>
          <cell r="E299" t="str">
            <v>L08</v>
          </cell>
          <cell r="F299" t="str">
            <v>L0802</v>
          </cell>
        </row>
        <row r="300">
          <cell r="B300" t="str">
            <v>K030522</v>
          </cell>
          <cell r="C300" t="str">
            <v>原住民幼兒就讀公私立幼兒園學雜費補助</v>
          </cell>
          <cell r="D300" t="str">
            <v>K</v>
          </cell>
          <cell r="E300" t="str">
            <v>L08</v>
          </cell>
          <cell r="F300" t="str">
            <v>L0801</v>
          </cell>
        </row>
        <row r="301">
          <cell r="B301" t="str">
            <v>K030523</v>
          </cell>
          <cell r="C301" t="str">
            <v>原住民國小學生學雜費減免、助學金(不含身心障礙學生)</v>
          </cell>
          <cell r="D301" t="str">
            <v>K</v>
          </cell>
          <cell r="E301" t="str">
            <v>L10</v>
          </cell>
          <cell r="F301" t="str">
            <v>L1000</v>
          </cell>
        </row>
        <row r="302">
          <cell r="B302" t="str">
            <v>K030524</v>
          </cell>
          <cell r="C302" t="str">
            <v>原住民國中學生雜費減免、助學金(不含身心障礙學生)</v>
          </cell>
          <cell r="D302" t="str">
            <v>K</v>
          </cell>
          <cell r="E302" t="str">
            <v>L10</v>
          </cell>
          <cell r="F302" t="str">
            <v>L1000</v>
          </cell>
        </row>
        <row r="303">
          <cell r="B303" t="str">
            <v>K030525</v>
          </cell>
          <cell r="C303" t="str">
            <v>原住民高中職學生學雜費減免(不含齊一免學費方案)、助學金(不含身心障礙學生)</v>
          </cell>
          <cell r="D303" t="str">
            <v>K</v>
          </cell>
          <cell r="E303" t="str">
            <v>L08</v>
          </cell>
          <cell r="F303" t="str">
            <v>L0802</v>
          </cell>
        </row>
        <row r="304">
          <cell r="B304" t="str">
            <v>K030526</v>
          </cell>
          <cell r="C304" t="str">
            <v>原住民大專校院學生學費補助(不含身心障礙學生)</v>
          </cell>
          <cell r="D304" t="str">
            <v>K</v>
          </cell>
          <cell r="E304" t="str">
            <v>L08</v>
          </cell>
          <cell r="F304" t="str">
            <v>L0802</v>
          </cell>
        </row>
        <row r="305">
          <cell r="B305" t="str">
            <v>K030527</v>
          </cell>
          <cell r="C305" t="str">
            <v>國中、小低收入戶學生、弱勢學生就學費用減免及助學金</v>
          </cell>
          <cell r="D305" t="str">
            <v>K</v>
          </cell>
          <cell r="E305" t="str">
            <v>L10</v>
          </cell>
          <cell r="F305" t="str">
            <v>L1000</v>
          </cell>
        </row>
        <row r="306">
          <cell r="B306" t="str">
            <v>K030528</v>
          </cell>
          <cell r="C306" t="str">
            <v>高中職、大專低收入戶學生、弱勢學生就學費用減免及助學金</v>
          </cell>
          <cell r="D306" t="str">
            <v>K</v>
          </cell>
          <cell r="E306" t="str">
            <v>L08</v>
          </cell>
          <cell r="F306" t="str">
            <v>L0802</v>
          </cell>
        </row>
        <row r="307">
          <cell r="B307" t="str">
            <v>K030529</v>
          </cell>
          <cell r="C307" t="str">
            <v>國小至大專(各級學校)低收入戶學生、弱勢學生就學費用減免及助學金</v>
          </cell>
          <cell r="D307" t="str">
            <v>K</v>
          </cell>
          <cell r="E307" t="str">
            <v>L08</v>
          </cell>
          <cell r="F307" t="str">
            <v>L0802</v>
          </cell>
        </row>
        <row r="308">
          <cell r="B308" t="str">
            <v>K030530</v>
          </cell>
          <cell r="C308" t="str">
            <v>軍公教遺族及傷殘榮軍子女就學費用優待-高中職以上</v>
          </cell>
          <cell r="D308" t="str">
            <v>K</v>
          </cell>
          <cell r="E308" t="str">
            <v>L08</v>
          </cell>
          <cell r="F308" t="str">
            <v>L0802</v>
          </cell>
        </row>
        <row r="309">
          <cell r="B309" t="str">
            <v>K030531</v>
          </cell>
          <cell r="C309" t="str">
            <v>卓越清寒學生圓夢基金-學雜費等就學費用補助-高中職以上</v>
          </cell>
          <cell r="D309" t="str">
            <v>K</v>
          </cell>
          <cell r="E309" t="str">
            <v>L08</v>
          </cell>
          <cell r="F309" t="str">
            <v>L0802</v>
          </cell>
        </row>
        <row r="310">
          <cell r="B310" t="str">
            <v>K030532</v>
          </cell>
          <cell r="C310" t="str">
            <v>補助大專校院設置原住民族學生資源中心</v>
          </cell>
          <cell r="D310" t="str">
            <v>K</v>
          </cell>
          <cell r="E310" t="str">
            <v>L08</v>
          </cell>
          <cell r="F310" t="str">
            <v>L0802</v>
          </cell>
        </row>
        <row r="311">
          <cell r="B311" t="str">
            <v>K030533</v>
          </cell>
          <cell r="C311" t="str">
            <v>國小至大專(各級學校)學生就學費用減免及助學金</v>
          </cell>
          <cell r="D311" t="str">
            <v>K</v>
          </cell>
          <cell r="E311" t="str">
            <v>L08</v>
          </cell>
          <cell r="F311" t="str">
            <v>L0802</v>
          </cell>
        </row>
        <row r="312">
          <cell r="B312" t="str">
            <v>K030534</v>
          </cell>
          <cell r="C312" t="str">
            <v>清寒原住民國小學生學雜費減免、助學金(不含身心障礙學生)</v>
          </cell>
          <cell r="D312" t="str">
            <v>K</v>
          </cell>
          <cell r="E312" t="str">
            <v>L10</v>
          </cell>
          <cell r="F312" t="str">
            <v>L1000</v>
          </cell>
        </row>
        <row r="313">
          <cell r="B313" t="str">
            <v>K030535</v>
          </cell>
          <cell r="C313" t="str">
            <v>清寒原住民國中學生學雜費減免、助學金(不含身心障礙學生)</v>
          </cell>
          <cell r="D313" t="str">
            <v>K</v>
          </cell>
          <cell r="E313" t="str">
            <v>L10</v>
          </cell>
          <cell r="F313" t="str">
            <v>L1000</v>
          </cell>
        </row>
        <row r="314">
          <cell r="B314" t="str">
            <v>K030536</v>
          </cell>
          <cell r="C314" t="str">
            <v>大專校院學生助學金-低收入戶及中低收入戶助學金(原民會補助計畫)</v>
          </cell>
          <cell r="D314" t="str">
            <v>K</v>
          </cell>
          <cell r="E314" t="str">
            <v>L08</v>
          </cell>
          <cell r="F314" t="str">
            <v>L0802</v>
          </cell>
        </row>
        <row r="315">
          <cell r="B315" t="str">
            <v>K0306</v>
          </cell>
          <cell r="C315" t="str">
            <v>教育相關-其他(實物總計)</v>
          </cell>
          <cell r="D315" t="str">
            <v>X</v>
          </cell>
          <cell r="E315" t="str">
            <v>X</v>
          </cell>
          <cell r="F315" t="str">
            <v>X</v>
          </cell>
        </row>
        <row r="316">
          <cell r="B316" t="str">
            <v>K030601</v>
          </cell>
          <cell r="C316" t="str">
            <v>公私立幼兒園幼兒童課後留園補助</v>
          </cell>
          <cell r="D316" t="str">
            <v>K</v>
          </cell>
          <cell r="E316" t="str">
            <v>L08</v>
          </cell>
          <cell r="F316" t="str">
            <v>L0801</v>
          </cell>
        </row>
        <row r="317">
          <cell r="B317" t="str">
            <v>K030602</v>
          </cell>
          <cell r="C317" t="str">
            <v>幼兒園課後照顧</v>
          </cell>
          <cell r="D317" t="str">
            <v>K</v>
          </cell>
          <cell r="E317" t="str">
            <v>L08</v>
          </cell>
          <cell r="F317" t="str">
            <v>L0801</v>
          </cell>
        </row>
        <row r="318">
          <cell r="B318" t="str">
            <v>K030603</v>
          </cell>
          <cell r="C318" t="str">
            <v>夜光天使－弱勢國小學生兒童課後照顧</v>
          </cell>
          <cell r="D318" t="str">
            <v>K</v>
          </cell>
          <cell r="E318" t="str">
            <v>L10</v>
          </cell>
          <cell r="F318" t="str">
            <v>L1000</v>
          </cell>
        </row>
        <row r="319">
          <cell r="B319" t="str">
            <v>K030604</v>
          </cell>
          <cell r="C319" t="str">
            <v>國小課後照顧</v>
          </cell>
          <cell r="D319" t="str">
            <v>K</v>
          </cell>
          <cell r="E319" t="str">
            <v>L10</v>
          </cell>
          <cell r="F319" t="str">
            <v>L1000</v>
          </cell>
        </row>
        <row r="320">
          <cell r="B320" t="str">
            <v>K030605</v>
          </cell>
          <cell r="C320" t="str">
            <v>辦理補救教學實施方案</v>
          </cell>
          <cell r="D320" t="str">
            <v>K</v>
          </cell>
          <cell r="E320" t="str">
            <v>L10</v>
          </cell>
          <cell r="F320" t="str">
            <v>L1000</v>
          </cell>
        </row>
        <row r="321">
          <cell r="B321" t="str">
            <v>K030606</v>
          </cell>
          <cell r="C321" t="str">
            <v>低、中低收入戶國中、小學生藝術才能班外聘鐘點費補助</v>
          </cell>
          <cell r="D321" t="str">
            <v>K</v>
          </cell>
          <cell r="E321" t="str">
            <v>L10</v>
          </cell>
          <cell r="F321" t="str">
            <v>L1000</v>
          </cell>
        </row>
        <row r="322">
          <cell r="B322" t="str">
            <v>K030607</v>
          </cell>
          <cell r="C322" t="str">
            <v>低收入戶及偏遠地區國中、小學生就學交通費補助</v>
          </cell>
          <cell r="D322" t="str">
            <v>K</v>
          </cell>
          <cell r="E322" t="str">
            <v>L08</v>
          </cell>
          <cell r="F322" t="str">
            <v>L0802</v>
          </cell>
        </row>
        <row r="323">
          <cell r="B323" t="str">
            <v>K030608</v>
          </cell>
          <cell r="C323" t="str">
            <v>低收入戶及偏遠地區高中職學生就學交通費補助</v>
          </cell>
          <cell r="D323" t="str">
            <v>K</v>
          </cell>
          <cell r="E323" t="str">
            <v>L08</v>
          </cell>
          <cell r="F323" t="str">
            <v>L0802</v>
          </cell>
        </row>
        <row r="324">
          <cell r="B324" t="str">
            <v>K030609</v>
          </cell>
          <cell r="C324" t="str">
            <v>國中小體育學生參加國內運動競賽補助-膳食、交通、住宿及報名費</v>
          </cell>
          <cell r="D324" t="str">
            <v>K</v>
          </cell>
          <cell r="E324" t="str">
            <v>L10</v>
          </cell>
          <cell r="F324" t="str">
            <v>L1000</v>
          </cell>
        </row>
        <row r="325">
          <cell r="B325" t="str">
            <v>K030610</v>
          </cell>
          <cell r="C325" t="str">
            <v>國中、小學學生教科書款補助</v>
          </cell>
          <cell r="D325" t="str">
            <v>K</v>
          </cell>
          <cell r="E325" t="str">
            <v>L10</v>
          </cell>
          <cell r="F325" t="str">
            <v>L1000</v>
          </cell>
        </row>
        <row r="326">
          <cell r="B326" t="str">
            <v>K030611</v>
          </cell>
          <cell r="C326" t="str">
            <v>學生購置電腦設備補助</v>
          </cell>
          <cell r="D326" t="str">
            <v>K</v>
          </cell>
          <cell r="E326" t="str">
            <v>L08</v>
          </cell>
          <cell r="F326" t="str">
            <v>L0802</v>
          </cell>
        </row>
        <row r="327">
          <cell r="B327" t="str">
            <v>K030612</v>
          </cell>
          <cell r="C327" t="str">
            <v>育兒指導暨學前啟蒙服務</v>
          </cell>
          <cell r="D327" t="str">
            <v>K</v>
          </cell>
          <cell r="E327" t="str">
            <v>L08</v>
          </cell>
          <cell r="F327" t="str">
            <v>L0801</v>
          </cell>
        </row>
        <row r="328">
          <cell r="B328" t="str">
            <v>K030613</v>
          </cell>
          <cell r="C328" t="str">
            <v>閱讀起步走0-5歲嬰幼兒閱讀推廣活動</v>
          </cell>
          <cell r="D328" t="str">
            <v>K</v>
          </cell>
          <cell r="E328" t="str">
            <v>L08</v>
          </cell>
          <cell r="F328" t="str">
            <v>L0801</v>
          </cell>
        </row>
        <row r="329">
          <cell r="B329" t="str">
            <v>K030614</v>
          </cell>
          <cell r="C329" t="str">
            <v>弱勢及低收入家庭5歲以下幼兒代辦費補助</v>
          </cell>
          <cell r="D329" t="str">
            <v>K</v>
          </cell>
          <cell r="E329" t="str">
            <v>L08</v>
          </cell>
          <cell r="F329" t="str">
            <v>L0801</v>
          </cell>
        </row>
        <row r="330">
          <cell r="B330" t="str">
            <v>K030615</v>
          </cell>
          <cell r="C330" t="str">
            <v>國民中、小學學生代收代辦費補助</v>
          </cell>
          <cell r="D330" t="str">
            <v>K</v>
          </cell>
          <cell r="E330" t="str">
            <v>L10</v>
          </cell>
          <cell r="F330" t="str">
            <v>L1000</v>
          </cell>
        </row>
        <row r="331">
          <cell r="B331" t="str">
            <v>K030616</v>
          </cell>
          <cell r="C331" t="str">
            <v>原住民學生代收代辦費</v>
          </cell>
          <cell r="D331" t="str">
            <v>K</v>
          </cell>
          <cell r="E331" t="str">
            <v>L08</v>
          </cell>
          <cell r="F331" t="str">
            <v>L0802</v>
          </cell>
        </row>
        <row r="332">
          <cell r="B332" t="str">
            <v>K030617</v>
          </cell>
          <cell r="C332" t="str">
            <v>原住民補救教學課輔教室</v>
          </cell>
          <cell r="D332" t="str">
            <v>K</v>
          </cell>
          <cell r="E332" t="str">
            <v>L10</v>
          </cell>
          <cell r="F332" t="str">
            <v>L1000</v>
          </cell>
        </row>
        <row r="333">
          <cell r="B333" t="str">
            <v>K030618</v>
          </cell>
          <cell r="C333" t="str">
            <v>原住民學生多元智能發展計畫</v>
          </cell>
          <cell r="D333" t="str">
            <v>K</v>
          </cell>
          <cell r="E333" t="str">
            <v>L10</v>
          </cell>
          <cell r="F333" t="str">
            <v>L1000</v>
          </cell>
        </row>
        <row r="334">
          <cell r="B334" t="str">
            <v>K030619</v>
          </cell>
          <cell r="C334" t="str">
            <v>原住民國中小族語教學及教材編印</v>
          </cell>
          <cell r="D334" t="str">
            <v>K</v>
          </cell>
          <cell r="E334" t="str">
            <v>L10</v>
          </cell>
          <cell r="F334" t="str">
            <v>L1000</v>
          </cell>
        </row>
        <row r="335">
          <cell r="B335" t="str">
            <v>K030620</v>
          </cell>
          <cell r="C335" t="str">
            <v>原住民族語沉浸式教學幼兒園推廣計畫</v>
          </cell>
          <cell r="D335" t="str">
            <v>K</v>
          </cell>
          <cell r="E335" t="str">
            <v>L08</v>
          </cell>
          <cell r="F335" t="str">
            <v>L0801</v>
          </cell>
        </row>
        <row r="336">
          <cell r="B336" t="str">
            <v>K030621</v>
          </cell>
          <cell r="C336" t="str">
            <v>原住民子女就學交通費</v>
          </cell>
          <cell r="D336" t="str">
            <v>K</v>
          </cell>
          <cell r="E336" t="str">
            <v>L08</v>
          </cell>
          <cell r="F336" t="str">
            <v>L0802</v>
          </cell>
        </row>
        <row r="337">
          <cell r="B337" t="str">
            <v>K030622</v>
          </cell>
          <cell r="C337" t="str">
            <v>原住民國中、小學學生教科書款補助</v>
          </cell>
          <cell r="D337" t="str">
            <v>K</v>
          </cell>
          <cell r="E337" t="str">
            <v>L10</v>
          </cell>
          <cell r="F337" t="str">
            <v>L1000</v>
          </cell>
        </row>
        <row r="338">
          <cell r="B338" t="str">
            <v>K030623</v>
          </cell>
          <cell r="C338" t="str">
            <v>原住民青少年課業補習費用</v>
          </cell>
          <cell r="D338" t="str">
            <v>K</v>
          </cell>
          <cell r="E338" t="str">
            <v>L10</v>
          </cell>
          <cell r="F338" t="str">
            <v>L1000</v>
          </cell>
        </row>
        <row r="339">
          <cell r="B339" t="str">
            <v>K030624</v>
          </cell>
          <cell r="C339" t="str">
            <v>原住民國小學生文具費補助</v>
          </cell>
          <cell r="D339" t="str">
            <v>K</v>
          </cell>
          <cell r="E339" t="str">
            <v>L10</v>
          </cell>
          <cell r="F339" t="str">
            <v>L1000</v>
          </cell>
        </row>
        <row r="340">
          <cell r="B340" t="str">
            <v>K030625</v>
          </cell>
          <cell r="C340" t="str">
            <v>辦理原住民學生課後扶植計畫</v>
          </cell>
          <cell r="D340" t="str">
            <v>K</v>
          </cell>
          <cell r="E340" t="str">
            <v>L08</v>
          </cell>
          <cell r="F340" t="str">
            <v>L0802</v>
          </cell>
        </row>
        <row r="341">
          <cell r="B341" t="str">
            <v>K030626</v>
          </cell>
          <cell r="C341" t="str">
            <v>補助社區或部落教保服務中心</v>
          </cell>
          <cell r="D341" t="str">
            <v>K</v>
          </cell>
          <cell r="E341" t="str">
            <v>L08</v>
          </cell>
          <cell r="F341" t="str">
            <v>L0801</v>
          </cell>
        </row>
        <row r="342">
          <cell r="B342" t="str">
            <v>K030627</v>
          </cell>
          <cell r="C342" t="str">
            <v>弱勢國民中、小學學生代收代辦費補助(低收、中低收、清寒、突遭變故等)</v>
          </cell>
          <cell r="D342" t="str">
            <v>K</v>
          </cell>
          <cell r="E342" t="str">
            <v>L10</v>
          </cell>
          <cell r="F342" t="str">
            <v>L1000</v>
          </cell>
        </row>
        <row r="343">
          <cell r="B343" t="str">
            <v>K030628</v>
          </cell>
          <cell r="C343" t="str">
            <v>弱勢國民中、小學學生教科書款補助(低收、中低收、清寒、突遭變故等)</v>
          </cell>
          <cell r="D343" t="str">
            <v>K</v>
          </cell>
          <cell r="E343" t="str">
            <v>L10</v>
          </cell>
          <cell r="F343" t="str">
            <v>L1000</v>
          </cell>
        </row>
        <row r="344">
          <cell r="B344" t="str">
            <v>K030629</v>
          </cell>
          <cell r="C344" t="str">
            <v>弱勢家庭學生購置電腦設備補助</v>
          </cell>
          <cell r="D344" t="str">
            <v>K</v>
          </cell>
          <cell r="E344" t="str">
            <v>L08</v>
          </cell>
          <cell r="F344" t="str">
            <v>L0802</v>
          </cell>
        </row>
        <row r="345">
          <cell r="B345" t="str">
            <v>K030630</v>
          </cell>
          <cell r="C345" t="str">
            <v>家暴及性侵害被害人就學補助</v>
          </cell>
          <cell r="D345" t="str">
            <v>K</v>
          </cell>
          <cell r="E345" t="str">
            <v>L08</v>
          </cell>
          <cell r="F345" t="str">
            <v>L0802</v>
          </cell>
        </row>
        <row r="346">
          <cell r="B346" t="str">
            <v>K030631</v>
          </cell>
          <cell r="C346" t="str">
            <v>公私立幼兒園弱勢幼兒課後留園補助</v>
          </cell>
          <cell r="D346" t="str">
            <v>K</v>
          </cell>
          <cell r="E346" t="str">
            <v>L08</v>
          </cell>
          <cell r="F346" t="str">
            <v>L0801</v>
          </cell>
        </row>
        <row r="347">
          <cell r="B347" t="str">
            <v>K030632</v>
          </cell>
          <cell r="C347" t="str">
            <v>國小弱勢學生兒童課後照顧</v>
          </cell>
          <cell r="D347" t="str">
            <v>K</v>
          </cell>
          <cell r="E347" t="str">
            <v>L10</v>
          </cell>
          <cell r="F347" t="str">
            <v>L1000</v>
          </cell>
        </row>
        <row r="348">
          <cell r="B348" t="str">
            <v>K030633</v>
          </cell>
          <cell r="C348" t="str">
            <v>新住民子女教育實施計畫</v>
          </cell>
          <cell r="D348" t="str">
            <v>K</v>
          </cell>
          <cell r="E348" t="str">
            <v>L10</v>
          </cell>
          <cell r="F348" t="str">
            <v>L1000</v>
          </cell>
        </row>
        <row r="349">
          <cell r="B349" t="str">
            <v>K030634</v>
          </cell>
          <cell r="C349" t="str">
            <v>新住民子女相關補助(華語補救教學專案)</v>
          </cell>
          <cell r="D349" t="str">
            <v>K</v>
          </cell>
          <cell r="E349" t="str">
            <v>L10</v>
          </cell>
          <cell r="F349" t="str">
            <v>L1000</v>
          </cell>
        </row>
        <row r="350">
          <cell r="B350" t="str">
            <v>K0309</v>
          </cell>
          <cell r="C350" t="str">
            <v>其他婦女兒少給付(實物總計)</v>
          </cell>
          <cell r="D350" t="str">
            <v>X</v>
          </cell>
          <cell r="E350" t="str">
            <v>X</v>
          </cell>
          <cell r="F350" t="str">
            <v>X</v>
          </cell>
        </row>
        <row r="351">
          <cell r="B351" t="str">
            <v>K030901</v>
          </cell>
          <cell r="C351" t="str">
            <v>低及中低收入戶孕婦生育津貼及嬰兒營養補助(代金)</v>
          </cell>
          <cell r="D351" t="str">
            <v>K</v>
          </cell>
          <cell r="E351" t="str">
            <v>L05</v>
          </cell>
          <cell r="F351" t="str">
            <v>L0500</v>
          </cell>
        </row>
        <row r="352">
          <cell r="B352" t="str">
            <v>K030902</v>
          </cell>
          <cell r="C352" t="str">
            <v>補助水質水量保護區居民生育營養補助</v>
          </cell>
          <cell r="D352" t="str">
            <v>K</v>
          </cell>
          <cell r="E352" t="str">
            <v>L05</v>
          </cell>
          <cell r="F352" t="str">
            <v>L0500</v>
          </cell>
        </row>
        <row r="353">
          <cell r="B353" t="str">
            <v>K030903</v>
          </cell>
          <cell r="C353" t="str">
            <v>幼童營養早午餐</v>
          </cell>
          <cell r="D353" t="str">
            <v>K</v>
          </cell>
          <cell r="E353" t="str">
            <v>L08</v>
          </cell>
          <cell r="F353" t="str">
            <v>L0802</v>
          </cell>
        </row>
        <row r="354">
          <cell r="B354" t="str">
            <v>K030904</v>
          </cell>
          <cell r="C354" t="str">
            <v>幼兒鮮奶、點心等餐飲補助(不含營養早午餐)</v>
          </cell>
          <cell r="D354" t="str">
            <v>K</v>
          </cell>
          <cell r="E354" t="str">
            <v>L08</v>
          </cell>
          <cell r="F354" t="str">
            <v>L0802</v>
          </cell>
        </row>
        <row r="355">
          <cell r="B355" t="str">
            <v>K030905</v>
          </cell>
          <cell r="C355" t="str">
            <v>國中、小學學生營養午餐</v>
          </cell>
          <cell r="D355" t="str">
            <v>K</v>
          </cell>
          <cell r="E355" t="str">
            <v>L10</v>
          </cell>
          <cell r="F355" t="str">
            <v>L1000</v>
          </cell>
        </row>
        <row r="356">
          <cell r="B356" t="str">
            <v>K030906</v>
          </cell>
          <cell r="C356" t="str">
            <v>國中、小學學生鮮奶、點心等餐飲(不含營養午餐)</v>
          </cell>
          <cell r="D356" t="str">
            <v>K</v>
          </cell>
          <cell r="E356" t="str">
            <v>L10</v>
          </cell>
          <cell r="F356" t="str">
            <v>L1000</v>
          </cell>
        </row>
        <row r="357">
          <cell r="B357" t="str">
            <v>K030907</v>
          </cell>
          <cell r="C357" t="str">
            <v>弱勢課後陪讀餐劵服務</v>
          </cell>
          <cell r="D357" t="str">
            <v>K</v>
          </cell>
          <cell r="E357" t="str">
            <v>L10</v>
          </cell>
          <cell r="F357" t="str">
            <v>L1000</v>
          </cell>
        </row>
        <row r="358">
          <cell r="B358" t="str">
            <v>K030908</v>
          </cell>
          <cell r="C358" t="str">
            <v>補助水質水量保護區學生營養午餐</v>
          </cell>
          <cell r="D358" t="str">
            <v>K</v>
          </cell>
          <cell r="E358" t="str">
            <v>L10</v>
          </cell>
          <cell r="F358" t="str">
            <v>L1000</v>
          </cell>
        </row>
        <row r="359">
          <cell r="B359" t="str">
            <v>K030909</v>
          </cell>
          <cell r="C359" t="str">
            <v>回饋金(台電、機場捷運、民用航空局、垃圾焚化廠、掩埋場)對居民的補助-學雜費、營養午餐、才藝課後照顧、教科書籍費及助學金等補助</v>
          </cell>
          <cell r="D359" t="str">
            <v>K</v>
          </cell>
          <cell r="E359" t="str">
            <v>L10</v>
          </cell>
          <cell r="F359" t="str">
            <v>L1000</v>
          </cell>
        </row>
        <row r="360">
          <cell r="B360" t="str">
            <v>K030910</v>
          </cell>
          <cell r="C360" t="str">
            <v>高中職學生餐費補助</v>
          </cell>
          <cell r="D360" t="str">
            <v>K</v>
          </cell>
          <cell r="E360" t="str">
            <v>L08</v>
          </cell>
          <cell r="F360" t="str">
            <v>L0802</v>
          </cell>
        </row>
        <row r="361">
          <cell r="B361" t="str">
            <v>K030911</v>
          </cell>
          <cell r="C361" t="str">
            <v>學生卡乘車優惠補助</v>
          </cell>
          <cell r="D361" t="str">
            <v>K</v>
          </cell>
          <cell r="E361" t="str">
            <v>L08</v>
          </cell>
          <cell r="F361" t="str">
            <v>L0802</v>
          </cell>
        </row>
        <row r="362">
          <cell r="B362" t="str">
            <v>K030912</v>
          </cell>
          <cell r="C362" t="str">
            <v>補助水質水量保護區弱勢家庭營養津貼</v>
          </cell>
          <cell r="D362" t="str">
            <v>K</v>
          </cell>
          <cell r="E362" t="str">
            <v>L08</v>
          </cell>
          <cell r="F362" t="str">
            <v>L0802</v>
          </cell>
        </row>
        <row r="363">
          <cell r="B363" t="str">
            <v>K030913</v>
          </cell>
          <cell r="C363" t="str">
            <v>新生兒禮袋（如閱讀禮袋）</v>
          </cell>
          <cell r="D363" t="str">
            <v>K</v>
          </cell>
          <cell r="E363" t="str">
            <v>L08</v>
          </cell>
          <cell r="F363" t="str">
            <v>L0802</v>
          </cell>
        </row>
        <row r="364">
          <cell r="B364" t="str">
            <v>K030914</v>
          </cell>
          <cell r="C364" t="str">
            <v>補助低收入戶等弱勢家庭及高風險住宅裝設住宅用火災警報器</v>
          </cell>
          <cell r="D364" t="str">
            <v>K</v>
          </cell>
          <cell r="E364" t="str">
            <v>L11</v>
          </cell>
          <cell r="F364" t="str">
            <v>L1100</v>
          </cell>
        </row>
        <row r="365">
          <cell r="B365" t="str">
            <v>K030915</v>
          </cell>
          <cell r="C365" t="str">
            <v>發展遲緩兒童早期療育費用(交通費、業務家訪、個案輔導、通報轉介、巡迴輔導、在宅服務等業務)及療育訓練費補助(含其他補助)(包括外籍配偶子女)</v>
          </cell>
          <cell r="D365" t="str">
            <v>K</v>
          </cell>
          <cell r="E365" t="str">
            <v>L08</v>
          </cell>
          <cell r="F365" t="str">
            <v>L0802</v>
          </cell>
        </row>
        <row r="366">
          <cell r="B366" t="str">
            <v>K030916</v>
          </cell>
          <cell r="C366" t="str">
            <v>特殊境遇家庭法律訴訟補助</v>
          </cell>
          <cell r="D366" t="str">
            <v>K</v>
          </cell>
          <cell r="E366" t="str">
            <v>L11</v>
          </cell>
          <cell r="F366" t="str">
            <v>L1100</v>
          </cell>
        </row>
        <row r="367">
          <cell r="B367" t="str">
            <v>K030917</v>
          </cell>
          <cell r="C367" t="str">
            <v>家庭暴力及性侵害被害人訴訟及律師、車資及其他後續處遇服務</v>
          </cell>
          <cell r="D367" t="str">
            <v>K</v>
          </cell>
          <cell r="E367" t="str">
            <v>L11</v>
          </cell>
          <cell r="F367" t="str">
            <v>L1100</v>
          </cell>
        </row>
        <row r="368">
          <cell r="B368" t="str">
            <v>K030918</v>
          </cell>
          <cell r="C368" t="str">
            <v>辦理親密關係家庭暴力被害人復原整合服務</v>
          </cell>
          <cell r="D368" t="str">
            <v>K</v>
          </cell>
          <cell r="E368" t="str">
            <v>L11</v>
          </cell>
          <cell r="F368" t="str">
            <v>L1100</v>
          </cell>
        </row>
        <row r="369">
          <cell r="B369" t="str">
            <v>K030919</v>
          </cell>
          <cell r="C369" t="str">
            <v>家庭暴力被害人追蹤輔導服務</v>
          </cell>
          <cell r="D369" t="str">
            <v>K</v>
          </cell>
          <cell r="E369" t="str">
            <v>L11</v>
          </cell>
          <cell r="F369" t="str">
            <v>L1100</v>
          </cell>
        </row>
        <row r="370">
          <cell r="B370" t="str">
            <v>K030920</v>
          </cell>
          <cell r="C370" t="str">
            <v>新希望家庭關懷方案－心理諮商、自殺防治等輔導</v>
          </cell>
          <cell r="D370" t="str">
            <v>K</v>
          </cell>
          <cell r="E370" t="str">
            <v>L11</v>
          </cell>
          <cell r="F370" t="str">
            <v>L1100</v>
          </cell>
        </row>
        <row r="371">
          <cell r="B371" t="str">
            <v>K030921</v>
          </cell>
          <cell r="C371" t="str">
            <v>新希望家庭關懷方案－就業諮詢、職業訓練</v>
          </cell>
          <cell r="D371" t="str">
            <v>K</v>
          </cell>
          <cell r="E371" t="str">
            <v>L07</v>
          </cell>
          <cell r="F371" t="str">
            <v>L0701</v>
          </cell>
        </row>
        <row r="372">
          <cell r="B372" t="str">
            <v>K030922</v>
          </cell>
          <cell r="C372" t="str">
            <v>新希望家庭關懷方案－學童課後照顧、營養午餐等</v>
          </cell>
          <cell r="D372" t="str">
            <v>K</v>
          </cell>
          <cell r="E372" t="str">
            <v>L08</v>
          </cell>
          <cell r="F372" t="str">
            <v>L0802</v>
          </cell>
        </row>
        <row r="373">
          <cell r="B373" t="str">
            <v>K030923</v>
          </cell>
          <cell r="C373" t="str">
            <v>弱勢高風險家庭關懷輔導訪視處遇等服務</v>
          </cell>
          <cell r="D373" t="str">
            <v>K</v>
          </cell>
          <cell r="E373" t="str">
            <v>L11</v>
          </cell>
          <cell r="F373" t="str">
            <v>L1100</v>
          </cell>
        </row>
        <row r="374">
          <cell r="B374" t="str">
            <v>K030924</v>
          </cell>
          <cell r="C374" t="str">
            <v>施用毒品之兒童及少年垂直整合服務暨保護個案之親職教育輔導服務</v>
          </cell>
          <cell r="D374" t="str">
            <v>K</v>
          </cell>
          <cell r="E374" t="str">
            <v>L08</v>
          </cell>
          <cell r="F374" t="str">
            <v>L0802</v>
          </cell>
        </row>
        <row r="375">
          <cell r="B375" t="str">
            <v>K030925</v>
          </cell>
          <cell r="C375" t="str">
            <v>6歲以下弱勢兒童主動關懷服務</v>
          </cell>
          <cell r="D375" t="str">
            <v>K</v>
          </cell>
          <cell r="E375" t="str">
            <v>L08</v>
          </cell>
          <cell r="F375" t="str">
            <v>L0802</v>
          </cell>
        </row>
        <row r="376">
          <cell r="B376" t="str">
            <v>K030926</v>
          </cell>
          <cell r="C376" t="str">
            <v>少年獨立生活方案</v>
          </cell>
          <cell r="D376" t="str">
            <v>K</v>
          </cell>
          <cell r="E376" t="str">
            <v>L08</v>
          </cell>
          <cell r="F376" t="str">
            <v>L0802</v>
          </cell>
        </row>
        <row r="377">
          <cell r="B377" t="str">
            <v>K030927</v>
          </cell>
          <cell r="C377" t="str">
            <v>兒童及少年性交易個案輔導教育</v>
          </cell>
          <cell r="D377" t="str">
            <v>K</v>
          </cell>
          <cell r="E377" t="str">
            <v>L08</v>
          </cell>
          <cell r="F377" t="str">
            <v>L0802</v>
          </cell>
        </row>
        <row r="378">
          <cell r="B378" t="str">
            <v>K030928</v>
          </cell>
          <cell r="C378" t="str">
            <v>兒童及少年保護個案追蹤輔導</v>
          </cell>
          <cell r="D378" t="str">
            <v>K</v>
          </cell>
          <cell r="E378" t="str">
            <v>L08</v>
          </cell>
          <cell r="F378" t="str">
            <v>L0802</v>
          </cell>
        </row>
        <row r="379">
          <cell r="B379" t="str">
            <v>K030929</v>
          </cell>
          <cell r="C379" t="str">
            <v>兒童及少年保護通報與處遇</v>
          </cell>
          <cell r="D379" t="str">
            <v>K</v>
          </cell>
          <cell r="E379" t="str">
            <v>L08</v>
          </cell>
          <cell r="F379" t="str">
            <v>L0802</v>
          </cell>
        </row>
        <row r="380">
          <cell r="B380" t="str">
            <v>K030930</v>
          </cell>
          <cell r="C380" t="str">
            <v>新住民家庭服務中心計畫</v>
          </cell>
          <cell r="D380" t="str">
            <v>K</v>
          </cell>
          <cell r="E380" t="str">
            <v>L08</v>
          </cell>
          <cell r="F380" t="str">
            <v>L0802</v>
          </cell>
        </row>
        <row r="381">
          <cell r="B381" t="str">
            <v>K030931</v>
          </cell>
          <cell r="C381" t="str">
            <v>好孕專車</v>
          </cell>
          <cell r="D381" t="str">
            <v>K</v>
          </cell>
          <cell r="E381" t="str">
            <v>L08</v>
          </cell>
          <cell r="F381" t="str">
            <v>L0802</v>
          </cell>
        </row>
        <row r="382">
          <cell r="B382" t="str">
            <v>K030932</v>
          </cell>
          <cell r="C382" t="str">
            <v>孤兒及低收入戶院生喪葬補助</v>
          </cell>
          <cell r="D382" t="str">
            <v>K</v>
          </cell>
          <cell r="E382" t="str">
            <v>L11</v>
          </cell>
          <cell r="F382" t="str">
            <v>L1100</v>
          </cell>
        </row>
        <row r="383">
          <cell r="B383" t="str">
            <v>K030933</v>
          </cell>
          <cell r="C383" t="str">
            <v>弱勢國民中、小學學生學校營養午餐(低收、中低收、清寒、突遭變故等)</v>
          </cell>
          <cell r="D383" t="str">
            <v>K</v>
          </cell>
          <cell r="E383" t="str">
            <v>L10</v>
          </cell>
          <cell r="F383" t="str">
            <v>L1000</v>
          </cell>
        </row>
        <row r="384">
          <cell r="B384" t="str">
            <v>K030934</v>
          </cell>
          <cell r="C384" t="str">
            <v>原住民國中、小學學生住宿補助</v>
          </cell>
          <cell r="D384" t="str">
            <v>K</v>
          </cell>
          <cell r="E384" t="str">
            <v>L08</v>
          </cell>
          <cell r="F384" t="str">
            <v>L0802</v>
          </cell>
        </row>
        <row r="385">
          <cell r="B385" t="str">
            <v>K030935</v>
          </cell>
          <cell r="C385" t="str">
            <v>原住民高中職學生住宿補助</v>
          </cell>
          <cell r="D385" t="str">
            <v>K</v>
          </cell>
          <cell r="E385" t="str">
            <v>L08</v>
          </cell>
          <cell r="F385" t="str">
            <v>L0802</v>
          </cell>
        </row>
        <row r="386">
          <cell r="B386" t="str">
            <v>K030936</v>
          </cell>
          <cell r="C386" t="str">
            <v>懷孕婦女友善貼心措施方案</v>
          </cell>
          <cell r="D386" t="str">
            <v>K</v>
          </cell>
          <cell r="E386" t="str">
            <v>L05</v>
          </cell>
          <cell r="F386" t="str">
            <v>L0500</v>
          </cell>
        </row>
        <row r="387">
          <cell r="B387" t="str">
            <v>K030937</v>
          </cell>
          <cell r="C387" t="str">
            <v>鼓勵雇主設置托兒設施相關補助</v>
          </cell>
          <cell r="D387" t="str">
            <v>X</v>
          </cell>
          <cell r="E387" t="str">
            <v>L08</v>
          </cell>
          <cell r="F387" t="str">
            <v>L0802</v>
          </cell>
        </row>
        <row r="388">
          <cell r="B388" t="str">
            <v>K030938</v>
          </cell>
          <cell r="C388" t="str">
            <v>弱勢高中職學生餐費補助(低收、中低收、清寒、突遭變故等)</v>
          </cell>
          <cell r="D388" t="str">
            <v>K</v>
          </cell>
          <cell r="E388" t="str">
            <v>L08</v>
          </cell>
          <cell r="F388" t="str">
            <v>L0802</v>
          </cell>
        </row>
        <row r="389">
          <cell r="B389" t="str">
            <v>K030939</v>
          </cell>
          <cell r="C389" t="str">
            <v>新住民其他各項照顧服務(產婦嬰兒營養品、生育補助、房租、延長安置費、法律訴訟費)</v>
          </cell>
          <cell r="D389" t="str">
            <v>K</v>
          </cell>
          <cell r="E389" t="str">
            <v>L11</v>
          </cell>
          <cell r="F389" t="str">
            <v>L1100</v>
          </cell>
        </row>
        <row r="390">
          <cell r="B390" t="str">
            <v>K030940</v>
          </cell>
          <cell r="C390" t="str">
            <v>未就學未就業青少年關懷扶助計畫</v>
          </cell>
          <cell r="D390" t="str">
            <v>K</v>
          </cell>
          <cell r="E390" t="str">
            <v>S12</v>
          </cell>
          <cell r="F390" t="str">
            <v>S1202</v>
          </cell>
        </row>
        <row r="391">
          <cell r="B391" t="str">
            <v>K030941</v>
          </cell>
          <cell r="C391" t="str">
            <v>愛心餐券、幸福飽胃站、弱勢家庭兒少寒暑假餐食兌換券等（非民間捐款）</v>
          </cell>
          <cell r="D391" t="str">
            <v>K</v>
          </cell>
          <cell r="E391" t="str">
            <v>L08</v>
          </cell>
          <cell r="F391" t="str">
            <v>L0802</v>
          </cell>
        </row>
        <row r="392">
          <cell r="B392" t="str">
            <v>K030942</v>
          </cell>
          <cell r="C392" t="str">
            <v>脆弱家庭社區支持服務方案</v>
          </cell>
          <cell r="D392" t="str">
            <v>K</v>
          </cell>
          <cell r="E392" t="str">
            <v>L11</v>
          </cell>
          <cell r="F392" t="str">
            <v>L1100</v>
          </cell>
        </row>
        <row r="393">
          <cell r="B393" t="str">
            <v>K030943</v>
          </cell>
          <cell r="C393" t="str">
            <v>孕婦產後營養補助</v>
          </cell>
          <cell r="D393" t="str">
            <v>K</v>
          </cell>
          <cell r="E393" t="str">
            <v>L05</v>
          </cell>
          <cell r="F393" t="str">
            <v>L0500</v>
          </cell>
        </row>
        <row r="394">
          <cell r="B394" t="str">
            <v>K030944</v>
          </cell>
          <cell r="C394" t="str">
            <v>住宅用火災警報器</v>
          </cell>
          <cell r="D394" t="str">
            <v>K</v>
          </cell>
          <cell r="E394" t="str">
            <v>L11</v>
          </cell>
          <cell r="F394" t="str">
            <v>L1100</v>
          </cell>
        </row>
        <row r="395">
          <cell r="B395" t="str">
            <v>K030945</v>
          </cell>
          <cell r="C395" t="str">
            <v>逆境少年及家庭支持服務</v>
          </cell>
          <cell r="D395" t="str">
            <v>K</v>
          </cell>
          <cell r="E395" t="str">
            <v>L08</v>
          </cell>
          <cell r="F395" t="str">
            <v>L0802</v>
          </cell>
        </row>
        <row r="396">
          <cell r="B396" t="str">
            <v>K030946</v>
          </cell>
          <cell r="C396" t="str">
            <v>「三章一Q」學校營養午餐補助</v>
          </cell>
          <cell r="D396" t="str">
            <v>K</v>
          </cell>
          <cell r="E396" t="str">
            <v>L10</v>
          </cell>
          <cell r="F396" t="str">
            <v>L1000</v>
          </cell>
        </row>
        <row r="397">
          <cell r="B397" t="str">
            <v>K030947</v>
          </cell>
          <cell r="C397" t="str">
            <v>凍卵營養金補助</v>
          </cell>
          <cell r="D397" t="str">
            <v>K</v>
          </cell>
          <cell r="E397" t="str">
            <v>L04</v>
          </cell>
          <cell r="F397" t="str">
            <v>L0402</v>
          </cell>
        </row>
        <row r="398">
          <cell r="B398" t="str">
            <v>K0500</v>
          </cell>
          <cell r="C398" t="str">
            <v>其他社會救助相關給付(實物總計)</v>
          </cell>
          <cell r="D398" t="str">
            <v>X</v>
          </cell>
          <cell r="E398" t="str">
            <v>X</v>
          </cell>
          <cell r="F398" t="str">
            <v>X</v>
          </cell>
        </row>
        <row r="399">
          <cell r="B399" t="str">
            <v>K0501</v>
          </cell>
          <cell r="C399" t="str">
            <v>醫療照護(實物總計)</v>
          </cell>
          <cell r="D399" t="str">
            <v>X</v>
          </cell>
          <cell r="E399" t="str">
            <v>X</v>
          </cell>
          <cell r="F399" t="str">
            <v>X</v>
          </cell>
        </row>
        <row r="400">
          <cell r="B400" t="str">
            <v>K050101</v>
          </cell>
          <cell r="C400" t="str">
            <v>低、中低收入戶傷病醫療補助、住院看護補助</v>
          </cell>
          <cell r="D400" t="str">
            <v>K</v>
          </cell>
          <cell r="E400" t="str">
            <v>L04</v>
          </cell>
          <cell r="F400" t="str">
            <v>L0402</v>
          </cell>
        </row>
        <row r="401">
          <cell r="B401" t="str">
            <v>K050102</v>
          </cell>
          <cell r="C401" t="str">
            <v>低收入戶健保病患住院膳食費補助</v>
          </cell>
          <cell r="D401" t="str">
            <v>K</v>
          </cell>
          <cell r="E401" t="str">
            <v>L11</v>
          </cell>
          <cell r="F401" t="str">
            <v>L1100</v>
          </cell>
        </row>
        <row r="402">
          <cell r="B402" t="str">
            <v>K050103</v>
          </cell>
          <cell r="C402" t="str">
            <v>原住民及離島地區民眾及弱勢族群傷病醫療照護(健保部分負擔、救護車費用、掛號費、急診費用、遠距醫療會診、醫療巡迴車等)</v>
          </cell>
          <cell r="D402" t="str">
            <v>K</v>
          </cell>
          <cell r="E402" t="str">
            <v>L04</v>
          </cell>
          <cell r="F402" t="str">
            <v>L0402</v>
          </cell>
        </row>
        <row r="403">
          <cell r="B403" t="str">
            <v>K050104</v>
          </cell>
          <cell r="C403" t="str">
            <v>遊民及弱勢民眾醫療及住院看護費用等</v>
          </cell>
          <cell r="D403" t="str">
            <v>K</v>
          </cell>
          <cell r="E403" t="str">
            <v>L04</v>
          </cell>
          <cell r="F403" t="str">
            <v>L0402</v>
          </cell>
        </row>
        <row r="404">
          <cell r="B404" t="str">
            <v>K050105</v>
          </cell>
          <cell r="C404" t="str">
            <v>疫苗接種(流感疫苗、肺炎鏈球菌疫苗、肝炎免疫球蛋白、日本腦炎、水痘、五合一、破傷風、乳突病毒、子宮頸、HPV等)</v>
          </cell>
          <cell r="D404" t="str">
            <v>K</v>
          </cell>
          <cell r="E404" t="str">
            <v>L04</v>
          </cell>
          <cell r="F404" t="str">
            <v>L0402</v>
          </cell>
        </row>
        <row r="405">
          <cell r="B405" t="str">
            <v>K050106</v>
          </cell>
          <cell r="C405" t="str">
            <v>辦理子宮頸癌、乳癌等抹片採檢、大腸癌、病理檢驗、電腦斷層檢查費、糖尿病病人照護、人工生殖技術費</v>
          </cell>
          <cell r="D405" t="str">
            <v>K</v>
          </cell>
          <cell r="E405" t="str">
            <v>L04</v>
          </cell>
          <cell r="F405" t="str">
            <v>L0402</v>
          </cell>
        </row>
        <row r="406">
          <cell r="B406" t="str">
            <v>K050107</v>
          </cell>
          <cell r="C406" t="str">
            <v>65歲以下民眾健康檢查補助(如計程車駕駛、從事特別危害健康作業勞工健康檢查)</v>
          </cell>
          <cell r="D406" t="str">
            <v>K</v>
          </cell>
          <cell r="E406" t="str">
            <v>L04</v>
          </cell>
          <cell r="F406" t="str">
            <v>L0402</v>
          </cell>
        </row>
        <row r="407">
          <cell r="B407" t="str">
            <v>K050108</v>
          </cell>
          <cell r="C407" t="str">
            <v>從事特別危害健康作業勞工健康檢查補助費</v>
          </cell>
          <cell r="D407" t="str">
            <v>K</v>
          </cell>
          <cell r="E407" t="str">
            <v>L04</v>
          </cell>
          <cell r="F407" t="str">
            <v>L0402</v>
          </cell>
        </row>
        <row r="408">
          <cell r="B408" t="str">
            <v>K050109</v>
          </cell>
          <cell r="C408" t="str">
            <v>各種戒治方案(矯正藥癮、酒癮、性侵加害人戒治等醫療服務)</v>
          </cell>
          <cell r="D408" t="str">
            <v>K</v>
          </cell>
          <cell r="E408" t="str">
            <v>L04</v>
          </cell>
          <cell r="F408" t="str">
            <v>L0402</v>
          </cell>
        </row>
        <row r="409">
          <cell r="B409" t="str">
            <v>K050110</v>
          </cell>
          <cell r="C409" t="str">
            <v>特殊需求者口腔整合性照護計畫</v>
          </cell>
          <cell r="D409" t="str">
            <v>K</v>
          </cell>
          <cell r="E409" t="str">
            <v>L04</v>
          </cell>
          <cell r="F409" t="str">
            <v>L0402</v>
          </cell>
        </row>
        <row r="410">
          <cell r="B410" t="str">
            <v>K050111</v>
          </cell>
          <cell r="C410" t="str">
            <v>菸害及檳榔癌症篩檢工作</v>
          </cell>
          <cell r="D410" t="str">
            <v>K</v>
          </cell>
          <cell r="E410" t="str">
            <v>L04</v>
          </cell>
          <cell r="F410" t="str">
            <v>L0402</v>
          </cell>
        </row>
        <row r="411">
          <cell r="B411" t="str">
            <v>K050112</v>
          </cell>
          <cell r="C411" t="str">
            <v>社區整合式篩檢檢驗費、社區健康服務站</v>
          </cell>
          <cell r="D411" t="str">
            <v>K</v>
          </cell>
          <cell r="E411" t="str">
            <v>L04</v>
          </cell>
          <cell r="F411" t="str">
            <v>L0402</v>
          </cell>
        </row>
        <row r="412">
          <cell r="B412" t="str">
            <v>K050113</v>
          </cell>
          <cell r="C412" t="str">
            <v>經濟弱勢暨高危險族群胸部X光巡迴檢查計畫</v>
          </cell>
          <cell r="D412" t="str">
            <v>K</v>
          </cell>
          <cell r="E412" t="str">
            <v>L04</v>
          </cell>
          <cell r="F412" t="str">
            <v>L0402</v>
          </cell>
        </row>
        <row r="413">
          <cell r="B413" t="str">
            <v>K050114</v>
          </cell>
          <cell r="C413" t="str">
            <v>健康久久健康照護計畫、健康照護服務計畫之居家訪視及評估</v>
          </cell>
          <cell r="D413" t="str">
            <v>K</v>
          </cell>
          <cell r="E413" t="str">
            <v>L04</v>
          </cell>
          <cell r="F413" t="str">
            <v>L0402</v>
          </cell>
        </row>
        <row r="414">
          <cell r="B414" t="str">
            <v>K050115</v>
          </cell>
          <cell r="C414" t="str">
            <v>結核病、漢生病個案伙食費、營養費、關懷員交通費補助</v>
          </cell>
          <cell r="D414" t="str">
            <v>K</v>
          </cell>
          <cell r="E414" t="str">
            <v>L11</v>
          </cell>
          <cell r="F414" t="str">
            <v>L1100</v>
          </cell>
        </row>
        <row r="415">
          <cell r="B415" t="str">
            <v>K050116</v>
          </cell>
          <cell r="C415" t="str">
            <v>愛滋病、結核病、胸腔病、漢生病個案篩檢、防治及醫療費補助</v>
          </cell>
          <cell r="D415" t="str">
            <v>K</v>
          </cell>
          <cell r="E415" t="str">
            <v>L04</v>
          </cell>
          <cell r="F415" t="str">
            <v>L0402</v>
          </cell>
        </row>
        <row r="416">
          <cell r="B416" t="str">
            <v>K050117</v>
          </cell>
          <cell r="C416" t="str">
            <v>補助中石化污染區居民醫療部分負擔及自付額補助費(含醫療門診及住院及手術補助等費用)及掛號費、醫療、藥品、居家照護部分負擔等費用</v>
          </cell>
          <cell r="D416" t="str">
            <v>K</v>
          </cell>
          <cell r="E416" t="str">
            <v>L04</v>
          </cell>
          <cell r="F416" t="str">
            <v>L0402</v>
          </cell>
        </row>
        <row r="417">
          <cell r="B417" t="str">
            <v>K050118</v>
          </cell>
          <cell r="C417" t="str">
            <v>回饋金(台電、機場捷運、民用航空局、垃圾焚化廠、掩埋場)對居民的補助-醫療支出(含健康檢查等)</v>
          </cell>
          <cell r="D417" t="str">
            <v>K</v>
          </cell>
          <cell r="E417" t="str">
            <v>L04</v>
          </cell>
          <cell r="F417" t="str">
            <v>L0402</v>
          </cell>
        </row>
        <row r="418">
          <cell r="B418" t="str">
            <v>K050119</v>
          </cell>
          <cell r="C418" t="str">
            <v>補助水質水量保護區民眾醫療支出</v>
          </cell>
          <cell r="D418" t="str">
            <v>K</v>
          </cell>
          <cell r="E418" t="str">
            <v>L04</v>
          </cell>
          <cell r="F418" t="str">
            <v>L0402</v>
          </cell>
        </row>
        <row r="419">
          <cell r="B419" t="str">
            <v>K050120</v>
          </cell>
          <cell r="C419" t="str">
            <v>辦理精神醫療照護、精神護理、心理衛生</v>
          </cell>
          <cell r="D419" t="str">
            <v>K</v>
          </cell>
          <cell r="E419" t="str">
            <v>L04</v>
          </cell>
          <cell r="F419" t="str">
            <v>L0402</v>
          </cell>
        </row>
        <row r="420">
          <cell r="B420" t="str">
            <v>K050121</v>
          </cell>
          <cell r="C420" t="str">
            <v>心理輔導治療補助</v>
          </cell>
          <cell r="D420" t="str">
            <v>K</v>
          </cell>
          <cell r="E420" t="str">
            <v>L04</v>
          </cell>
          <cell r="F420" t="str">
            <v>L0402</v>
          </cell>
        </row>
        <row r="421">
          <cell r="B421" t="str">
            <v>K050122</v>
          </cell>
          <cell r="C421" t="str">
            <v>八仙樂園粉塵暴燃個案重建服務(含輔具租借服務)</v>
          </cell>
          <cell r="D421" t="str">
            <v>K</v>
          </cell>
          <cell r="E421" t="str">
            <v>L04</v>
          </cell>
          <cell r="F421" t="str">
            <v>L0402</v>
          </cell>
        </row>
        <row r="422">
          <cell r="B422" t="str">
            <v>K050123</v>
          </cell>
          <cell r="C422" t="str">
            <v>輔具中心聽覺輔具評估能力計畫</v>
          </cell>
          <cell r="D422" t="str">
            <v>K</v>
          </cell>
          <cell r="E422" t="str">
            <v>L02</v>
          </cell>
          <cell r="F422" t="str">
            <v>L0202</v>
          </cell>
        </row>
        <row r="423">
          <cell r="B423" t="str">
            <v>K050124</v>
          </cell>
          <cell r="C423" t="str">
            <v>勞工權益基金-高工時從業人員、特殊作業勞工健檢補助</v>
          </cell>
          <cell r="D423" t="str">
            <v>K</v>
          </cell>
          <cell r="E423" t="str">
            <v>L04</v>
          </cell>
          <cell r="F423" t="str">
            <v>L0402</v>
          </cell>
        </row>
        <row r="424">
          <cell r="B424" t="str">
            <v>K050125</v>
          </cell>
          <cell r="C424" t="str">
            <v>成人保護個案安置費</v>
          </cell>
          <cell r="D424" t="str">
            <v>K</v>
          </cell>
          <cell r="E424" t="str">
            <v>L11</v>
          </cell>
          <cell r="F424" t="str">
            <v>L1100</v>
          </cell>
        </row>
        <row r="425">
          <cell r="B425" t="str">
            <v>K050126</v>
          </cell>
          <cell r="C425" t="str">
            <v>地方衛生保健工作</v>
          </cell>
          <cell r="D425" t="str">
            <v>K</v>
          </cell>
          <cell r="E425" t="str">
            <v>L04</v>
          </cell>
          <cell r="F425" t="str">
            <v>L0402</v>
          </cell>
        </row>
        <row r="426">
          <cell r="B426" t="str">
            <v>K050127</v>
          </cell>
          <cell r="C426" t="str">
            <v>衛生局所辦理預防接種相關費用</v>
          </cell>
          <cell r="D426" t="str">
            <v>K</v>
          </cell>
          <cell r="E426" t="str">
            <v>L04</v>
          </cell>
          <cell r="F426" t="str">
            <v>L0402</v>
          </cell>
        </row>
        <row r="427">
          <cell r="B427" t="str">
            <v>K050128</v>
          </cell>
          <cell r="C427" t="str">
            <v>補助全民健保保險費自負額</v>
          </cell>
          <cell r="D427" t="str">
            <v>ESR-S006</v>
          </cell>
          <cell r="E427" t="str">
            <v>L04</v>
          </cell>
          <cell r="F427" t="str">
            <v>L0402</v>
          </cell>
        </row>
        <row r="428">
          <cell r="B428" t="str">
            <v>K050129</v>
          </cell>
          <cell r="C428" t="str">
            <v>低收入農民保險保費補助</v>
          </cell>
          <cell r="D428" t="str">
            <v>ESR-S005</v>
          </cell>
          <cell r="E428" t="str">
            <v>L11</v>
          </cell>
          <cell r="F428" t="str">
            <v>L1100</v>
          </cell>
        </row>
        <row r="429">
          <cell r="B429" t="str">
            <v>K050130</v>
          </cell>
          <cell r="C429" t="str">
            <v>原住民自付健保費補助</v>
          </cell>
          <cell r="D429" t="str">
            <v>ESR-S006</v>
          </cell>
          <cell r="E429" t="str">
            <v>L04</v>
          </cell>
          <cell r="F429" t="str">
            <v>L0402</v>
          </cell>
        </row>
        <row r="430">
          <cell r="B430" t="str">
            <v>K050131</v>
          </cell>
          <cell r="C430" t="str">
            <v>補助補助水質水量保護區居民健保費</v>
          </cell>
          <cell r="D430" t="str">
            <v>ESR-S006</v>
          </cell>
          <cell r="E430" t="str">
            <v>L04</v>
          </cell>
          <cell r="F430" t="str">
            <v>L0402</v>
          </cell>
        </row>
        <row r="431">
          <cell r="B431" t="str">
            <v>K050132</v>
          </cell>
          <cell r="C431" t="str">
            <v>回饋金(台電、機場捷運、民用航空局、、垃圾焚化廠、掩埋場)對居民的補助-健保保費</v>
          </cell>
          <cell r="D431" t="str">
            <v>ESR-S006</v>
          </cell>
          <cell r="E431" t="str">
            <v>L04</v>
          </cell>
          <cell r="F431" t="str">
            <v>L0402</v>
          </cell>
        </row>
        <row r="432">
          <cell r="B432" t="str">
            <v>K050133</v>
          </cell>
          <cell r="C432" t="str">
            <v>濟助警察自付醫療經費</v>
          </cell>
          <cell r="D432" t="str">
            <v>K</v>
          </cell>
          <cell r="E432" t="str">
            <v>L04</v>
          </cell>
          <cell r="F432" t="str">
            <v>L0402</v>
          </cell>
        </row>
        <row r="433">
          <cell r="B433" t="str">
            <v>K050134</v>
          </cell>
          <cell r="C433" t="str">
            <v>濟助消防人員自付醫療經費</v>
          </cell>
          <cell r="D433" t="str">
            <v>K</v>
          </cell>
          <cell r="E433" t="str">
            <v>L04</v>
          </cell>
          <cell r="F433" t="str">
            <v>L0402</v>
          </cell>
        </row>
        <row r="434">
          <cell r="B434" t="str">
            <v>K050135</v>
          </cell>
          <cell r="C434" t="str">
            <v>警察健康檢查</v>
          </cell>
          <cell r="D434" t="str">
            <v>K</v>
          </cell>
          <cell r="E434" t="str">
            <v>L04</v>
          </cell>
          <cell r="F434" t="str">
            <v>L0402</v>
          </cell>
        </row>
        <row r="435">
          <cell r="B435" t="str">
            <v>K050136</v>
          </cell>
          <cell r="C435" t="str">
            <v>消防人員健康檢查</v>
          </cell>
          <cell r="D435" t="str">
            <v>K</v>
          </cell>
          <cell r="E435" t="str">
            <v>L04</v>
          </cell>
          <cell r="F435" t="str">
            <v>L0402</v>
          </cell>
        </row>
        <row r="436">
          <cell r="B436" t="str">
            <v>K050137</v>
          </cell>
          <cell r="C436" t="str">
            <v>常備役(在營軍人)及替代役役男家屬各項生活慰助經費－醫療補助</v>
          </cell>
          <cell r="D436" t="str">
            <v>K</v>
          </cell>
          <cell r="E436" t="str">
            <v>L04</v>
          </cell>
          <cell r="F436" t="str">
            <v>L0402</v>
          </cell>
        </row>
        <row r="437">
          <cell r="B437" t="str">
            <v>K050138</v>
          </cell>
          <cell r="C437" t="str">
            <v>縣市自辦疫苗接種計畫(非衛福部疾管署統籌採購)</v>
          </cell>
          <cell r="D437" t="str">
            <v>K</v>
          </cell>
          <cell r="E437" t="str">
            <v>L04</v>
          </cell>
          <cell r="F437" t="str">
            <v>L0402</v>
          </cell>
        </row>
        <row r="438">
          <cell r="B438" t="str">
            <v>K050139</v>
          </cell>
          <cell r="C438" t="str">
            <v>農民保險保費補助</v>
          </cell>
          <cell r="D438" t="str">
            <v>ESR-S005</v>
          </cell>
          <cell r="E438" t="str">
            <v>L11</v>
          </cell>
          <cell r="F438" t="str">
            <v>L1100</v>
          </cell>
        </row>
        <row r="439">
          <cell r="B439" t="str">
            <v>K050140</v>
          </cell>
          <cell r="C439" t="str">
            <v>委託醫療院所執行醫療促進門診鐘點費</v>
          </cell>
          <cell r="D439" t="str">
            <v>K</v>
          </cell>
          <cell r="E439" t="str">
            <v>L04</v>
          </cell>
          <cell r="F439" t="str">
            <v>L0402</v>
          </cell>
        </row>
        <row r="440">
          <cell r="B440" t="str">
            <v>K050141</v>
          </cell>
          <cell r="C440" t="str">
            <v>補助弱勢族群赴醫療院所健康檢查費用</v>
          </cell>
          <cell r="D440" t="str">
            <v>K</v>
          </cell>
          <cell r="E440" t="str">
            <v>L04</v>
          </cell>
          <cell r="F440" t="str">
            <v>L0402</v>
          </cell>
        </row>
        <row r="441">
          <cell r="B441" t="str">
            <v>K050142</v>
          </cell>
          <cell r="C441" t="str">
            <v>燒燙傷專案管理中心個案管理</v>
          </cell>
          <cell r="D441" t="str">
            <v>K</v>
          </cell>
          <cell r="E441" t="str">
            <v>L04</v>
          </cell>
          <cell r="F441" t="str">
            <v>L0402</v>
          </cell>
        </row>
        <row r="442">
          <cell r="B442" t="str">
            <v>K050143</v>
          </cell>
          <cell r="C442" t="str">
            <v>健康體適能暨代謝症候群及肥胖防治相關費用</v>
          </cell>
          <cell r="D442" t="str">
            <v>K</v>
          </cell>
          <cell r="E442" t="str">
            <v>L04</v>
          </cell>
          <cell r="F442" t="str">
            <v>L0402</v>
          </cell>
        </row>
        <row r="443">
          <cell r="B443" t="str">
            <v>K050144</v>
          </cell>
          <cell r="C443" t="str">
            <v>原住民族及離島地區衛生所（室）巡迴醫療車（機車）、醫療儀器及資訊等相關設備更新</v>
          </cell>
          <cell r="D443" t="str">
            <v>X</v>
          </cell>
          <cell r="E443" t="str">
            <v>L04</v>
          </cell>
          <cell r="F443" t="str">
            <v>L0402</v>
          </cell>
        </row>
        <row r="444">
          <cell r="B444" t="str">
            <v>K050145</v>
          </cell>
          <cell r="C444" t="str">
            <v>辦理原住民族及離島地區部落社區健康營造計畫</v>
          </cell>
          <cell r="D444" t="str">
            <v>K</v>
          </cell>
          <cell r="E444" t="str">
            <v>L04</v>
          </cell>
          <cell r="F444" t="str">
            <v>L0402</v>
          </cell>
        </row>
        <row r="445">
          <cell r="B445" t="str">
            <v>K050146</v>
          </cell>
          <cell r="C445" t="str">
            <v>原住民族及離島地區空中轉診視訊系統、遠距醫療視訊會診及醫療影像傳輸系統（PACS）暨共用醫療資訊系統（HIS）網路連線</v>
          </cell>
          <cell r="D445" t="str">
            <v>X</v>
          </cell>
          <cell r="E445" t="str">
            <v>L04</v>
          </cell>
          <cell r="F445" t="str">
            <v>L0402</v>
          </cell>
        </row>
        <row r="446">
          <cell r="B446" t="str">
            <v>K050147</v>
          </cell>
          <cell r="C446" t="str">
            <v>公益彩券回饋金-弱勢族群排除就醫障礙補助計畫</v>
          </cell>
          <cell r="D446" t="str">
            <v>K</v>
          </cell>
          <cell r="E446" t="str">
            <v>L04</v>
          </cell>
          <cell r="F446" t="str">
            <v>L0402</v>
          </cell>
        </row>
        <row r="447">
          <cell r="B447" t="str">
            <v>K050148</v>
          </cell>
          <cell r="C447" t="str">
            <v>民眾至市立醫院就醫之掛號費、病房費差額及服務員照顧等補貼</v>
          </cell>
          <cell r="D447" t="str">
            <v>K</v>
          </cell>
          <cell r="E447" t="str">
            <v>L04</v>
          </cell>
          <cell r="F447" t="str">
            <v>L0402</v>
          </cell>
        </row>
        <row r="448">
          <cell r="B448" t="str">
            <v>K050149</v>
          </cell>
          <cell r="C448" t="str">
            <v>醫院社區藥事照護服務</v>
          </cell>
          <cell r="D448" t="str">
            <v>K</v>
          </cell>
          <cell r="E448" t="str">
            <v>L04</v>
          </cell>
          <cell r="F448" t="str">
            <v>L0402</v>
          </cell>
        </row>
        <row r="449">
          <cell r="B449" t="str">
            <v>K050150</v>
          </cell>
          <cell r="C449" t="str">
            <v>毒品緩起訴個案治療費用補助</v>
          </cell>
          <cell r="D449" t="str">
            <v>K</v>
          </cell>
          <cell r="E449" t="str">
            <v>L04</v>
          </cell>
          <cell r="F449" t="str">
            <v>L0402</v>
          </cell>
        </row>
        <row r="450">
          <cell r="B450" t="str">
            <v>K050151</v>
          </cell>
          <cell r="C450" t="str">
            <v>補助釋出慢性病連續處方箋至社區藥局領藥費用</v>
          </cell>
          <cell r="D450" t="str">
            <v>K</v>
          </cell>
          <cell r="E450" t="str">
            <v>L04</v>
          </cell>
          <cell r="F450" t="str">
            <v>L0402</v>
          </cell>
        </row>
        <row r="451">
          <cell r="B451" t="str">
            <v>K050152</v>
          </cell>
          <cell r="C451" t="str">
            <v>醫院因特殊情況緊急提供住院基本日常生活用品</v>
          </cell>
          <cell r="D451" t="str">
            <v>K</v>
          </cell>
          <cell r="E451" t="str">
            <v>L04</v>
          </cell>
          <cell r="F451" t="str">
            <v>L0402</v>
          </cell>
        </row>
        <row r="452">
          <cell r="B452" t="str">
            <v>K050153</v>
          </cell>
          <cell r="C452" t="str">
            <v>原住民族地區口腔醫療服務</v>
          </cell>
          <cell r="D452" t="str">
            <v>K</v>
          </cell>
          <cell r="E452" t="str">
            <v>L04</v>
          </cell>
          <cell r="F452" t="str">
            <v>L0402</v>
          </cell>
        </row>
        <row r="453">
          <cell r="B453" t="str">
            <v>K050154</v>
          </cell>
          <cell r="C453" t="str">
            <v>肺癌、胃癌篩檢計畫</v>
          </cell>
          <cell r="D453" t="str">
            <v>K</v>
          </cell>
          <cell r="E453" t="str">
            <v>L04</v>
          </cell>
          <cell r="F453" t="str">
            <v>L0402</v>
          </cell>
        </row>
        <row r="454">
          <cell r="B454" t="str">
            <v>K0502</v>
          </cell>
          <cell r="C454" t="str">
            <v>生活照顧(實物總計)</v>
          </cell>
          <cell r="D454" t="str">
            <v>X</v>
          </cell>
          <cell r="E454" t="str">
            <v>X</v>
          </cell>
          <cell r="F454" t="str">
            <v>X</v>
          </cell>
        </row>
        <row r="455">
          <cell r="B455" t="str">
            <v>K050201</v>
          </cell>
          <cell r="C455" t="str">
            <v>整合型心理健康促進、自殺防治關懷計畫、精神病患社區關懷訪視、加強精神疾病防治、幸福捕手衛教計畫、憂鬱篩檢與心理衛生工作</v>
          </cell>
          <cell r="D455" t="str">
            <v>K</v>
          </cell>
          <cell r="E455" t="str">
            <v>L04</v>
          </cell>
          <cell r="F455" t="str">
            <v>L0402</v>
          </cell>
        </row>
        <row r="456">
          <cell r="B456" t="str">
            <v>K050202</v>
          </cell>
          <cell r="C456" t="str">
            <v>癱瘓者(植物人)補助</v>
          </cell>
          <cell r="D456" t="str">
            <v>K</v>
          </cell>
          <cell r="E456" t="str">
            <v>L11</v>
          </cell>
          <cell r="F456" t="str">
            <v>L1100</v>
          </cell>
        </row>
        <row r="457">
          <cell r="B457" t="str">
            <v>K050203</v>
          </cell>
          <cell r="C457" t="str">
            <v>特定對象就業或參加職業訓練托兒托老津貼補助</v>
          </cell>
          <cell r="D457" t="str">
            <v>K</v>
          </cell>
          <cell r="E457" t="str">
            <v>L08</v>
          </cell>
          <cell r="F457" t="str">
            <v>L0802</v>
          </cell>
        </row>
        <row r="458">
          <cell r="B458" t="str">
            <v>K0503</v>
          </cell>
          <cell r="C458" t="str">
            <v>急難救助(實物總計)</v>
          </cell>
          <cell r="D458" t="str">
            <v>X</v>
          </cell>
          <cell r="E458" t="str">
            <v>X</v>
          </cell>
          <cell r="F458" t="str">
            <v>X</v>
          </cell>
        </row>
        <row r="459">
          <cell r="B459" t="str">
            <v>K050301</v>
          </cell>
          <cell r="C459" t="str">
            <v>急難救助-就醫、醫療補助</v>
          </cell>
          <cell r="D459" t="str">
            <v>K</v>
          </cell>
          <cell r="E459" t="str">
            <v>L04</v>
          </cell>
          <cell r="F459" t="str">
            <v>L0402</v>
          </cell>
        </row>
        <row r="460">
          <cell r="B460" t="str">
            <v>K050302</v>
          </cell>
          <cell r="C460" t="str">
            <v>急難救助-戶內人口死亡無力殮葬</v>
          </cell>
          <cell r="D460" t="str">
            <v>K</v>
          </cell>
          <cell r="E460" t="str">
            <v>L11</v>
          </cell>
          <cell r="F460" t="str">
            <v>L1100</v>
          </cell>
        </row>
        <row r="461">
          <cell r="B461" t="str">
            <v>K050303</v>
          </cell>
          <cell r="C461" t="str">
            <v>急難救助-川資突然發生困難者</v>
          </cell>
          <cell r="D461" t="str">
            <v>K</v>
          </cell>
          <cell r="E461" t="str">
            <v>L11</v>
          </cell>
          <cell r="F461" t="str">
            <v>L1100</v>
          </cell>
        </row>
        <row r="462">
          <cell r="B462" t="str">
            <v>K050304</v>
          </cell>
          <cell r="C462" t="str">
            <v>急難救助-無遺屬與遺產葬埋者</v>
          </cell>
          <cell r="D462" t="str">
            <v>K</v>
          </cell>
          <cell r="E462" t="str">
            <v>L11</v>
          </cell>
          <cell r="F462" t="str">
            <v>L1100</v>
          </cell>
        </row>
        <row r="463">
          <cell r="B463" t="str">
            <v>K050305</v>
          </cell>
          <cell r="C463" t="str">
            <v>弱勢近貧家戶緊急紓困－寒冬送暖關懷(發放物資等實物給付)</v>
          </cell>
          <cell r="D463" t="str">
            <v>K</v>
          </cell>
          <cell r="E463" t="str">
            <v>L11</v>
          </cell>
          <cell r="F463" t="str">
            <v>L1100</v>
          </cell>
        </row>
        <row r="464">
          <cell r="B464" t="str">
            <v>K050306</v>
          </cell>
          <cell r="C464" t="str">
            <v>原住民急難救助-死亡救助</v>
          </cell>
          <cell r="D464" t="str">
            <v>K</v>
          </cell>
          <cell r="E464" t="str">
            <v>L11</v>
          </cell>
          <cell r="F464" t="str">
            <v>L1100</v>
          </cell>
        </row>
        <row r="465">
          <cell r="B465" t="str">
            <v>K050307</v>
          </cell>
          <cell r="C465" t="str">
            <v>原住民急難救助-重大災害補助</v>
          </cell>
          <cell r="D465" t="str">
            <v>K</v>
          </cell>
          <cell r="E465" t="str">
            <v>L11</v>
          </cell>
          <cell r="F465" t="str">
            <v>L1100</v>
          </cell>
        </row>
        <row r="466">
          <cell r="B466" t="str">
            <v>K050308</v>
          </cell>
          <cell r="C466" t="str">
            <v>原住民急難救助-就醫交通費、醫療補助</v>
          </cell>
          <cell r="D466" t="str">
            <v>K</v>
          </cell>
          <cell r="E466" t="str">
            <v>L04</v>
          </cell>
          <cell r="F466" t="str">
            <v>L0402</v>
          </cell>
        </row>
        <row r="467">
          <cell r="B467" t="str">
            <v>K0504</v>
          </cell>
          <cell r="C467" t="str">
            <v>住宅環境(實物總計)</v>
          </cell>
          <cell r="D467" t="str">
            <v>X</v>
          </cell>
          <cell r="E467" t="str">
            <v>X</v>
          </cell>
          <cell r="F467" t="str">
            <v>X</v>
          </cell>
        </row>
        <row r="468">
          <cell r="B468" t="str">
            <v>K050401</v>
          </cell>
          <cell r="C468" t="str">
            <v>低及中低收入戶房屋租金補助</v>
          </cell>
          <cell r="D468" t="str">
            <v>K</v>
          </cell>
          <cell r="E468" t="str">
            <v>L09</v>
          </cell>
          <cell r="F468" t="str">
            <v>L0902</v>
          </cell>
        </row>
        <row r="469">
          <cell r="B469" t="str">
            <v>K050402</v>
          </cell>
          <cell r="C469" t="str">
            <v>低收入戶承租公共住宅租金補貼</v>
          </cell>
          <cell r="D469" t="str">
            <v>K</v>
          </cell>
          <cell r="E469" t="str">
            <v>L09</v>
          </cell>
          <cell r="F469" t="str">
            <v>L0902</v>
          </cell>
        </row>
        <row r="470">
          <cell r="B470" t="str">
            <v>K050403</v>
          </cell>
          <cell r="C470" t="str">
            <v>低收入戶民眾家園毀損重建經費</v>
          </cell>
          <cell r="D470" t="str">
            <v>K</v>
          </cell>
          <cell r="E470" t="str">
            <v>L09</v>
          </cell>
          <cell r="F470" t="str">
            <v>L0902</v>
          </cell>
        </row>
        <row r="471">
          <cell r="B471" t="str">
            <v>K050404</v>
          </cell>
          <cell r="C471" t="str">
            <v>921震災受災戶租金折價損失及先租後售折價差額損失</v>
          </cell>
          <cell r="D471" t="str">
            <v>K</v>
          </cell>
          <cell r="E471" t="str">
            <v>L09</v>
          </cell>
          <cell r="F471" t="str">
            <v>L0902</v>
          </cell>
        </row>
        <row r="472">
          <cell r="B472" t="str">
            <v>K050405</v>
          </cell>
          <cell r="C472" t="str">
            <v>整合住宅補貼資源實施方案－住宅租金補貼(縣市條件加碼)</v>
          </cell>
          <cell r="D472" t="str">
            <v>K</v>
          </cell>
          <cell r="E472" t="str">
            <v>L09</v>
          </cell>
          <cell r="F472" t="str">
            <v>L0902</v>
          </cell>
        </row>
        <row r="473">
          <cell r="B473" t="str">
            <v>K050406</v>
          </cell>
          <cell r="C473" t="str">
            <v>捷運青年住宅租金補貼</v>
          </cell>
          <cell r="D473" t="str">
            <v>K</v>
          </cell>
          <cell r="E473" t="str">
            <v>L09</v>
          </cell>
          <cell r="F473" t="str">
            <v>L0902</v>
          </cell>
        </row>
        <row r="474">
          <cell r="B474" t="str">
            <v>K050407</v>
          </cell>
          <cell r="C474" t="str">
            <v>租屋服務平臺試辦計畫</v>
          </cell>
          <cell r="D474" t="str">
            <v>K</v>
          </cell>
          <cell r="E474" t="str">
            <v>L09</v>
          </cell>
          <cell r="F474" t="str">
            <v>L0902</v>
          </cell>
        </row>
        <row r="475">
          <cell r="B475" t="str">
            <v>K050408</v>
          </cell>
          <cell r="C475" t="str">
            <v>辦理原住民國宅或集合式平價住宅出租原住民居住</v>
          </cell>
          <cell r="D475" t="str">
            <v>K</v>
          </cell>
          <cell r="E475" t="str">
            <v>L09</v>
          </cell>
          <cell r="F475" t="str">
            <v>L0902</v>
          </cell>
        </row>
        <row r="476">
          <cell r="B476" t="str">
            <v>K050409</v>
          </cell>
          <cell r="C476" t="str">
            <v>原住民中低收入戶建購及修繕住宅</v>
          </cell>
          <cell r="D476" t="str">
            <v>K</v>
          </cell>
          <cell r="E476" t="str">
            <v>L09</v>
          </cell>
          <cell r="F476" t="str">
            <v>L0902</v>
          </cell>
        </row>
        <row r="477">
          <cell r="B477" t="str">
            <v>K050410</v>
          </cell>
          <cell r="C477" t="str">
            <v>原住民天然災害住宅重建</v>
          </cell>
          <cell r="D477" t="str">
            <v>K</v>
          </cell>
          <cell r="E477" t="str">
            <v>L09</v>
          </cell>
          <cell r="F477" t="str">
            <v>L0902</v>
          </cell>
        </row>
        <row r="478">
          <cell r="B478" t="str">
            <v>K050411</v>
          </cell>
          <cell r="C478" t="str">
            <v>原住民住宅改善相關費用</v>
          </cell>
          <cell r="D478" t="str">
            <v>K</v>
          </cell>
          <cell r="E478" t="str">
            <v>L09</v>
          </cell>
          <cell r="F478" t="str">
            <v>L0902</v>
          </cell>
        </row>
        <row r="479">
          <cell r="B479" t="str">
            <v>K050412</v>
          </cell>
          <cell r="C479" t="str">
            <v>低及中低收入戶原住民租金補貼</v>
          </cell>
          <cell r="D479" t="str">
            <v>K</v>
          </cell>
          <cell r="E479" t="str">
            <v>L09</v>
          </cell>
          <cell r="F479" t="str">
            <v>L0902</v>
          </cell>
        </row>
        <row r="480">
          <cell r="B480" t="str">
            <v>K050413</v>
          </cell>
          <cell r="C480" t="str">
            <v>遊民工作暨生活重建－房租補助</v>
          </cell>
          <cell r="D480" t="str">
            <v>K</v>
          </cell>
          <cell r="E480" t="str">
            <v>L09</v>
          </cell>
          <cell r="F480" t="str">
            <v>L0902</v>
          </cell>
        </row>
        <row r="481">
          <cell r="B481" t="str">
            <v>K050414</v>
          </cell>
          <cell r="C481" t="str">
            <v>回饋金(台電、機場捷運、民用航空局、、垃圾焚化廠、掩埋場)對居民的補助-房屋津貼</v>
          </cell>
          <cell r="D481" t="str">
            <v>K</v>
          </cell>
          <cell r="E481" t="str">
            <v>L09</v>
          </cell>
          <cell r="F481" t="str">
            <v>L0902</v>
          </cell>
        </row>
        <row r="482">
          <cell r="B482" t="str">
            <v>K050415</v>
          </cell>
          <cell r="C482" t="str">
            <v>回饋金(台電、機場捷運、民用航空局、、垃圾焚化廠、掩埋場)對居民的補助-水電津貼</v>
          </cell>
          <cell r="D482" t="str">
            <v>K</v>
          </cell>
          <cell r="E482" t="str">
            <v>L11</v>
          </cell>
          <cell r="F482" t="str">
            <v>L1100</v>
          </cell>
        </row>
        <row r="483">
          <cell r="B483" t="str">
            <v>K050416</v>
          </cell>
          <cell r="C483" t="str">
            <v>補助偏遠與原住民族地區家用桶裝瓦斯、液化石油氣差價補助</v>
          </cell>
          <cell r="D483" t="str">
            <v>K</v>
          </cell>
          <cell r="E483" t="str">
            <v>L11</v>
          </cell>
          <cell r="F483" t="str">
            <v>L1100</v>
          </cell>
        </row>
        <row r="484">
          <cell r="B484" t="str">
            <v>K050417</v>
          </cell>
          <cell r="C484" t="str">
            <v>補助地方政府國宅供作平價住宅出租</v>
          </cell>
          <cell r="D484" t="str">
            <v>K</v>
          </cell>
          <cell r="E484" t="str">
            <v>L09</v>
          </cell>
          <cell r="F484" t="str">
            <v>L0902</v>
          </cell>
        </row>
        <row r="485">
          <cell r="B485" t="str">
            <v>K050418</v>
          </cell>
          <cell r="C485" t="str">
            <v>更換或遷移熱水器補助</v>
          </cell>
          <cell r="D485" t="str">
            <v>K</v>
          </cell>
          <cell r="E485" t="str">
            <v>L09</v>
          </cell>
          <cell r="F485" t="str">
            <v>L0902</v>
          </cell>
        </row>
        <row r="486">
          <cell r="B486" t="str">
            <v>K050419</v>
          </cell>
          <cell r="C486" t="str">
            <v>建築物處理鑑定(含住宅耐震安檢)、拆除重建等補助(如高氯離子建築物)</v>
          </cell>
          <cell r="D486" t="str">
            <v>K</v>
          </cell>
          <cell r="E486" t="str">
            <v>L09</v>
          </cell>
          <cell r="F486" t="str">
            <v>L0902</v>
          </cell>
        </row>
        <row r="487">
          <cell r="B487" t="str">
            <v>K050420</v>
          </cell>
          <cell r="C487" t="str">
            <v>青年首次購屋優惠利息補貼</v>
          </cell>
          <cell r="D487" t="str">
            <v>K</v>
          </cell>
          <cell r="E487" t="str">
            <v>L09</v>
          </cell>
          <cell r="F487" t="str">
            <v>L0902</v>
          </cell>
        </row>
        <row r="488">
          <cell r="B488" t="str">
            <v>K050421</v>
          </cell>
          <cell r="C488" t="str">
            <v>輔助人民貸款自購住宅利息補貼</v>
          </cell>
          <cell r="D488" t="str">
            <v>K</v>
          </cell>
          <cell r="E488" t="str">
            <v>L09</v>
          </cell>
          <cell r="F488" t="str">
            <v>L0902</v>
          </cell>
        </row>
        <row r="489">
          <cell r="B489" t="str">
            <v>K050422</v>
          </cell>
          <cell r="C489" t="str">
            <v>整合住宅補貼資源實施方案－利息差額補貼</v>
          </cell>
          <cell r="D489" t="str">
            <v>K</v>
          </cell>
          <cell r="E489" t="str">
            <v>L09</v>
          </cell>
          <cell r="F489" t="str">
            <v>L0902</v>
          </cell>
        </row>
        <row r="490">
          <cell r="B490" t="str">
            <v>K050423</v>
          </cell>
          <cell r="C490" t="str">
            <v>國民住宅基金－利息差額補貼</v>
          </cell>
          <cell r="D490" t="str">
            <v>K</v>
          </cell>
          <cell r="E490" t="str">
            <v>L09</v>
          </cell>
          <cell r="F490" t="str">
            <v>L0902</v>
          </cell>
        </row>
        <row r="491">
          <cell r="B491" t="str">
            <v>K050424</v>
          </cell>
          <cell r="C491" t="str">
            <v>國軍官兵購置住宅貨款基金－利息差額補貼</v>
          </cell>
          <cell r="D491" t="str">
            <v>K</v>
          </cell>
          <cell r="E491" t="str">
            <v>L09</v>
          </cell>
          <cell r="F491" t="str">
            <v>L0902</v>
          </cell>
        </row>
        <row r="492">
          <cell r="B492" t="str">
            <v>K050425</v>
          </cell>
          <cell r="C492" t="str">
            <v>公務人員購置住宅貨款基金－利息差額補貼</v>
          </cell>
          <cell r="D492" t="str">
            <v>K</v>
          </cell>
          <cell r="E492" t="str">
            <v>L09</v>
          </cell>
          <cell r="F492" t="str">
            <v>L0902</v>
          </cell>
        </row>
        <row r="493">
          <cell r="B493" t="str">
            <v>K050426</v>
          </cell>
          <cell r="C493" t="str">
            <v>勞工及原住民建購與修繕住宅貸款－利息差額補貼</v>
          </cell>
          <cell r="D493" t="str">
            <v>K</v>
          </cell>
          <cell r="E493" t="str">
            <v>L09</v>
          </cell>
          <cell r="F493" t="str">
            <v>L0902</v>
          </cell>
        </row>
        <row r="494">
          <cell r="B494" t="str">
            <v>K050427</v>
          </cell>
          <cell r="C494" t="str">
            <v>青年安心成家方案－利息差額補貼</v>
          </cell>
          <cell r="D494" t="str">
            <v>K</v>
          </cell>
          <cell r="E494" t="str">
            <v>L09</v>
          </cell>
          <cell r="F494" t="str">
            <v>L0902</v>
          </cell>
        </row>
        <row r="495">
          <cell r="B495" t="str">
            <v>K050428</v>
          </cell>
          <cell r="C495" t="str">
            <v>四千億元價惠購屋專案－利息差額補貼</v>
          </cell>
          <cell r="D495" t="str">
            <v>K</v>
          </cell>
          <cell r="E495" t="str">
            <v>L09</v>
          </cell>
          <cell r="F495" t="str">
            <v>L0902</v>
          </cell>
        </row>
        <row r="496">
          <cell r="B496" t="str">
            <v>K050429</v>
          </cell>
          <cell r="C496" t="str">
            <v>住宅搬遷、拆除補助(償)費</v>
          </cell>
          <cell r="D496" t="str">
            <v>K</v>
          </cell>
          <cell r="E496" t="str">
            <v>L09</v>
          </cell>
          <cell r="F496" t="str">
            <v>L0902</v>
          </cell>
        </row>
        <row r="497">
          <cell r="B497" t="str">
            <v>K050430</v>
          </cell>
          <cell r="C497" t="str">
            <v>住宅修繕整建、增建超坪補助(償)費</v>
          </cell>
          <cell r="D497" t="str">
            <v>K</v>
          </cell>
          <cell r="E497" t="str">
            <v>L09</v>
          </cell>
          <cell r="F497" t="str">
            <v>L0902</v>
          </cell>
        </row>
        <row r="498">
          <cell r="B498" t="str">
            <v>K050431</v>
          </cell>
          <cell r="C498" t="str">
            <v>原住民貸款利息補貼(實物給付)</v>
          </cell>
          <cell r="D498" t="str">
            <v>K</v>
          </cell>
          <cell r="E498" t="str">
            <v>S12</v>
          </cell>
          <cell r="F498" t="str">
            <v>S1202</v>
          </cell>
        </row>
        <row r="499">
          <cell r="B499" t="str">
            <v>K050432</v>
          </cell>
          <cell r="C499" t="str">
            <v>辦理國宅拆除補助原住戶在外租金補貼</v>
          </cell>
          <cell r="D499" t="str">
            <v>K</v>
          </cell>
          <cell r="E499" t="str">
            <v>L09</v>
          </cell>
          <cell r="F499" t="str">
            <v>L0902</v>
          </cell>
        </row>
        <row r="500">
          <cell r="B500" t="str">
            <v>K050433</v>
          </cell>
          <cell r="C500" t="str">
            <v>單身青年及鼓勵婚育租金補貼方案</v>
          </cell>
          <cell r="D500" t="str">
            <v>K</v>
          </cell>
          <cell r="E500" t="str">
            <v>L09</v>
          </cell>
          <cell r="F500" t="str">
            <v>L0902</v>
          </cell>
        </row>
        <row r="501">
          <cell r="B501" t="str">
            <v>K050434</v>
          </cell>
          <cell r="C501" t="str">
            <v>「臺北輕鬆住、租金分級補貼」住宅租金加碼補貼</v>
          </cell>
          <cell r="D501" t="str">
            <v>K</v>
          </cell>
          <cell r="E501" t="str">
            <v>L09</v>
          </cell>
          <cell r="F501" t="str">
            <v>L0902</v>
          </cell>
        </row>
        <row r="502">
          <cell r="B502" t="str">
            <v>K0505</v>
          </cell>
          <cell r="C502" t="str">
            <v>教育相關(實物總計)</v>
          </cell>
          <cell r="D502" t="str">
            <v>X</v>
          </cell>
          <cell r="E502" t="str">
            <v>X</v>
          </cell>
          <cell r="F502" t="str">
            <v>X</v>
          </cell>
        </row>
        <row r="503">
          <cell r="B503" t="str">
            <v>K050501</v>
          </cell>
          <cell r="C503" t="str">
            <v>成人基本教育班</v>
          </cell>
          <cell r="D503" t="str">
            <v>K</v>
          </cell>
          <cell r="E503" t="str">
            <v>L11</v>
          </cell>
          <cell r="F503" t="str">
            <v>L1100</v>
          </cell>
        </row>
        <row r="504">
          <cell r="B504" t="str">
            <v>K0509</v>
          </cell>
          <cell r="C504" t="str">
            <v>其他社會救助給付(實物總計)</v>
          </cell>
          <cell r="D504" t="str">
            <v>X</v>
          </cell>
          <cell r="E504" t="str">
            <v>X</v>
          </cell>
          <cell r="F504" t="str">
            <v>X</v>
          </cell>
        </row>
        <row r="505">
          <cell r="B505" t="str">
            <v>K050901</v>
          </cell>
          <cell r="C505" t="str">
            <v>原住民及離島民眾及弱勢族群交通費補助</v>
          </cell>
          <cell r="D505" t="str">
            <v>K</v>
          </cell>
          <cell r="E505" t="str">
            <v>L11</v>
          </cell>
          <cell r="F505" t="str">
            <v>L1100</v>
          </cell>
        </row>
        <row r="506">
          <cell r="B506" t="str">
            <v>K050902</v>
          </cell>
          <cell r="C506" t="str">
            <v>離島地區嚴重傷病患轉診自行搭機來臺就醫暨空中轉診陪同醫護人員交通費補助</v>
          </cell>
          <cell r="D506" t="str">
            <v>K</v>
          </cell>
          <cell r="E506" t="str">
            <v>L04</v>
          </cell>
          <cell r="F506" t="str">
            <v>L0402</v>
          </cell>
        </row>
        <row r="507">
          <cell r="B507" t="str">
            <v>K050903</v>
          </cell>
          <cell r="C507" t="str">
            <v>常備役(在營軍人)及替代役役男家屬各項生活慰助經費－喪葬補助</v>
          </cell>
          <cell r="D507" t="str">
            <v>K</v>
          </cell>
          <cell r="E507" t="str">
            <v>L11</v>
          </cell>
          <cell r="F507" t="str">
            <v>L1100</v>
          </cell>
        </row>
        <row r="508">
          <cell r="B508" t="str">
            <v>K050904</v>
          </cell>
          <cell r="C508" t="str">
            <v>低收入戶喪葬補助</v>
          </cell>
          <cell r="D508" t="str">
            <v>K</v>
          </cell>
          <cell r="E508" t="str">
            <v>L03</v>
          </cell>
          <cell r="F508" t="str">
            <v>L0300</v>
          </cell>
        </row>
        <row r="509">
          <cell r="B509" t="str">
            <v>K050905</v>
          </cell>
          <cell r="C509" t="str">
            <v>其他喪葬費用(遊民喪葬費、處理無名屍埋、其他喪葬補助)</v>
          </cell>
          <cell r="D509" t="str">
            <v>K</v>
          </cell>
          <cell r="E509" t="str">
            <v>L11</v>
          </cell>
          <cell r="F509" t="str">
            <v>L1100</v>
          </cell>
        </row>
        <row r="510">
          <cell r="B510" t="str">
            <v>K050906</v>
          </cell>
          <cell r="C510" t="str">
            <v>補助水質水量保護區居民喪葬補助</v>
          </cell>
          <cell r="D510" t="str">
            <v>K</v>
          </cell>
          <cell r="E510" t="str">
            <v>L03</v>
          </cell>
          <cell r="F510" t="str">
            <v>L0300</v>
          </cell>
        </row>
        <row r="511">
          <cell r="B511" t="str">
            <v>K050907</v>
          </cell>
          <cell r="C511" t="str">
            <v>補助鄉鎮公所辦理本縣低收入戶、中低收入戶火化費及環保葬補助經費</v>
          </cell>
          <cell r="D511" t="str">
            <v>K</v>
          </cell>
          <cell r="E511" t="str">
            <v>L03</v>
          </cell>
          <cell r="F511" t="str">
            <v>L0300</v>
          </cell>
        </row>
        <row r="512">
          <cell r="B512" t="str">
            <v>K050908</v>
          </cell>
          <cell r="C512" t="str">
            <v>遊民及弱勢族群營養餐及日用物資</v>
          </cell>
          <cell r="D512" t="str">
            <v>K</v>
          </cell>
          <cell r="E512" t="str">
            <v>L11</v>
          </cell>
          <cell r="F512" t="str">
            <v>L1100</v>
          </cell>
        </row>
        <row r="513">
          <cell r="B513" t="str">
            <v>K050909</v>
          </cell>
          <cell r="C513" t="str">
            <v>急難救助-弱勢民眾及遊民收容輔導、關懷服務及年節活動</v>
          </cell>
          <cell r="D513" t="str">
            <v>K</v>
          </cell>
          <cell r="E513" t="str">
            <v>L11</v>
          </cell>
          <cell r="F513" t="str">
            <v>L1100</v>
          </cell>
        </row>
        <row r="514">
          <cell r="B514" t="str">
            <v>K050910</v>
          </cell>
          <cell r="C514" t="str">
            <v>社區心理諮商服務諮商費用補助</v>
          </cell>
          <cell r="D514" t="str">
            <v>K</v>
          </cell>
          <cell r="E514" t="str">
            <v>L11</v>
          </cell>
          <cell r="F514" t="str">
            <v>L1100</v>
          </cell>
        </row>
        <row r="515">
          <cell r="B515" t="str">
            <v>K050911</v>
          </cell>
          <cell r="C515" t="str">
            <v>低收入戶、一般民眾(最低生活費1.5倍不超過2倍者)之國民年金保險費</v>
          </cell>
          <cell r="D515" t="str">
            <v>X</v>
          </cell>
          <cell r="E515" t="str">
            <v>L11</v>
          </cell>
          <cell r="F515" t="str">
            <v>L1100</v>
          </cell>
        </row>
        <row r="516">
          <cell r="B516" t="str">
            <v>K050912</v>
          </cell>
          <cell r="C516" t="str">
            <v>職業安全衛生業務(促進國民就業計畫－職業災害勞工)</v>
          </cell>
          <cell r="D516" t="str">
            <v>K</v>
          </cell>
          <cell r="E516" t="str">
            <v>L06</v>
          </cell>
          <cell r="F516" t="str">
            <v>L0602</v>
          </cell>
        </row>
        <row r="517">
          <cell r="B517" t="str">
            <v>K050913</v>
          </cell>
          <cell r="C517" t="str">
            <v>補助弱勢勞工就讀勞工大學學分費</v>
          </cell>
          <cell r="D517" t="str">
            <v>K</v>
          </cell>
          <cell r="E517" t="str">
            <v>S12</v>
          </cell>
          <cell r="F517" t="str">
            <v>S1202</v>
          </cell>
        </row>
        <row r="518">
          <cell r="B518" t="str">
            <v>K050914</v>
          </cell>
          <cell r="C518" t="str">
            <v>勞工權益基金-律師費及裁判費</v>
          </cell>
          <cell r="D518" t="str">
            <v>K</v>
          </cell>
          <cell r="E518" t="str">
            <v>L07</v>
          </cell>
          <cell r="F518" t="str">
            <v>L0702</v>
          </cell>
        </row>
        <row r="519">
          <cell r="B519" t="str">
            <v>K050915</v>
          </cell>
          <cell r="C519" t="str">
            <v>整合住宅補貼資源實施方案－住宅租金補貼</v>
          </cell>
          <cell r="D519" t="str">
            <v>K</v>
          </cell>
          <cell r="E519" t="str">
            <v>L09</v>
          </cell>
          <cell r="F519" t="str">
            <v>L0902</v>
          </cell>
        </row>
        <row r="520">
          <cell r="B520" t="str">
            <v>K050916</v>
          </cell>
          <cell r="C520" t="str">
            <v>青年安心成家方案－租金補貼</v>
          </cell>
          <cell r="D520" t="str">
            <v>K</v>
          </cell>
          <cell r="E520" t="str">
            <v>L09</v>
          </cell>
          <cell r="F520" t="str">
            <v>L0902</v>
          </cell>
        </row>
        <row r="521">
          <cell r="B521" t="str">
            <v>K050917</v>
          </cell>
          <cell r="C521" t="str">
            <v>辦理包租代管計畫</v>
          </cell>
          <cell r="D521" t="str">
            <v>K</v>
          </cell>
          <cell r="E521" t="str">
            <v>L09</v>
          </cell>
          <cell r="F521" t="str">
            <v>L0902</v>
          </cell>
        </row>
        <row r="522">
          <cell r="B522" t="str">
            <v>K050918</v>
          </cell>
          <cell r="C522" t="str">
            <v>弱勢勞工暨特定對象短期職業訓練計畫</v>
          </cell>
          <cell r="D522" t="str">
            <v>K</v>
          </cell>
          <cell r="E522" t="str">
            <v>S12</v>
          </cell>
          <cell r="F522" t="str">
            <v>S1202</v>
          </cell>
        </row>
        <row r="523">
          <cell r="B523" t="str">
            <v>K050919</v>
          </cell>
          <cell r="C523" t="str">
            <v>促進國民就業計畫</v>
          </cell>
          <cell r="D523" t="str">
            <v>K</v>
          </cell>
          <cell r="E523" t="str">
            <v>S12</v>
          </cell>
          <cell r="F523" t="str">
            <v>S1202</v>
          </cell>
        </row>
        <row r="524">
          <cell r="B524" t="str">
            <v>K050920</v>
          </cell>
          <cell r="C524" t="str">
            <v>就業訓練業務(身心障礙者除外)</v>
          </cell>
          <cell r="D524" t="str">
            <v>K</v>
          </cell>
          <cell r="E524" t="str">
            <v>S12</v>
          </cell>
          <cell r="F524" t="str">
            <v>S1202</v>
          </cell>
        </row>
        <row r="525">
          <cell r="B525" t="str">
            <v>K050921</v>
          </cell>
          <cell r="C525" t="str">
            <v>職業訓練業務(失業者、青年、特定對象)</v>
          </cell>
          <cell r="D525" t="str">
            <v>K</v>
          </cell>
          <cell r="E525" t="str">
            <v>L07</v>
          </cell>
          <cell r="F525" t="str">
            <v>L0701</v>
          </cell>
        </row>
        <row r="526">
          <cell r="B526" t="str">
            <v>K050922</v>
          </cell>
          <cell r="C526" t="str">
            <v>新住民職業訓練</v>
          </cell>
          <cell r="D526" t="str">
            <v>K</v>
          </cell>
          <cell r="E526" t="str">
            <v>S12</v>
          </cell>
          <cell r="F526" t="str">
            <v>S1202</v>
          </cell>
        </row>
        <row r="527">
          <cell r="B527" t="str">
            <v>K050923</v>
          </cell>
          <cell r="C527" t="str">
            <v>多元就業與創業協助、師資培訓與數位學習業務(就業保險失業者)</v>
          </cell>
          <cell r="D527" t="str">
            <v>K</v>
          </cell>
          <cell r="E527" t="str">
            <v>L07</v>
          </cell>
          <cell r="F527" t="str">
            <v>L0701</v>
          </cell>
        </row>
        <row r="528">
          <cell r="B528" t="str">
            <v>K050924</v>
          </cell>
          <cell r="C528" t="str">
            <v>補助新移民二代、中低收入戶、原住民及身障青年體驗學習活動</v>
          </cell>
          <cell r="D528" t="str">
            <v>K</v>
          </cell>
          <cell r="E528" t="str">
            <v>S12</v>
          </cell>
          <cell r="F528" t="str">
            <v>S1202</v>
          </cell>
        </row>
        <row r="529">
          <cell r="B529" t="str">
            <v>K050925</v>
          </cell>
          <cell r="C529" t="str">
            <v>青年職涯發展及創業主題相關活動補助</v>
          </cell>
          <cell r="D529" t="str">
            <v>K</v>
          </cell>
          <cell r="E529" t="str">
            <v>S12</v>
          </cell>
          <cell r="F529" t="str">
            <v>S1202</v>
          </cell>
        </row>
        <row r="530">
          <cell r="B530" t="str">
            <v>K050926</v>
          </cell>
          <cell r="C530" t="str">
            <v>辦理中高齡人力資源再運用計畫之事業單位薪資補助(含全職工作及部分工時)</v>
          </cell>
          <cell r="D530" t="str">
            <v>K</v>
          </cell>
          <cell r="E530" t="str">
            <v>S12</v>
          </cell>
          <cell r="F530" t="str">
            <v>S1202</v>
          </cell>
        </row>
        <row r="531">
          <cell r="B531" t="str">
            <v>K050927</v>
          </cell>
          <cell r="C531" t="str">
            <v>補助各級工會辦理勞工教育、研習會、規劃職訓及自主學習、工會法及政策宣導專案研習相關費用</v>
          </cell>
          <cell r="D531" t="str">
            <v>K</v>
          </cell>
          <cell r="E531" t="str">
            <v>S12</v>
          </cell>
          <cell r="F531" t="str">
            <v>S1202</v>
          </cell>
        </row>
        <row r="532">
          <cell r="B532" t="str">
            <v>K050928</v>
          </cell>
          <cell r="C532" t="str">
            <v>辦理弱勢勞工團體及關懷團體培力計畫-弱勢族群就業服務</v>
          </cell>
          <cell r="D532" t="str">
            <v>K</v>
          </cell>
          <cell r="E532" t="str">
            <v>S12</v>
          </cell>
          <cell r="F532" t="str">
            <v>S1202</v>
          </cell>
        </row>
        <row r="533">
          <cell r="B533" t="str">
            <v>K050929</v>
          </cell>
          <cell r="C533" t="str">
            <v>地方職業訓練委託學術團體及人民團體辦理培訓就業轉業技能、提升生產力及服務品質之職業訓練</v>
          </cell>
          <cell r="D533" t="str">
            <v>K</v>
          </cell>
          <cell r="E533" t="str">
            <v>S12</v>
          </cell>
          <cell r="F533" t="str">
            <v>S1202</v>
          </cell>
        </row>
        <row r="534">
          <cell r="B534" t="str">
            <v>K050930</v>
          </cell>
          <cell r="C534" t="str">
            <v>補助民間團體辦理特定對象職訓、勞工第二專長訓練、技能進修教育及就業服務措施等經費</v>
          </cell>
          <cell r="D534" t="str">
            <v>K</v>
          </cell>
          <cell r="E534" t="str">
            <v>S12</v>
          </cell>
          <cell r="F534" t="str">
            <v>S1202</v>
          </cell>
        </row>
        <row r="535">
          <cell r="B535" t="str">
            <v>K050931</v>
          </cell>
          <cell r="C535" t="str">
            <v>委託學校、企業、民間團體及其他訓練機構辦理失業者職業訓練之費用</v>
          </cell>
          <cell r="D535" t="str">
            <v>K</v>
          </cell>
          <cell r="E535" t="str">
            <v>L07</v>
          </cell>
          <cell r="F535" t="str">
            <v>L0701</v>
          </cell>
        </row>
        <row r="536">
          <cell r="B536" t="str">
            <v>K050932</v>
          </cell>
          <cell r="C536" t="str">
            <v>原住民職業訓練、就業服務及都原計畫-提升原住民就業競爭力</v>
          </cell>
          <cell r="D536" t="str">
            <v>K</v>
          </cell>
          <cell r="E536" t="str">
            <v>S12</v>
          </cell>
          <cell r="F536" t="str">
            <v>S1202</v>
          </cell>
        </row>
        <row r="537">
          <cell r="B537" t="str">
            <v>K050933</v>
          </cell>
          <cell r="C537" t="str">
            <v>輔導原住民就業經費</v>
          </cell>
          <cell r="D537" t="str">
            <v>K</v>
          </cell>
          <cell r="E537" t="str">
            <v>S12</v>
          </cell>
          <cell r="F537" t="str">
            <v>S1202</v>
          </cell>
        </row>
        <row r="538">
          <cell r="B538" t="str">
            <v>K050934</v>
          </cell>
          <cell r="C538" t="str">
            <v>提供待業原住民族部落在地就業機會計畫</v>
          </cell>
          <cell r="D538" t="str">
            <v>K</v>
          </cell>
          <cell r="E538" t="str">
            <v>S12</v>
          </cell>
          <cell r="F538" t="str">
            <v>S1202</v>
          </cell>
        </row>
        <row r="539">
          <cell r="B539" t="str">
            <v>K050935</v>
          </cell>
          <cell r="C539" t="str">
            <v>原住民特定對象(中高齡、婦女等)就業相關計畫</v>
          </cell>
          <cell r="D539" t="str">
            <v>K</v>
          </cell>
          <cell r="E539" t="str">
            <v>S12</v>
          </cell>
          <cell r="F539" t="str">
            <v>S1202</v>
          </cell>
        </row>
        <row r="540">
          <cell r="B540" t="str">
            <v>K050936</v>
          </cell>
          <cell r="C540" t="str">
            <v>原住民參加專長訓練學費、材料費及其他相關經費</v>
          </cell>
          <cell r="D540" t="str">
            <v>K</v>
          </cell>
          <cell r="E540" t="str">
            <v>S12</v>
          </cell>
          <cell r="F540" t="str">
            <v>S1202</v>
          </cell>
        </row>
        <row r="541">
          <cell r="B541" t="str">
            <v>K050937</v>
          </cell>
          <cell r="C541" t="str">
            <v>補助民間團體-兒童福利(實物給付)</v>
          </cell>
          <cell r="D541" t="str">
            <v>K</v>
          </cell>
          <cell r="E541" t="str">
            <v>L08</v>
          </cell>
          <cell r="F541" t="str">
            <v>L0802</v>
          </cell>
        </row>
        <row r="542">
          <cell r="B542" t="str">
            <v>K050938</v>
          </cell>
          <cell r="C542" t="str">
            <v>補助民間團體-少年福利(實物給付)</v>
          </cell>
          <cell r="D542" t="str">
            <v>K</v>
          </cell>
          <cell r="E542" t="str">
            <v>L08</v>
          </cell>
          <cell r="F542" t="str">
            <v>L0802</v>
          </cell>
        </row>
        <row r="543">
          <cell r="B543" t="str">
            <v>K050939</v>
          </cell>
          <cell r="C543" t="str">
            <v>補助民間團體-婦女福利(實物給付)</v>
          </cell>
          <cell r="D543" t="str">
            <v>K</v>
          </cell>
          <cell r="E543" t="str">
            <v>L08</v>
          </cell>
          <cell r="F543" t="str">
            <v>L0802</v>
          </cell>
        </row>
        <row r="544">
          <cell r="B544" t="str">
            <v>K050940</v>
          </cell>
          <cell r="C544" t="str">
            <v>補助民間團體-老人福利(實物給付)</v>
          </cell>
          <cell r="D544" t="str">
            <v>K</v>
          </cell>
          <cell r="E544" t="str">
            <v>L01</v>
          </cell>
          <cell r="F544" t="str">
            <v>L0100</v>
          </cell>
        </row>
        <row r="545">
          <cell r="B545" t="str">
            <v>K050941</v>
          </cell>
          <cell r="C545" t="str">
            <v>補助民間團體-身心障礙福利(實物給付)</v>
          </cell>
          <cell r="D545" t="str">
            <v>K</v>
          </cell>
          <cell r="E545" t="str">
            <v>L02</v>
          </cell>
          <cell r="F545" t="str">
            <v>L0202</v>
          </cell>
        </row>
        <row r="546">
          <cell r="B546" t="str">
            <v>K050942</v>
          </cell>
          <cell r="C546" t="str">
            <v>補助民間團體-社區發展(實物給付)</v>
          </cell>
          <cell r="D546" t="str">
            <v>K</v>
          </cell>
          <cell r="E546" t="str">
            <v>L11</v>
          </cell>
          <cell r="F546" t="str">
            <v>L1100</v>
          </cell>
        </row>
        <row r="547">
          <cell r="B547" t="str">
            <v>K050943</v>
          </cell>
          <cell r="C547" t="str">
            <v>補助民間團體-志願服務(實物給付)</v>
          </cell>
          <cell r="D547" t="str">
            <v>K</v>
          </cell>
          <cell r="E547" t="str">
            <v>L11</v>
          </cell>
          <cell r="F547" t="str">
            <v>L1100</v>
          </cell>
        </row>
        <row r="548">
          <cell r="B548" t="str">
            <v>K050944</v>
          </cell>
          <cell r="C548" t="str">
            <v>補助民間團體-社會工作(實物給付)</v>
          </cell>
          <cell r="D548" t="str">
            <v>K</v>
          </cell>
          <cell r="E548" t="str">
            <v>L11</v>
          </cell>
          <cell r="F548" t="str">
            <v>L1100</v>
          </cell>
        </row>
        <row r="549">
          <cell r="B549" t="str">
            <v>K050945</v>
          </cell>
          <cell r="C549" t="str">
            <v>補助民間團體-社會役(實物給付)</v>
          </cell>
          <cell r="D549" t="str">
            <v>K</v>
          </cell>
          <cell r="E549" t="str">
            <v>L11</v>
          </cell>
          <cell r="F549" t="str">
            <v>L1100</v>
          </cell>
        </row>
        <row r="550">
          <cell r="B550" t="str">
            <v>K050946</v>
          </cell>
          <cell r="C550" t="str">
            <v>補助民間團體-性侵害防治(實物給付)</v>
          </cell>
          <cell r="D550" t="str">
            <v>K</v>
          </cell>
          <cell r="E550" t="str">
            <v>L11</v>
          </cell>
          <cell r="F550" t="str">
            <v>L1100</v>
          </cell>
        </row>
        <row r="551">
          <cell r="B551" t="str">
            <v>K050947</v>
          </cell>
          <cell r="C551" t="str">
            <v>補助民間團體-家庭暴力防治(實物給付)</v>
          </cell>
          <cell r="D551" t="str">
            <v>K</v>
          </cell>
          <cell r="E551" t="str">
            <v>L11</v>
          </cell>
          <cell r="F551" t="str">
            <v>L1100</v>
          </cell>
        </row>
        <row r="552">
          <cell r="B552" t="str">
            <v>K050948</v>
          </cell>
          <cell r="C552" t="str">
            <v>原住民取得技術士證照獎勵</v>
          </cell>
          <cell r="D552" t="str">
            <v>K</v>
          </cell>
          <cell r="E552" t="str">
            <v>S12</v>
          </cell>
          <cell r="F552" t="str">
            <v>S1202</v>
          </cell>
        </row>
        <row r="553">
          <cell r="B553" t="str">
            <v>K050949</v>
          </cell>
          <cell r="C553" t="str">
            <v>僱用獎勵措施(如超額進用身心障礙者之獎勵)</v>
          </cell>
          <cell r="D553" t="str">
            <v>K</v>
          </cell>
          <cell r="E553" t="str">
            <v>S12</v>
          </cell>
          <cell r="F553" t="str">
            <v>S1202</v>
          </cell>
        </row>
        <row r="554">
          <cell r="B554" t="str">
            <v>K050950</v>
          </cell>
          <cell r="C554" t="str">
            <v>實(食)物銀行補助</v>
          </cell>
          <cell r="D554" t="str">
            <v>K</v>
          </cell>
          <cell r="E554" t="str">
            <v>L11</v>
          </cell>
          <cell r="F554" t="str">
            <v>L1100</v>
          </cell>
        </row>
        <row r="555">
          <cell r="B555" t="str">
            <v>K050951</v>
          </cell>
          <cell r="C555" t="str">
            <v>青年創業貸款利息補貼</v>
          </cell>
          <cell r="D555" t="str">
            <v>K</v>
          </cell>
          <cell r="E555" t="str">
            <v>S12</v>
          </cell>
          <cell r="F555" t="str">
            <v>S1202</v>
          </cell>
        </row>
        <row r="556">
          <cell r="B556" t="str">
            <v>K050952</v>
          </cell>
          <cell r="C556" t="str">
            <v>回饋金(台電、機場捷運、民用航空局、、垃圾焚化廠、掩埋場)對居民的補助-喪葬補助費</v>
          </cell>
          <cell r="D556" t="str">
            <v>K</v>
          </cell>
          <cell r="E556" t="str">
            <v>L03</v>
          </cell>
          <cell r="F556" t="str">
            <v>L0300</v>
          </cell>
        </row>
        <row r="557">
          <cell r="B557" t="str">
            <v>K050953</v>
          </cell>
          <cell r="C557" t="str">
            <v>原住民中低收入戶喪葬補助</v>
          </cell>
          <cell r="D557" t="str">
            <v>K</v>
          </cell>
          <cell r="E557" t="str">
            <v>L03</v>
          </cell>
          <cell r="F557" t="str">
            <v>L0300</v>
          </cell>
        </row>
        <row r="558">
          <cell r="B558" t="str">
            <v>K050954</v>
          </cell>
          <cell r="C558" t="str">
            <v>補助民間團體-遊民(街友)外展服務(如緊急庇護、輔導個案、關懷探視及其他處遇服務)</v>
          </cell>
          <cell r="D558" t="str">
            <v>K</v>
          </cell>
          <cell r="E558" t="str">
            <v>L11</v>
          </cell>
          <cell r="F558" t="str">
            <v>L1100</v>
          </cell>
        </row>
        <row r="559">
          <cell r="B559" t="str">
            <v>K050955</v>
          </cell>
          <cell r="C559" t="str">
            <v>協助辦理積極自立脫離貧窮業務</v>
          </cell>
          <cell r="D559" t="str">
            <v>K</v>
          </cell>
          <cell r="E559" t="str">
            <v>L11</v>
          </cell>
          <cell r="F559" t="str">
            <v>L1100</v>
          </cell>
        </row>
        <row r="560">
          <cell r="B560" t="str">
            <v>K050956</v>
          </cell>
          <cell r="C560" t="str">
            <v>一般民眾免費搭乘捷運、公車或優惠或價差補貼款</v>
          </cell>
          <cell r="D560" t="str">
            <v>K</v>
          </cell>
          <cell r="E560" t="str">
            <v>L11</v>
          </cell>
          <cell r="F560" t="str">
            <v>L1100</v>
          </cell>
        </row>
        <row r="561">
          <cell r="B561" t="str">
            <v>K050957</v>
          </cell>
          <cell r="C561" t="str">
            <v>性別工作平等法訴訟法律輔助</v>
          </cell>
          <cell r="D561" t="str">
            <v>K</v>
          </cell>
          <cell r="E561" t="str">
            <v>L11</v>
          </cell>
          <cell r="F561" t="str">
            <v>L1100</v>
          </cell>
        </row>
        <row r="562">
          <cell r="B562" t="str">
            <v>K050958</v>
          </cell>
          <cell r="C562" t="str">
            <v>回饋金(台電、機場捷運、民用航空局、垃圾焚化廠、掩埋場)-其他實物補助</v>
          </cell>
          <cell r="D562" t="str">
            <v>K</v>
          </cell>
          <cell r="E562" t="str">
            <v>L11</v>
          </cell>
          <cell r="F562" t="str">
            <v>L1100</v>
          </cell>
        </row>
        <row r="563">
          <cell r="B563" t="str">
            <v>K050959</v>
          </cell>
          <cell r="C563" t="str">
            <v>身心障礙、低收入、外籍配偶及65歲以上者就讀社區大學學費免費</v>
          </cell>
          <cell r="D563" t="str">
            <v>K</v>
          </cell>
          <cell r="E563" t="str">
            <v>L11</v>
          </cell>
          <cell r="F563" t="str">
            <v>L1100</v>
          </cell>
        </row>
        <row r="564">
          <cell r="B564" t="str">
            <v>K050960</v>
          </cell>
          <cell r="C564" t="str">
            <v>團體意外保險補助</v>
          </cell>
          <cell r="D564" t="str">
            <v>K</v>
          </cell>
          <cell r="E564" t="str">
            <v>L11</v>
          </cell>
          <cell r="F564" t="str">
            <v>L1100</v>
          </cell>
        </row>
        <row r="565">
          <cell r="B565" t="str">
            <v>K050961</v>
          </cell>
          <cell r="C565" t="str">
            <v>弱勢族群送年菜活動(弱勢家庭、單親家庭、中低收入家庭及獨居老人等)</v>
          </cell>
          <cell r="D565" t="str">
            <v>K</v>
          </cell>
          <cell r="E565" t="str">
            <v>L11</v>
          </cell>
          <cell r="F565" t="str">
            <v>L1100</v>
          </cell>
        </row>
        <row r="566">
          <cell r="B566" t="str">
            <v>K050962</v>
          </cell>
          <cell r="C566" t="str">
            <v>民眾災害救助(死亡、失蹤、重傷救助)(實物)</v>
          </cell>
          <cell r="D566" t="str">
            <v>K</v>
          </cell>
          <cell r="E566" t="str">
            <v>L11</v>
          </cell>
          <cell r="F566" t="str">
            <v>L1100</v>
          </cell>
        </row>
        <row r="567">
          <cell r="B567" t="str">
            <v>K050963</v>
          </cell>
          <cell r="C567" t="str">
            <v>民眾災害救助(安遷、房屋淹水救助)(實物)</v>
          </cell>
          <cell r="D567" t="str">
            <v>K</v>
          </cell>
          <cell r="E567" t="str">
            <v>L09</v>
          </cell>
          <cell r="F567" t="str">
            <v>L0902</v>
          </cell>
        </row>
        <row r="568">
          <cell r="B568" t="str">
            <v>K050964</v>
          </cell>
          <cell r="C568" t="str">
            <v>弱勢族群認證費用補助(如街頭藝人認證費用)</v>
          </cell>
          <cell r="D568" t="str">
            <v>K</v>
          </cell>
          <cell r="E568" t="str">
            <v>L11</v>
          </cell>
          <cell r="F568" t="str">
            <v>L1100</v>
          </cell>
        </row>
        <row r="569">
          <cell r="B569" t="str">
            <v>K050965</v>
          </cell>
          <cell r="C569" t="str">
            <v>公共自行車租賃服務</v>
          </cell>
          <cell r="D569" t="str">
            <v>K</v>
          </cell>
          <cell r="E569" t="str">
            <v>L11</v>
          </cell>
          <cell r="F569" t="str">
            <v>L1100</v>
          </cell>
        </row>
        <row r="570">
          <cell r="B570" t="str">
            <v>K050966</v>
          </cell>
          <cell r="C570" t="str">
            <v>回饋金(台電、機場捷運、民用航空局、垃圾焚化廠、掩埋場)對居民的現金補助-意外保險費用補助</v>
          </cell>
          <cell r="D570" t="str">
            <v>K</v>
          </cell>
          <cell r="E570" t="str">
            <v>L11</v>
          </cell>
          <cell r="F570" t="str">
            <v>L1100</v>
          </cell>
        </row>
        <row r="571">
          <cell r="B571" t="str">
            <v>K050967</v>
          </cell>
          <cell r="C571" t="str">
            <v>辦理服務性路線或偏遠離島地區營運虧損</v>
          </cell>
          <cell r="D571" t="str">
            <v>K</v>
          </cell>
          <cell r="E571" t="str">
            <v>L11</v>
          </cell>
          <cell r="F571" t="str">
            <v>L1100</v>
          </cell>
        </row>
        <row r="572">
          <cell r="B572" t="str">
            <v>K050968</v>
          </cell>
          <cell r="C572" t="str">
            <v>山地離島就醫交通費補助</v>
          </cell>
          <cell r="D572" t="str">
            <v>K</v>
          </cell>
          <cell r="E572" t="str">
            <v>L04</v>
          </cell>
          <cell r="F572" t="str">
            <v>L0402</v>
          </cell>
        </row>
        <row r="573">
          <cell r="B573" t="str">
            <v>K050969</v>
          </cell>
          <cell r="C573" t="str">
            <v>設算隱性租金補貼</v>
          </cell>
          <cell r="D573" t="str">
            <v>K</v>
          </cell>
          <cell r="E573" t="str">
            <v>L09</v>
          </cell>
          <cell r="F573" t="str">
            <v>L0901</v>
          </cell>
        </row>
        <row r="574">
          <cell r="B574" t="str">
            <v>K050970</v>
          </cell>
          <cell r="C574" t="str">
            <v>捷運轉乘公車或公車轉乘捷運優惠票價補貼</v>
          </cell>
          <cell r="D574" t="str">
            <v>K</v>
          </cell>
          <cell r="E574" t="str">
            <v>L11</v>
          </cell>
          <cell r="F574" t="str">
            <v>L1100</v>
          </cell>
        </row>
        <row r="575">
          <cell r="B575" t="str">
            <v>K050971</v>
          </cell>
          <cell r="C575" t="str">
            <v>離島建設基金(含民眾醫療照護交通費補助、緊急後送及病危返鄉等)</v>
          </cell>
          <cell r="D575" t="str">
            <v>K</v>
          </cell>
          <cell r="E575" t="str">
            <v>L04</v>
          </cell>
          <cell r="F575" t="str">
            <v>L0402</v>
          </cell>
        </row>
        <row r="576">
          <cell r="B576" t="str">
            <v>K050972</v>
          </cell>
          <cell r="C576" t="str">
            <v>移居穩定就業獎助試辦計畫</v>
          </cell>
          <cell r="D576" t="str">
            <v>K</v>
          </cell>
          <cell r="E576" t="str">
            <v>S12</v>
          </cell>
          <cell r="F576" t="str">
            <v>S1202</v>
          </cell>
        </row>
        <row r="577">
          <cell r="B577" t="str">
            <v>K050973</v>
          </cell>
          <cell r="C577" t="str">
            <v>毒品戒癮個案關懷訪視計畫</v>
          </cell>
          <cell r="D577" t="str">
            <v>K</v>
          </cell>
          <cell r="E577" t="str">
            <v>L11</v>
          </cell>
          <cell r="F577" t="str">
            <v>L1100</v>
          </cell>
        </row>
        <row r="578">
          <cell r="B578" t="str">
            <v>K050974</v>
          </cell>
          <cell r="C578" t="str">
            <v>福利互助金(含重大傷病住院醫療、身心障礙及喪葬互助等)</v>
          </cell>
          <cell r="D578" t="str">
            <v>K</v>
          </cell>
          <cell r="E578" t="str">
            <v>L11</v>
          </cell>
          <cell r="F578" t="str">
            <v>L1100</v>
          </cell>
        </row>
        <row r="579">
          <cell r="B579" t="str">
            <v>K050975</v>
          </cell>
          <cell r="C579" t="str">
            <v>公共自行車保險</v>
          </cell>
          <cell r="D579" t="str">
            <v>K</v>
          </cell>
          <cell r="E579" t="str">
            <v>L11</v>
          </cell>
          <cell r="F579" t="str">
            <v>L1100</v>
          </cell>
        </row>
        <row r="580">
          <cell r="B580" t="str">
            <v>K050976</v>
          </cell>
          <cell r="C580" t="str">
            <v>公務人員因公涉訟輔助費</v>
          </cell>
          <cell r="D580" t="str">
            <v>K</v>
          </cell>
          <cell r="E580" t="str">
            <v>L11</v>
          </cell>
          <cell r="F580" t="str">
            <v>L1100</v>
          </cell>
        </row>
        <row r="581">
          <cell r="B581" t="str">
            <v>K050977</v>
          </cell>
          <cell r="C581" t="str">
            <v>補助毒品、愛滋及結核病防治專責單位</v>
          </cell>
          <cell r="D581" t="str">
            <v>K</v>
          </cell>
          <cell r="E581" t="str">
            <v>L04</v>
          </cell>
          <cell r="F581" t="str">
            <v>L0402</v>
          </cell>
        </row>
        <row r="582">
          <cell r="B582" t="str">
            <v>K050978</v>
          </cell>
          <cell r="C582" t="str">
            <v>「希望發展帳戶」貸款利息補貼</v>
          </cell>
          <cell r="D582" t="str">
            <v>K</v>
          </cell>
          <cell r="E582" t="str">
            <v>L11</v>
          </cell>
          <cell r="F582" t="str">
            <v>L1100</v>
          </cell>
        </row>
        <row r="583">
          <cell r="B583" t="str">
            <v>K050979</v>
          </cell>
          <cell r="C583" t="str">
            <v>「青年，好險有你」計畫</v>
          </cell>
          <cell r="D583" t="str">
            <v>K</v>
          </cell>
          <cell r="E583" t="str">
            <v>L11</v>
          </cell>
          <cell r="F583" t="str">
            <v>L1100</v>
          </cell>
        </row>
        <row r="584">
          <cell r="B584" t="str">
            <v>K050980</v>
          </cell>
          <cell r="C584" t="str">
            <v>弱勢家戶微型保險保費</v>
          </cell>
          <cell r="D584" t="str">
            <v>K</v>
          </cell>
          <cell r="E584" t="str">
            <v>L11</v>
          </cell>
          <cell r="F584" t="str">
            <v>L1100</v>
          </cell>
        </row>
        <row r="585">
          <cell r="B585" t="str">
            <v>K050981</v>
          </cell>
          <cell r="C585" t="str">
            <v>能源弱勢關懷（弱勢家庭老舊燈具汰換與用電輔導）</v>
          </cell>
          <cell r="D585" t="str">
            <v>K</v>
          </cell>
          <cell r="E585" t="str">
            <v>L11</v>
          </cell>
          <cell r="F585" t="str">
            <v>L1100</v>
          </cell>
        </row>
        <row r="586">
          <cell r="B586" t="str">
            <v>K0510</v>
          </cell>
          <cell r="C586" t="str">
            <v>嚴重特殊傳染性肺炎防治及紓困振興特別條例</v>
          </cell>
          <cell r="D586" t="str">
            <v>X</v>
          </cell>
          <cell r="E586" t="str">
            <v>X</v>
          </cell>
          <cell r="F586" t="str">
            <v>X</v>
          </cell>
        </row>
        <row r="587">
          <cell r="B587" t="str">
            <v>K051001</v>
          </cell>
          <cell r="C587" t="str">
            <v>防疫物資採購（例如N95口罩、酒精、紅外線體溫掃描等）</v>
          </cell>
          <cell r="D587" t="str">
            <v>K</v>
          </cell>
          <cell r="E587" t="str">
            <v>L04</v>
          </cell>
          <cell r="F587" t="str">
            <v>L0402</v>
          </cell>
        </row>
        <row r="588">
          <cell r="B588" t="str">
            <v>K051002</v>
          </cell>
          <cell r="C588" t="str">
            <v>居家防疫關懷包、暖心包</v>
          </cell>
          <cell r="D588" t="str">
            <v>K</v>
          </cell>
          <cell r="E588" t="str">
            <v>L04</v>
          </cell>
          <cell r="F588" t="str">
            <v>L0402</v>
          </cell>
        </row>
        <row r="589">
          <cell r="B589" t="str">
            <v>K051003</v>
          </cell>
          <cell r="C589" t="str">
            <v>防疫旅館補助</v>
          </cell>
          <cell r="D589" t="str">
            <v>K</v>
          </cell>
          <cell r="E589" t="str">
            <v>L04</v>
          </cell>
          <cell r="F589" t="str">
            <v>L0402</v>
          </cell>
        </row>
        <row r="590">
          <cell r="B590" t="str">
            <v>K051004</v>
          </cell>
          <cell r="C590" t="str">
            <v>防疫紓困_青創貸款本金及利息延後繳納、青創貸款利息補貼</v>
          </cell>
          <cell r="D590" t="str">
            <v>K</v>
          </cell>
          <cell r="E590" t="str">
            <v>S12</v>
          </cell>
          <cell r="F590" t="str">
            <v>S1202</v>
          </cell>
        </row>
        <row r="591">
          <cell r="B591" t="str">
            <v>K051005</v>
          </cell>
          <cell r="C591" t="str">
            <v>防疫紓困_一卡一付瘋振興，獨厚青春加碼金（高中職學生振興加碼）</v>
          </cell>
          <cell r="D591" t="str">
            <v>K</v>
          </cell>
          <cell r="E591" t="str">
            <v>L08</v>
          </cell>
          <cell r="F591" t="str">
            <v>L0802</v>
          </cell>
        </row>
        <row r="592">
          <cell r="B592" t="str">
            <v>K051006</v>
          </cell>
          <cell r="C592" t="str">
            <v>防疫紓困_員工訓練補助方案</v>
          </cell>
          <cell r="D592" t="str">
            <v>K</v>
          </cell>
          <cell r="E592" t="str">
            <v>S12</v>
          </cell>
          <cell r="F592" t="str">
            <v>S1202</v>
          </cell>
        </row>
        <row r="593">
          <cell r="B593" t="str">
            <v>K051007</v>
          </cell>
          <cell r="C593" t="str">
            <v>防疫紓困_社宅及國宅或市有不動產作住宅使用之承租人減租及延租</v>
          </cell>
          <cell r="D593" t="str">
            <v>K</v>
          </cell>
          <cell r="E593" t="str">
            <v>L09</v>
          </cell>
          <cell r="F593" t="str">
            <v>L0901</v>
          </cell>
        </row>
        <row r="594">
          <cell r="B594" t="str">
            <v>K051008</v>
          </cell>
          <cell r="C594" t="str">
            <v>防疫紓困_質借民眾利息減收</v>
          </cell>
          <cell r="D594" t="str">
            <v>K</v>
          </cell>
          <cell r="E594" t="str">
            <v>L11</v>
          </cell>
          <cell r="F594" t="str">
            <v>L1100</v>
          </cell>
        </row>
        <row r="595">
          <cell r="B595" t="str">
            <v>K051009</v>
          </cell>
          <cell r="C595" t="str">
            <v>防疫紓困_敬老卡加碼</v>
          </cell>
          <cell r="D595" t="str">
            <v>K</v>
          </cell>
          <cell r="E595" t="str">
            <v>L01</v>
          </cell>
          <cell r="F595" t="str">
            <v>L0100</v>
          </cell>
        </row>
        <row r="596">
          <cell r="B596" t="str">
            <v>K051010</v>
          </cell>
          <cell r="C596" t="str">
            <v>加碼振興券免費發送(設籍金門身障、中低收入老人與弱勢家庭兒少等)</v>
          </cell>
          <cell r="D596" t="str">
            <v>K</v>
          </cell>
          <cell r="E596" t="str">
            <v>L11</v>
          </cell>
          <cell r="F596" t="str">
            <v>L1100</v>
          </cell>
        </row>
        <row r="597">
          <cell r="B597" t="str">
            <v>K051011</v>
          </cell>
          <cell r="C597" t="str">
            <v>防疫計程車之車資補貼及防疫補償(非紓困特別預算)</v>
          </cell>
          <cell r="D597" t="str">
            <v>K</v>
          </cell>
          <cell r="E597" t="str">
            <v>L04</v>
          </cell>
          <cell r="F597" t="str">
            <v>L0402</v>
          </cell>
        </row>
        <row r="598">
          <cell r="B598" t="str">
            <v>K051012</v>
          </cell>
          <cell r="C598" t="str">
            <v>交通部補助地方防疫計程車之車資補貼及防疫補償(紓困特別預算)</v>
          </cell>
          <cell r="D598" t="str">
            <v>K</v>
          </cell>
          <cell r="E598" t="str">
            <v>L04</v>
          </cell>
          <cell r="F598" t="str">
            <v>L0402</v>
          </cell>
        </row>
        <row r="599">
          <cell r="B599" t="str">
            <v>K051013</v>
          </cell>
          <cell r="C599" t="str">
            <v>旅行業防疫旅遊教育訓練及種子員工培訓津貼(非紓困特別預算)</v>
          </cell>
          <cell r="D599" t="str">
            <v>K</v>
          </cell>
          <cell r="E599" t="str">
            <v>S12</v>
          </cell>
          <cell r="F599" t="str">
            <v>S1202</v>
          </cell>
        </row>
        <row r="600">
          <cell r="B600" t="str">
            <v>K051014</v>
          </cell>
          <cell r="C600" t="str">
            <v>旅行業防疫旅遊教育訓練及種子員工培訓津貼(紓困特別預算)</v>
          </cell>
          <cell r="D600" t="str">
            <v>K</v>
          </cell>
          <cell r="E600" t="str">
            <v>S12</v>
          </cell>
          <cell r="F600" t="str">
            <v>S1202</v>
          </cell>
        </row>
        <row r="601">
          <cell r="B601" t="str">
            <v>K051015</v>
          </cell>
          <cell r="C601" t="str">
            <v>獎勵防疫工作第一線人員禮盒及禮券等物資(紓困特別預算)</v>
          </cell>
          <cell r="D601" t="str">
            <v>K</v>
          </cell>
          <cell r="E601" t="str">
            <v>L11</v>
          </cell>
          <cell r="F601" t="str">
            <v>L1100</v>
          </cell>
        </row>
        <row r="602">
          <cell r="B602" t="str">
            <v>K051016</v>
          </cell>
          <cell r="C602" t="str">
            <v>防疫暫居所</v>
          </cell>
          <cell r="D602" t="str">
            <v>K</v>
          </cell>
          <cell r="E602" t="str">
            <v>L04</v>
          </cell>
          <cell r="F602" t="str">
            <v>L0402</v>
          </cell>
        </row>
        <row r="603">
          <cell r="B603" t="str">
            <v>K051017</v>
          </cell>
          <cell r="C603" t="str">
            <v>獎勵防疫工作第一線人員禮盒及禮券等物資(非紓困特別預算)</v>
          </cell>
          <cell r="D603" t="str">
            <v>K</v>
          </cell>
          <cell r="E603" t="str">
            <v>L11</v>
          </cell>
          <cell r="F603" t="str">
            <v>L1100</v>
          </cell>
        </row>
        <row r="604">
          <cell r="B604" t="str">
            <v>K051018</v>
          </cell>
          <cell r="C604" t="str">
            <v>防疫紓困_愛心卡加碼</v>
          </cell>
          <cell r="D604" t="str">
            <v>K</v>
          </cell>
          <cell r="E604" t="str">
            <v>L02</v>
          </cell>
          <cell r="F604" t="str">
            <v>L0202</v>
          </cell>
        </row>
        <row r="605">
          <cell r="B605" t="str">
            <v>K051019</v>
          </cell>
          <cell r="C605" t="str">
            <v>防疫紓困_送餐計畫</v>
          </cell>
          <cell r="D605" t="str">
            <v>K</v>
          </cell>
          <cell r="E605" t="str">
            <v>L11</v>
          </cell>
          <cell r="F605" t="str">
            <v>L1100</v>
          </cell>
        </row>
        <row r="606">
          <cell r="B606" t="str">
            <v>K051020</v>
          </cell>
          <cell r="C606" t="str">
            <v>疫情期間到府及接送施打疫苗</v>
          </cell>
          <cell r="D606" t="str">
            <v>K</v>
          </cell>
          <cell r="E606" t="str">
            <v>L04</v>
          </cell>
          <cell r="F606" t="str">
            <v>L0402</v>
          </cell>
        </row>
        <row r="607">
          <cell r="B607" t="str">
            <v>K051021</v>
          </cell>
          <cell r="C607" t="str">
            <v>疫情期間施打疫苗獎勵金</v>
          </cell>
          <cell r="D607" t="str">
            <v>K</v>
          </cell>
          <cell r="E607" t="str">
            <v>L04</v>
          </cell>
          <cell r="F607" t="str">
            <v>L0402</v>
          </cell>
        </row>
        <row r="608">
          <cell r="B608" t="str">
            <v>K051022</v>
          </cell>
          <cell r="C608" t="str">
            <v>疫情期間補助社會住宅租金減收或減免</v>
          </cell>
          <cell r="D608" t="str">
            <v>K</v>
          </cell>
          <cell r="E608" t="str">
            <v>L09</v>
          </cell>
          <cell r="F608" t="str">
            <v>L0901</v>
          </cell>
        </row>
        <row r="609">
          <cell r="B609" t="str">
            <v>K051023</v>
          </cell>
          <cell r="C609" t="str">
            <v>防疫停課期間補助經濟狀況不佳學生暑期午餐費用</v>
          </cell>
          <cell r="D609" t="str">
            <v>K</v>
          </cell>
          <cell r="E609" t="str">
            <v>L08</v>
          </cell>
          <cell r="F609" t="str">
            <v>L0802</v>
          </cell>
        </row>
        <row r="610">
          <cell r="B610" t="str">
            <v>K051024</v>
          </cell>
          <cell r="C610" t="str">
            <v>加強版防疫專責旅館從業人員及轉介居家檢疫者補助</v>
          </cell>
          <cell r="D610" t="str">
            <v>K</v>
          </cell>
          <cell r="E610" t="str">
            <v>L04</v>
          </cell>
          <cell r="F610" t="str">
            <v>L0402</v>
          </cell>
        </row>
        <row r="611">
          <cell r="B611" t="str">
            <v>K051025</v>
          </cell>
          <cell r="C611" t="str">
            <v>疫情期間經濟脆弱群體保單紓困借款利息補貼</v>
          </cell>
          <cell r="D611" t="str">
            <v>K</v>
          </cell>
          <cell r="E611" t="str">
            <v>L11</v>
          </cell>
          <cell r="F611" t="str">
            <v>L1100</v>
          </cell>
        </row>
        <row r="612">
          <cell r="B612" t="str">
            <v>K051026</v>
          </cell>
          <cell r="C612" t="str">
            <v>疫情期間協助身心障礙者演藝團體演出補助</v>
          </cell>
          <cell r="D612" t="str">
            <v>K</v>
          </cell>
          <cell r="E612" t="str">
            <v>L02</v>
          </cell>
          <cell r="F612" t="str">
            <v>L0201</v>
          </cell>
        </row>
        <row r="613">
          <cell r="B613" t="str">
            <v>K051027</v>
          </cell>
          <cell r="C613" t="str">
            <v>COVID-19防疫工作人員保險費(非紓困特別預算)</v>
          </cell>
          <cell r="D613" t="str">
            <v>K</v>
          </cell>
          <cell r="E613" t="str">
            <v>L11</v>
          </cell>
          <cell r="F613" t="str">
            <v>L1100</v>
          </cell>
        </row>
        <row r="614">
          <cell r="B614" t="str">
            <v>K051028</v>
          </cell>
          <cell r="C614" t="str">
            <v>家用快篩試劑免費領取(非紓困特別預算)</v>
          </cell>
          <cell r="D614" t="str">
            <v>K</v>
          </cell>
          <cell r="E614" t="str">
            <v>L04</v>
          </cell>
          <cell r="F614" t="str">
            <v>L0402</v>
          </cell>
        </row>
        <row r="615">
          <cell r="B615" t="str">
            <v>K051029</v>
          </cell>
          <cell r="C615" t="str">
            <v>醫師到宅看診或照顧服務</v>
          </cell>
          <cell r="D615" t="str">
            <v>K</v>
          </cell>
          <cell r="E615" t="str">
            <v>L04</v>
          </cell>
          <cell r="F615" t="str">
            <v>L0402</v>
          </cell>
        </row>
        <row r="616">
          <cell r="B616" t="str">
            <v>K051030</v>
          </cell>
          <cell r="C616" t="str">
            <v>托嬰中心防疫安全維護計畫</v>
          </cell>
          <cell r="D616" t="str">
            <v>K</v>
          </cell>
          <cell r="E616" t="str">
            <v>L04</v>
          </cell>
          <cell r="F616" t="str">
            <v>L0402</v>
          </cell>
        </row>
        <row r="617">
          <cell r="B617" t="str">
            <v>K051031</v>
          </cell>
          <cell r="C617" t="str">
            <v>補助新冠肺炎確診往生者遺體火化費及撿骨費</v>
          </cell>
          <cell r="D617" t="str">
            <v>K</v>
          </cell>
          <cell r="E617" t="str">
            <v>L03</v>
          </cell>
          <cell r="F617" t="str">
            <v>L0300</v>
          </cell>
        </row>
        <row r="618">
          <cell r="B618" t="str">
            <v>K0700</v>
          </cell>
          <cell r="C618" t="str">
            <v>附屬單位預算(實物總計)</v>
          </cell>
          <cell r="D618" t="str">
            <v>X</v>
          </cell>
          <cell r="E618" t="str">
            <v>X</v>
          </cell>
          <cell r="F618" t="str">
            <v>X</v>
          </cell>
        </row>
        <row r="619">
          <cell r="B619" t="str">
            <v>K0701</v>
          </cell>
          <cell r="C619" t="str">
            <v>公益彩券盈餘分配基金</v>
          </cell>
          <cell r="D619" t="str">
            <v>X</v>
          </cell>
          <cell r="E619" t="str">
            <v>X</v>
          </cell>
          <cell r="F619" t="str">
            <v>X</v>
          </cell>
        </row>
        <row r="620">
          <cell r="B620" t="str">
            <v>K0702</v>
          </cell>
          <cell r="C620" t="str">
            <v>社會福利基金</v>
          </cell>
          <cell r="D620" t="str">
            <v>X</v>
          </cell>
          <cell r="E620" t="str">
            <v>X</v>
          </cell>
          <cell r="F620" t="str">
            <v>X</v>
          </cell>
        </row>
        <row r="621">
          <cell r="B621" t="str">
            <v>K0703</v>
          </cell>
          <cell r="C621" t="str">
            <v>醫療作業基金</v>
          </cell>
          <cell r="D621" t="str">
            <v>X</v>
          </cell>
          <cell r="E621" t="str">
            <v>X</v>
          </cell>
          <cell r="F621" t="str">
            <v>X</v>
          </cell>
        </row>
        <row r="622">
          <cell r="B622" t="str">
            <v>K0704</v>
          </cell>
          <cell r="C622" t="str">
            <v>身心障礙就業基金</v>
          </cell>
          <cell r="D622" t="str">
            <v>X</v>
          </cell>
          <cell r="E622" t="str">
            <v>X</v>
          </cell>
          <cell r="F622" t="str">
            <v>X</v>
          </cell>
        </row>
        <row r="623">
          <cell r="B623" t="str">
            <v>K0705</v>
          </cell>
          <cell r="C623" t="str">
            <v>地方教育發展基金</v>
          </cell>
          <cell r="D623" t="str">
            <v>X</v>
          </cell>
          <cell r="E623" t="str">
            <v>X</v>
          </cell>
          <cell r="F623" t="str">
            <v>X</v>
          </cell>
        </row>
        <row r="624">
          <cell r="B624" t="str">
            <v>K0706</v>
          </cell>
          <cell r="C624" t="str">
            <v>勞工權益基金</v>
          </cell>
          <cell r="D624" t="str">
            <v>X</v>
          </cell>
          <cell r="E624" t="str">
            <v>X</v>
          </cell>
          <cell r="F624" t="str">
            <v>X</v>
          </cell>
        </row>
        <row r="625">
          <cell r="B625" t="str">
            <v>K0707</v>
          </cell>
          <cell r="C625" t="str">
            <v>住宅基金</v>
          </cell>
          <cell r="D625" t="str">
            <v>X</v>
          </cell>
          <cell r="E625" t="str">
            <v>X</v>
          </cell>
          <cell r="F625" t="str">
            <v>X</v>
          </cell>
        </row>
        <row r="626">
          <cell r="B626" t="str">
            <v>K0708</v>
          </cell>
          <cell r="C626" t="str">
            <v>輔助公教人員購置住宅及急難貸款基金</v>
          </cell>
          <cell r="D626" t="str">
            <v>X</v>
          </cell>
          <cell r="E626" t="str">
            <v>X</v>
          </cell>
          <cell r="F626" t="str">
            <v>X</v>
          </cell>
        </row>
        <row r="627">
          <cell r="B627" t="str">
            <v>K0709</v>
          </cell>
          <cell r="C627" t="str">
            <v>警察、消防人員安全基金</v>
          </cell>
          <cell r="D627" t="str">
            <v>X</v>
          </cell>
          <cell r="E627" t="str">
            <v>X</v>
          </cell>
          <cell r="F627" t="str">
            <v>X</v>
          </cell>
        </row>
        <row r="628">
          <cell r="B628" t="str">
            <v>K0710</v>
          </cell>
          <cell r="C628" t="str">
            <v>其他基金</v>
          </cell>
          <cell r="D628" t="str">
            <v>X</v>
          </cell>
          <cell r="E628" t="str">
            <v>X</v>
          </cell>
          <cell r="F628" t="str">
            <v>X</v>
          </cell>
        </row>
        <row r="629">
          <cell r="B629" t="str">
            <v>C0100</v>
          </cell>
          <cell r="C629" t="str">
            <v>老人相關給付(現金總計)</v>
          </cell>
          <cell r="D629" t="str">
            <v>X</v>
          </cell>
          <cell r="E629" t="str">
            <v>X</v>
          </cell>
          <cell r="F629" t="str">
            <v>X</v>
          </cell>
        </row>
        <row r="630">
          <cell r="B630" t="str">
            <v>C0101</v>
          </cell>
          <cell r="C630" t="str">
            <v>生活扶助(現金總計)</v>
          </cell>
          <cell r="D630" t="str">
            <v>X</v>
          </cell>
          <cell r="E630" t="str">
            <v>X</v>
          </cell>
          <cell r="F630" t="str">
            <v>X</v>
          </cell>
        </row>
        <row r="631">
          <cell r="B631" t="str">
            <v>C010101</v>
          </cell>
          <cell r="C631" t="str">
            <v>中低收入老人生活津貼</v>
          </cell>
          <cell r="D631" t="str">
            <v>C</v>
          </cell>
          <cell r="E631" t="str">
            <v>L01</v>
          </cell>
          <cell r="F631" t="str">
            <v>L0100</v>
          </cell>
        </row>
        <row r="632">
          <cell r="B632" t="str">
            <v>C010102</v>
          </cell>
          <cell r="C632" t="str">
            <v>老人安老津貼(65歲以上)-縣市加碼</v>
          </cell>
          <cell r="D632" t="str">
            <v>C</v>
          </cell>
          <cell r="E632" t="str">
            <v>L01</v>
          </cell>
          <cell r="F632" t="str">
            <v>L0100</v>
          </cell>
        </row>
        <row r="633">
          <cell r="B633" t="str">
            <v>C010103</v>
          </cell>
          <cell r="C633" t="str">
            <v>老年農民福利津貼(含漁民)-縣市加碼</v>
          </cell>
          <cell r="D633" t="str">
            <v>C</v>
          </cell>
          <cell r="E633" t="str">
            <v>L01</v>
          </cell>
          <cell r="F633" t="str">
            <v>L0100</v>
          </cell>
        </row>
        <row r="634">
          <cell r="B634" t="str">
            <v>C010104</v>
          </cell>
          <cell r="C634" t="str">
            <v>敬老福利津貼-縣市加碼</v>
          </cell>
          <cell r="D634" t="str">
            <v>C</v>
          </cell>
          <cell r="E634" t="str">
            <v>L01</v>
          </cell>
          <cell r="F634" t="str">
            <v>L0100</v>
          </cell>
        </row>
        <row r="635">
          <cell r="B635" t="str">
            <v>C010105</v>
          </cell>
          <cell r="C635" t="str">
            <v>長者健保福利金</v>
          </cell>
          <cell r="D635" t="str">
            <v>C</v>
          </cell>
          <cell r="E635" t="str">
            <v>L04</v>
          </cell>
          <cell r="F635" t="str">
            <v>L0402</v>
          </cell>
        </row>
        <row r="636">
          <cell r="B636" t="str">
            <v>C0102</v>
          </cell>
          <cell r="C636" t="str">
            <v>急難救助(現金總計)</v>
          </cell>
          <cell r="D636" t="str">
            <v>X</v>
          </cell>
          <cell r="E636" t="str">
            <v>X</v>
          </cell>
          <cell r="F636" t="str">
            <v>X</v>
          </cell>
        </row>
        <row r="637">
          <cell r="B637" t="str">
            <v>C0103</v>
          </cell>
          <cell r="C637" t="str">
            <v>慰問金(現金總計)</v>
          </cell>
          <cell r="D637" t="str">
            <v>X</v>
          </cell>
          <cell r="E637" t="str">
            <v>X</v>
          </cell>
          <cell r="F637" t="str">
            <v>X</v>
          </cell>
        </row>
        <row r="638">
          <cell r="B638" t="str">
            <v>C010301</v>
          </cell>
          <cell r="C638" t="str">
            <v>65歲以上老人(原住民55歲以上)三節慰問金、重陽敬老禮金、退休人員三節慰問金及其他關懷慰問</v>
          </cell>
          <cell r="D638" t="str">
            <v>C</v>
          </cell>
          <cell r="E638" t="str">
            <v>L01</v>
          </cell>
          <cell r="F638" t="str">
            <v>L0100</v>
          </cell>
        </row>
        <row r="639">
          <cell r="B639" t="str">
            <v>C010302</v>
          </cell>
          <cell r="C639" t="str">
            <v>退休煤礦工慰問金</v>
          </cell>
          <cell r="D639" t="str">
            <v>C</v>
          </cell>
          <cell r="E639" t="str">
            <v>L01</v>
          </cell>
          <cell r="F639" t="str">
            <v>L0100</v>
          </cell>
        </row>
        <row r="640">
          <cell r="B640" t="str">
            <v>C010303</v>
          </cell>
          <cell r="C640" t="str">
            <v>補助水質水量保護區老人秋節慰問金</v>
          </cell>
          <cell r="D640" t="str">
            <v>C</v>
          </cell>
          <cell r="E640" t="str">
            <v>L01</v>
          </cell>
          <cell r="F640" t="str">
            <v>L0100</v>
          </cell>
        </row>
        <row r="641">
          <cell r="B641" t="str">
            <v>C010304</v>
          </cell>
          <cell r="C641" t="str">
            <v>回饋金(台電、機場捷運、民用航空局、、垃圾焚化廠、掩埋場)-長者年節慰問金</v>
          </cell>
          <cell r="D641" t="str">
            <v>C</v>
          </cell>
          <cell r="E641" t="str">
            <v>L01</v>
          </cell>
          <cell r="F641" t="str">
            <v>L0100</v>
          </cell>
        </row>
        <row r="642">
          <cell r="B642" t="str">
            <v>C0104</v>
          </cell>
          <cell r="C642" t="str">
            <v>獎勵金(現金總計)</v>
          </cell>
          <cell r="D642" t="str">
            <v>X</v>
          </cell>
          <cell r="E642" t="str">
            <v>X</v>
          </cell>
          <cell r="F642" t="str">
            <v>X</v>
          </cell>
        </row>
        <row r="643">
          <cell r="B643" t="str">
            <v>C0109</v>
          </cell>
          <cell r="C643" t="str">
            <v>其他老人給付(現金總計)</v>
          </cell>
          <cell r="D643" t="str">
            <v>X</v>
          </cell>
          <cell r="E643" t="str">
            <v>X</v>
          </cell>
          <cell r="F643" t="str">
            <v>X</v>
          </cell>
        </row>
        <row r="644">
          <cell r="B644" t="str">
            <v>C010901</v>
          </cell>
          <cell r="C644" t="str">
            <v>公費養護中心老人零用金</v>
          </cell>
          <cell r="D644" t="str">
            <v>C</v>
          </cell>
          <cell r="E644" t="str">
            <v>L01</v>
          </cell>
          <cell r="F644" t="str">
            <v>L0100</v>
          </cell>
        </row>
        <row r="645">
          <cell r="B645" t="str">
            <v>C0200</v>
          </cell>
          <cell r="C645" t="str">
            <v>身心障礙相關給付(現金總計)</v>
          </cell>
          <cell r="D645" t="str">
            <v>X</v>
          </cell>
          <cell r="E645" t="str">
            <v>X</v>
          </cell>
          <cell r="F645" t="str">
            <v>X</v>
          </cell>
        </row>
        <row r="646">
          <cell r="B646" t="str">
            <v>C0201</v>
          </cell>
          <cell r="C646" t="str">
            <v>生活扶助(現金總計)</v>
          </cell>
          <cell r="D646" t="str">
            <v>X</v>
          </cell>
          <cell r="E646" t="str">
            <v>X</v>
          </cell>
          <cell r="F646" t="str">
            <v>X</v>
          </cell>
        </row>
        <row r="647">
          <cell r="B647" t="str">
            <v>C020101</v>
          </cell>
          <cell r="C647" t="str">
            <v>身心障礙者生活費補助</v>
          </cell>
          <cell r="D647" t="str">
            <v>C</v>
          </cell>
          <cell r="E647" t="str">
            <v>L02</v>
          </cell>
          <cell r="F647" t="str">
            <v>L0202</v>
          </cell>
        </row>
        <row r="648">
          <cell r="B648" t="str">
            <v>C020102</v>
          </cell>
          <cell r="C648" t="str">
            <v>身心障礙照顧者津貼(現金給付)</v>
          </cell>
          <cell r="D648" t="str">
            <v>C</v>
          </cell>
          <cell r="E648" t="str">
            <v>L02</v>
          </cell>
          <cell r="F648" t="str">
            <v>L0202</v>
          </cell>
        </row>
        <row r="649">
          <cell r="B649" t="str">
            <v>C020103</v>
          </cell>
          <cell r="C649" t="str">
            <v>重度以上身心障礙者福利津貼</v>
          </cell>
          <cell r="D649" t="str">
            <v>C</v>
          </cell>
          <cell r="E649" t="str">
            <v>L02</v>
          </cell>
          <cell r="F649" t="str">
            <v>L0202</v>
          </cell>
        </row>
        <row r="650">
          <cell r="B650" t="str">
            <v>C020104</v>
          </cell>
          <cell r="C650" t="str">
            <v>照顧未滿5足歲身心障礙者之照顧津貼</v>
          </cell>
          <cell r="D650" t="str">
            <v>C</v>
          </cell>
          <cell r="E650" t="str">
            <v>L02</v>
          </cell>
          <cell r="F650" t="str">
            <v>L0202</v>
          </cell>
        </row>
        <row r="651">
          <cell r="B651" t="str">
            <v>C020105</v>
          </cell>
          <cell r="C651" t="str">
            <v>臺北市身心障礙者津貼</v>
          </cell>
          <cell r="D651" t="str">
            <v>C</v>
          </cell>
          <cell r="E651" t="str">
            <v>L02</v>
          </cell>
          <cell r="F651" t="str">
            <v>L0202</v>
          </cell>
        </row>
        <row r="652">
          <cell r="B652" t="str">
            <v>C0202</v>
          </cell>
          <cell r="C652" t="str">
            <v>急難救助(現金總計)</v>
          </cell>
          <cell r="D652" t="str">
            <v>X</v>
          </cell>
          <cell r="E652" t="str">
            <v>X</v>
          </cell>
          <cell r="F652" t="str">
            <v>X</v>
          </cell>
        </row>
        <row r="653">
          <cell r="B653" t="str">
            <v>C0203</v>
          </cell>
          <cell r="C653" t="str">
            <v>慰問金(現金總計)</v>
          </cell>
          <cell r="D653" t="str">
            <v>X</v>
          </cell>
          <cell r="E653" t="str">
            <v>X</v>
          </cell>
          <cell r="F653" t="str">
            <v>X</v>
          </cell>
        </row>
        <row r="654">
          <cell r="B654" t="str">
            <v>C020301</v>
          </cell>
          <cell r="C654" t="str">
            <v>身心障礙者三節慰問金</v>
          </cell>
          <cell r="D654" t="str">
            <v>C</v>
          </cell>
          <cell r="E654" t="str">
            <v>L02</v>
          </cell>
          <cell r="F654" t="str">
            <v>L0202</v>
          </cell>
        </row>
        <row r="655">
          <cell r="B655" t="str">
            <v>C0204</v>
          </cell>
          <cell r="C655" t="str">
            <v>獎勵金(現金總計)</v>
          </cell>
          <cell r="D655" t="str">
            <v>X</v>
          </cell>
          <cell r="E655" t="str">
            <v>X</v>
          </cell>
          <cell r="F655" t="str">
            <v>X</v>
          </cell>
        </row>
        <row r="656">
          <cell r="B656" t="str">
            <v>C020401</v>
          </cell>
          <cell r="C656" t="str">
            <v>身心礙者就業獎勵</v>
          </cell>
          <cell r="D656" t="str">
            <v>C</v>
          </cell>
          <cell r="E656" t="str">
            <v>L02</v>
          </cell>
          <cell r="F656" t="str">
            <v>L0201</v>
          </cell>
        </row>
        <row r="657">
          <cell r="B657" t="str">
            <v>C020402</v>
          </cell>
          <cell r="C657" t="str">
            <v>幼稚園、托兒所及社福機構招收身心障礙學生獎勵金</v>
          </cell>
          <cell r="D657" t="str">
            <v>C</v>
          </cell>
          <cell r="E657" t="str">
            <v>L02</v>
          </cell>
          <cell r="F657" t="str">
            <v>L0202</v>
          </cell>
        </row>
        <row r="658">
          <cell r="B658" t="str">
            <v>C0205</v>
          </cell>
          <cell r="C658" t="str">
            <v>教育相關(現金總計)</v>
          </cell>
          <cell r="D658" t="str">
            <v>X</v>
          </cell>
          <cell r="E658" t="str">
            <v>X</v>
          </cell>
          <cell r="F658" t="str">
            <v>X</v>
          </cell>
        </row>
        <row r="659">
          <cell r="B659" t="str">
            <v>C020501</v>
          </cell>
          <cell r="C659" t="str">
            <v>身心障礙國小學生獎學金</v>
          </cell>
          <cell r="D659" t="str">
            <v>C</v>
          </cell>
          <cell r="E659" t="str">
            <v>L10</v>
          </cell>
          <cell r="F659" t="str">
            <v>L1000</v>
          </cell>
        </row>
        <row r="660">
          <cell r="B660" t="str">
            <v>C020502</v>
          </cell>
          <cell r="C660" t="str">
            <v>身心障礙國中學生獎學金</v>
          </cell>
          <cell r="D660" t="str">
            <v>C</v>
          </cell>
          <cell r="E660" t="str">
            <v>L10</v>
          </cell>
          <cell r="F660" t="str">
            <v>L1000</v>
          </cell>
        </row>
        <row r="661">
          <cell r="B661" t="str">
            <v>C020503</v>
          </cell>
          <cell r="C661" t="str">
            <v>身心障礙高中職學生獎學金</v>
          </cell>
          <cell r="D661" t="str">
            <v>C</v>
          </cell>
          <cell r="E661" t="str">
            <v>L08</v>
          </cell>
          <cell r="F661" t="str">
            <v>L0802</v>
          </cell>
        </row>
        <row r="662">
          <cell r="B662" t="str">
            <v>C020504</v>
          </cell>
          <cell r="C662" t="str">
            <v>身心障礙大專校院學生獎學金</v>
          </cell>
          <cell r="D662" t="str">
            <v>C</v>
          </cell>
          <cell r="E662" t="str">
            <v>L08</v>
          </cell>
          <cell r="F662" t="str">
            <v>L0802</v>
          </cell>
        </row>
        <row r="663">
          <cell r="B663" t="str">
            <v>C020505</v>
          </cell>
          <cell r="C663" t="str">
            <v>身心障礙原住民國小學生獎學金</v>
          </cell>
          <cell r="D663" t="str">
            <v>C</v>
          </cell>
          <cell r="E663" t="str">
            <v>L10</v>
          </cell>
          <cell r="F663" t="str">
            <v>L1000</v>
          </cell>
        </row>
        <row r="664">
          <cell r="B664" t="str">
            <v>C020506</v>
          </cell>
          <cell r="C664" t="str">
            <v>身心障礙原住民國中學生獎學金</v>
          </cell>
          <cell r="D664" t="str">
            <v>C</v>
          </cell>
          <cell r="E664" t="str">
            <v>L10</v>
          </cell>
          <cell r="F664" t="str">
            <v>L1000</v>
          </cell>
        </row>
        <row r="665">
          <cell r="B665" t="str">
            <v>C020507</v>
          </cell>
          <cell r="C665" t="str">
            <v>身心障礙原住民高中職學生獎學金</v>
          </cell>
          <cell r="D665" t="str">
            <v>C</v>
          </cell>
          <cell r="E665" t="str">
            <v>L08</v>
          </cell>
          <cell r="F665" t="str">
            <v>L0802</v>
          </cell>
        </row>
        <row r="666">
          <cell r="B666" t="str">
            <v>C020508</v>
          </cell>
          <cell r="C666" t="str">
            <v>身心障礙原住民大專校院學生獎學金</v>
          </cell>
          <cell r="D666" t="str">
            <v>C</v>
          </cell>
          <cell r="E666" t="str">
            <v>L08</v>
          </cell>
          <cell r="F666" t="str">
            <v>L0802</v>
          </cell>
        </row>
        <row r="667">
          <cell r="B667" t="str">
            <v>C020509</v>
          </cell>
          <cell r="C667" t="str">
            <v>身心障礙人士子女獎學金</v>
          </cell>
          <cell r="D667" t="str">
            <v>C</v>
          </cell>
          <cell r="E667" t="str">
            <v>L08</v>
          </cell>
          <cell r="F667" t="str">
            <v>L0802</v>
          </cell>
        </row>
        <row r="668">
          <cell r="B668" t="str">
            <v>C020510</v>
          </cell>
          <cell r="C668" t="str">
            <v>身心障礙各級學校學生獎學金</v>
          </cell>
          <cell r="D668" t="str">
            <v>C</v>
          </cell>
          <cell r="E668" t="str">
            <v>L08</v>
          </cell>
          <cell r="F668" t="str">
            <v>L0802</v>
          </cell>
        </row>
        <row r="669">
          <cell r="B669" t="str">
            <v>C020511</v>
          </cell>
          <cell r="C669" t="str">
            <v>身心障礙原住民各級學校學生獎學金</v>
          </cell>
          <cell r="D669" t="str">
            <v>C</v>
          </cell>
          <cell r="E669" t="str">
            <v>L08</v>
          </cell>
          <cell r="F669" t="str">
            <v>L0802</v>
          </cell>
        </row>
        <row r="670">
          <cell r="B670" t="str">
            <v>C0209</v>
          </cell>
          <cell r="C670" t="str">
            <v>其他身心障礙給付(現金總計)</v>
          </cell>
          <cell r="D670" t="str">
            <v>X</v>
          </cell>
          <cell r="E670" t="str">
            <v>X</v>
          </cell>
          <cell r="F670" t="str">
            <v>X</v>
          </cell>
        </row>
        <row r="671">
          <cell r="B671" t="str">
            <v>C020901</v>
          </cell>
          <cell r="C671" t="str">
            <v>身心障礙者創業貸款利息補貼(現金給付)</v>
          </cell>
          <cell r="D671" t="str">
            <v>C</v>
          </cell>
          <cell r="E671" t="str">
            <v>L02</v>
          </cell>
          <cell r="F671" t="str">
            <v>L0201</v>
          </cell>
        </row>
        <row r="672">
          <cell r="B672" t="str">
            <v>C0300</v>
          </cell>
          <cell r="C672" t="str">
            <v>婦女兒少相關給付(現金總計)</v>
          </cell>
          <cell r="D672" t="str">
            <v>X</v>
          </cell>
          <cell r="E672" t="str">
            <v>X</v>
          </cell>
          <cell r="F672" t="str">
            <v>X</v>
          </cell>
        </row>
        <row r="673">
          <cell r="B673" t="str">
            <v>C0301</v>
          </cell>
          <cell r="C673" t="str">
            <v>生活扶助(現金總計)</v>
          </cell>
          <cell r="D673" t="str">
            <v>X</v>
          </cell>
          <cell r="E673" t="str">
            <v>X</v>
          </cell>
          <cell r="F673" t="str">
            <v>X</v>
          </cell>
        </row>
        <row r="674">
          <cell r="B674" t="str">
            <v>C030101</v>
          </cell>
          <cell r="C674" t="str">
            <v>低收入戶家庭生活扶助</v>
          </cell>
          <cell r="D674" t="str">
            <v>C</v>
          </cell>
          <cell r="E674" t="str">
            <v>L11</v>
          </cell>
          <cell r="F674" t="str">
            <v>L1100</v>
          </cell>
        </row>
        <row r="675">
          <cell r="B675" t="str">
            <v>C030102</v>
          </cell>
          <cell r="C675" t="str">
            <v>低收入戶就學生活扶助</v>
          </cell>
          <cell r="D675" t="str">
            <v>C</v>
          </cell>
          <cell r="E675" t="str">
            <v>L08</v>
          </cell>
          <cell r="F675" t="str">
            <v>L0802</v>
          </cell>
        </row>
        <row r="676">
          <cell r="B676" t="str">
            <v>C030103</v>
          </cell>
          <cell r="C676" t="str">
            <v>低收兒童生活扶助</v>
          </cell>
          <cell r="D676" t="str">
            <v>C</v>
          </cell>
          <cell r="E676" t="str">
            <v>L08</v>
          </cell>
          <cell r="F676" t="str">
            <v>L0802</v>
          </cell>
        </row>
        <row r="677">
          <cell r="B677" t="str">
            <v>C030104</v>
          </cell>
          <cell r="C677" t="str">
            <v>家庭照顧子女生活津貼</v>
          </cell>
          <cell r="D677" t="str">
            <v>C</v>
          </cell>
          <cell r="E677" t="str">
            <v>L08</v>
          </cell>
          <cell r="F677" t="str">
            <v>L0802</v>
          </cell>
        </row>
        <row r="678">
          <cell r="B678" t="str">
            <v>C030105</v>
          </cell>
          <cell r="C678" t="str">
            <v>育兒津貼(現金部分)</v>
          </cell>
          <cell r="D678" t="str">
            <v>C</v>
          </cell>
          <cell r="E678" t="str">
            <v>L08</v>
          </cell>
          <cell r="F678" t="str">
            <v>L0802</v>
          </cell>
        </row>
        <row r="679">
          <cell r="B679" t="str">
            <v>C030106</v>
          </cell>
          <cell r="C679" t="str">
            <v>父母一方未就業家庭育兒津貼</v>
          </cell>
          <cell r="D679" t="str">
            <v>C</v>
          </cell>
          <cell r="E679" t="str">
            <v>L08</v>
          </cell>
          <cell r="F679" t="str">
            <v>L0802</v>
          </cell>
        </row>
        <row r="680">
          <cell r="B680" t="str">
            <v>C030107</v>
          </cell>
          <cell r="C680" t="str">
            <v>中低收入單親家庭子女生活補助</v>
          </cell>
          <cell r="D680" t="str">
            <v>C</v>
          </cell>
          <cell r="E680" t="str">
            <v>L08</v>
          </cell>
          <cell r="F680" t="str">
            <v>L0802</v>
          </cell>
        </row>
        <row r="681">
          <cell r="B681" t="str">
            <v>C030108</v>
          </cell>
          <cell r="C681" t="str">
            <v>特殊境遇家庭子女生活津貼(15歲以下兒少，每月補助最低工資之十分之一)</v>
          </cell>
          <cell r="D681" t="str">
            <v>C</v>
          </cell>
          <cell r="E681" t="str">
            <v>L08</v>
          </cell>
          <cell r="F681" t="str">
            <v>L0802</v>
          </cell>
        </row>
        <row r="682">
          <cell r="B682" t="str">
            <v>C030109</v>
          </cell>
          <cell r="C682" t="str">
            <v>新希望家庭關懷方案－生活扶助</v>
          </cell>
          <cell r="D682" t="str">
            <v>C</v>
          </cell>
          <cell r="E682" t="str">
            <v>L11</v>
          </cell>
          <cell r="F682" t="str">
            <v>L1100</v>
          </cell>
        </row>
        <row r="683">
          <cell r="B683" t="str">
            <v>C030110</v>
          </cell>
          <cell r="C683" t="str">
            <v>重大傷病婦女生活補助</v>
          </cell>
          <cell r="D683" t="str">
            <v>C</v>
          </cell>
          <cell r="E683" t="str">
            <v>L11</v>
          </cell>
          <cell r="F683" t="str">
            <v>L1100</v>
          </cell>
        </row>
        <row r="684">
          <cell r="B684" t="str">
            <v>C030111</v>
          </cell>
          <cell r="C684" t="str">
            <v>低收入戶懷孕加成補助</v>
          </cell>
          <cell r="D684" t="str">
            <v>C</v>
          </cell>
          <cell r="E684" t="str">
            <v>L05</v>
          </cell>
          <cell r="F684" t="str">
            <v>L0500</v>
          </cell>
        </row>
        <row r="685">
          <cell r="B685" t="str">
            <v>C030112</v>
          </cell>
          <cell r="C685" t="str">
            <v>低收入戶生育補助及弱勢族群生育補助</v>
          </cell>
          <cell r="D685" t="str">
            <v>C</v>
          </cell>
          <cell r="E685" t="str">
            <v>L05</v>
          </cell>
          <cell r="F685" t="str">
            <v>L0500</v>
          </cell>
        </row>
        <row r="686">
          <cell r="B686" t="str">
            <v>C030113</v>
          </cell>
          <cell r="C686" t="str">
            <v>學生就業津貼</v>
          </cell>
          <cell r="D686" t="str">
            <v>C</v>
          </cell>
          <cell r="E686" t="str">
            <v>S12</v>
          </cell>
          <cell r="F686" t="str">
            <v>S1202</v>
          </cell>
        </row>
        <row r="687">
          <cell r="B687" t="str">
            <v>C030114</v>
          </cell>
          <cell r="C687" t="str">
            <v>未設國中小離島學生就學生活補助費</v>
          </cell>
          <cell r="D687" t="str">
            <v>C</v>
          </cell>
          <cell r="E687" t="str">
            <v>L08</v>
          </cell>
          <cell r="F687" t="str">
            <v>L0802</v>
          </cell>
        </row>
        <row r="688">
          <cell r="B688" t="str">
            <v>C030115</v>
          </cell>
          <cell r="C688" t="str">
            <v>新住民子女生活津貼</v>
          </cell>
          <cell r="D688" t="str">
            <v>C</v>
          </cell>
          <cell r="E688" t="str">
            <v>L08</v>
          </cell>
          <cell r="F688" t="str">
            <v>L0802</v>
          </cell>
        </row>
        <row r="689">
          <cell r="B689" t="str">
            <v>C030116</v>
          </cell>
          <cell r="C689" t="str">
            <v>韌力家庭陪伴計畫</v>
          </cell>
          <cell r="D689" t="str">
            <v>C</v>
          </cell>
          <cell r="E689" t="str">
            <v>L08</v>
          </cell>
          <cell r="F689" t="str">
            <v>L0802</v>
          </cell>
        </row>
        <row r="690">
          <cell r="B690" t="str">
            <v>C030117</v>
          </cell>
          <cell r="C690" t="str">
            <v>原住民子女生活津貼</v>
          </cell>
          <cell r="D690" t="str">
            <v>C</v>
          </cell>
          <cell r="E690" t="str">
            <v>L08</v>
          </cell>
          <cell r="F690" t="str">
            <v>L0802</v>
          </cell>
        </row>
        <row r="691">
          <cell r="B691" t="str">
            <v>C030118</v>
          </cell>
          <cell r="C691" t="str">
            <v>原住民學生生活津貼</v>
          </cell>
          <cell r="D691" t="str">
            <v>C</v>
          </cell>
          <cell r="E691" t="str">
            <v>L08</v>
          </cell>
          <cell r="F691" t="str">
            <v>L0802</v>
          </cell>
        </row>
        <row r="692">
          <cell r="B692" t="str">
            <v>C030119</v>
          </cell>
          <cell r="C692" t="str">
            <v>弱勢家庭育兒津貼(現金)</v>
          </cell>
          <cell r="D692" t="str">
            <v>C</v>
          </cell>
          <cell r="E692" t="str">
            <v>L08</v>
          </cell>
          <cell r="F692" t="str">
            <v>L0802</v>
          </cell>
        </row>
        <row r="693">
          <cell r="B693" t="str">
            <v>C030120</v>
          </cell>
          <cell r="C693" t="str">
            <v>弱勢少年自立生活經濟扶助計畫(生活費等現金補助)</v>
          </cell>
          <cell r="D693" t="str">
            <v>C</v>
          </cell>
          <cell r="E693" t="str">
            <v>L08</v>
          </cell>
          <cell r="F693" t="str">
            <v>L0802</v>
          </cell>
        </row>
        <row r="694">
          <cell r="B694" t="str">
            <v>C030121</v>
          </cell>
          <cell r="C694" t="str">
            <v>弱勢兒童及少年生活扶助（或兒少生活扶助津貼）</v>
          </cell>
          <cell r="D694" t="str">
            <v>C</v>
          </cell>
          <cell r="E694" t="str">
            <v>L08</v>
          </cell>
          <cell r="F694" t="str">
            <v>L0802</v>
          </cell>
        </row>
        <row r="695">
          <cell r="B695" t="str">
            <v>C030122</v>
          </cell>
          <cell r="C695" t="str">
            <v>少子女化對策計畫-辦理0至未滿2歲育兒津貼</v>
          </cell>
          <cell r="D695" t="str">
            <v>C</v>
          </cell>
          <cell r="E695" t="str">
            <v>L08</v>
          </cell>
          <cell r="F695" t="str">
            <v>L0802</v>
          </cell>
        </row>
        <row r="696">
          <cell r="B696" t="str">
            <v>C030123</v>
          </cell>
          <cell r="C696" t="str">
            <v>少子女化對策計畫-辦理2至未滿4歲育兒津貼</v>
          </cell>
          <cell r="D696" t="str">
            <v>C</v>
          </cell>
          <cell r="E696" t="str">
            <v>L08</v>
          </cell>
          <cell r="F696" t="str">
            <v>L0802</v>
          </cell>
        </row>
        <row r="697">
          <cell r="B697" t="str">
            <v>C030124</v>
          </cell>
          <cell r="C697" t="str">
            <v>5歲幼兒就學補助(未就讀平價教保服務機構)(112年後)</v>
          </cell>
          <cell r="D697" t="str">
            <v>C</v>
          </cell>
          <cell r="E697" t="str">
            <v>L08</v>
          </cell>
          <cell r="F697" t="str">
            <v>L0802</v>
          </cell>
        </row>
        <row r="698">
          <cell r="B698" t="str">
            <v>C0302</v>
          </cell>
          <cell r="C698" t="str">
            <v>急難救助(現金總計)</v>
          </cell>
          <cell r="D698" t="str">
            <v>X</v>
          </cell>
          <cell r="E698" t="str">
            <v>X</v>
          </cell>
          <cell r="F698" t="str">
            <v>X</v>
          </cell>
        </row>
        <row r="699">
          <cell r="B699" t="str">
            <v>C030201</v>
          </cell>
          <cell r="C699" t="str">
            <v>弱勢家庭兒童及少年緊急生活扶助</v>
          </cell>
          <cell r="D699" t="str">
            <v>C</v>
          </cell>
          <cell r="E699" t="str">
            <v>L08</v>
          </cell>
          <cell r="F699" t="str">
            <v>L0802</v>
          </cell>
        </row>
        <row r="700">
          <cell r="B700" t="str">
            <v>C030202</v>
          </cell>
          <cell r="C700" t="str">
            <v>特殊境遇家庭緊急生活扶助</v>
          </cell>
          <cell r="D700" t="str">
            <v>C</v>
          </cell>
          <cell r="E700" t="str">
            <v>L11</v>
          </cell>
          <cell r="F700" t="str">
            <v>L1100</v>
          </cell>
        </row>
        <row r="701">
          <cell r="B701" t="str">
            <v>C030203</v>
          </cell>
          <cell r="C701" t="str">
            <v>家暴性侵害被害人緊急生活扶助及子女生活費用</v>
          </cell>
          <cell r="D701" t="str">
            <v>C</v>
          </cell>
          <cell r="E701" t="str">
            <v>L08</v>
          </cell>
          <cell r="F701" t="str">
            <v>L0802</v>
          </cell>
        </row>
        <row r="702">
          <cell r="B702" t="str">
            <v>C030204</v>
          </cell>
          <cell r="C702" t="str">
            <v>家暴性侵害被害人緊急生活扶助</v>
          </cell>
          <cell r="D702" t="str">
            <v>C</v>
          </cell>
          <cell r="E702" t="str">
            <v>L11</v>
          </cell>
          <cell r="F702" t="str">
            <v>L1100</v>
          </cell>
        </row>
        <row r="703">
          <cell r="B703" t="str">
            <v>C030205</v>
          </cell>
          <cell r="C703" t="str">
            <v>新住民家庭生活扶助費</v>
          </cell>
          <cell r="D703" t="str">
            <v>C</v>
          </cell>
          <cell r="E703" t="str">
            <v>L11</v>
          </cell>
          <cell r="F703" t="str">
            <v>L1100</v>
          </cell>
        </row>
        <row r="704">
          <cell r="B704" t="str">
            <v>C030206</v>
          </cell>
          <cell r="C704" t="str">
            <v>弱勢近貧家戶緊急紓困－緊急生活紓困</v>
          </cell>
          <cell r="D704" t="str">
            <v>C</v>
          </cell>
          <cell r="E704" t="str">
            <v>L11</v>
          </cell>
          <cell r="F704" t="str">
            <v>L1100</v>
          </cell>
        </row>
        <row r="705">
          <cell r="B705" t="str">
            <v>C030207</v>
          </cell>
          <cell r="C705" t="str">
            <v>弱勢近貧家戶緊急紓困－安置費用差額及短期補助</v>
          </cell>
          <cell r="D705" t="str">
            <v>C</v>
          </cell>
          <cell r="E705" t="str">
            <v>L11</v>
          </cell>
          <cell r="F705" t="str">
            <v>L1100</v>
          </cell>
        </row>
        <row r="706">
          <cell r="B706" t="str">
            <v>C030208</v>
          </cell>
          <cell r="C706" t="str">
            <v>弱勢近貧家戶緊急紓困-寒冬送暖關懷(現金)</v>
          </cell>
          <cell r="D706" t="str">
            <v>C</v>
          </cell>
          <cell r="E706" t="str">
            <v>L11</v>
          </cell>
          <cell r="F706" t="str">
            <v>L1100</v>
          </cell>
        </row>
        <row r="707">
          <cell r="B707" t="str">
            <v>C030209</v>
          </cell>
          <cell r="C707" t="str">
            <v>家暴及性侵害被害人生活扶助及生活津貼</v>
          </cell>
          <cell r="D707" t="str">
            <v>C</v>
          </cell>
          <cell r="E707" t="str">
            <v>L11</v>
          </cell>
          <cell r="F707" t="str">
            <v>L1100</v>
          </cell>
        </row>
        <row r="708">
          <cell r="B708" t="str">
            <v>C0303</v>
          </cell>
          <cell r="C708" t="str">
            <v>慰問金(現金總計)</v>
          </cell>
          <cell r="D708" t="str">
            <v>X</v>
          </cell>
          <cell r="E708" t="str">
            <v>X</v>
          </cell>
          <cell r="F708" t="str">
            <v>X</v>
          </cell>
        </row>
        <row r="709">
          <cell r="B709" t="str">
            <v>C030301</v>
          </cell>
          <cell r="C709" t="str">
            <v>學生、幼童身故及困苦家庭學生之慰助金</v>
          </cell>
          <cell r="D709" t="str">
            <v>C</v>
          </cell>
          <cell r="E709" t="str">
            <v>L08</v>
          </cell>
          <cell r="F709" t="str">
            <v>L0802</v>
          </cell>
        </row>
        <row r="710">
          <cell r="B710" t="str">
            <v>C0304</v>
          </cell>
          <cell r="C710" t="str">
            <v>獎勵金(現金總計)</v>
          </cell>
          <cell r="D710" t="str">
            <v>X</v>
          </cell>
          <cell r="E710" t="str">
            <v>X</v>
          </cell>
          <cell r="F710" t="str">
            <v>X</v>
          </cell>
        </row>
        <row r="711">
          <cell r="B711" t="str">
            <v>C030401</v>
          </cell>
          <cell r="C711" t="str">
            <v>生育獎勵金、禮金</v>
          </cell>
          <cell r="D711" t="str">
            <v>C</v>
          </cell>
          <cell r="E711" t="str">
            <v>L05</v>
          </cell>
          <cell r="F711" t="str">
            <v>L0500</v>
          </cell>
        </row>
        <row r="712">
          <cell r="B712" t="str">
            <v>C030402</v>
          </cell>
          <cell r="C712" t="str">
            <v>生育津貼及獎勵(彙整鄉鎮及原住民自治區自行辦理項目)</v>
          </cell>
          <cell r="D712" t="str">
            <v>C</v>
          </cell>
          <cell r="E712" t="str">
            <v>L05</v>
          </cell>
          <cell r="F712" t="str">
            <v>L0500</v>
          </cell>
        </row>
        <row r="713">
          <cell r="B713" t="str">
            <v>C0305</v>
          </cell>
          <cell r="C713" t="str">
            <v>教育相關-獎學金(現金總計)</v>
          </cell>
          <cell r="D713" t="str">
            <v>X</v>
          </cell>
          <cell r="E713" t="str">
            <v>X</v>
          </cell>
          <cell r="F713" t="str">
            <v>X</v>
          </cell>
        </row>
        <row r="714">
          <cell r="B714" t="str">
            <v>C030501</v>
          </cell>
          <cell r="C714" t="str">
            <v>國小學生獎學金(不含身心障礙學生)</v>
          </cell>
          <cell r="D714" t="str">
            <v>C</v>
          </cell>
          <cell r="E714" t="str">
            <v>L10</v>
          </cell>
          <cell r="F714" t="str">
            <v>L1000</v>
          </cell>
        </row>
        <row r="715">
          <cell r="B715" t="str">
            <v>C030502</v>
          </cell>
          <cell r="C715" t="str">
            <v>國中學生獎學金(不含身心障礙學生)</v>
          </cell>
          <cell r="D715" t="str">
            <v>C</v>
          </cell>
          <cell r="E715" t="str">
            <v>L10</v>
          </cell>
          <cell r="F715" t="str">
            <v>L1000</v>
          </cell>
        </row>
        <row r="716">
          <cell r="B716" t="str">
            <v>C030503</v>
          </cell>
          <cell r="C716" t="str">
            <v>高中職學生獎學金(不含身心障礙學生)</v>
          </cell>
          <cell r="D716" t="str">
            <v>C</v>
          </cell>
          <cell r="E716" t="str">
            <v>L08</v>
          </cell>
          <cell r="F716" t="str">
            <v>L0802</v>
          </cell>
        </row>
        <row r="717">
          <cell r="B717" t="str">
            <v>C030504</v>
          </cell>
          <cell r="C717" t="str">
            <v>大專校院學生獎學金(不含身心障礙學生)</v>
          </cell>
          <cell r="D717" t="str">
            <v>C</v>
          </cell>
          <cell r="E717" t="str">
            <v>L08</v>
          </cell>
          <cell r="F717" t="str">
            <v>L0802</v>
          </cell>
        </row>
        <row r="718">
          <cell r="B718" t="str">
            <v>C030505</v>
          </cell>
          <cell r="C718" t="str">
            <v>原住民國小學生獎學金(不含身心障礙學生)</v>
          </cell>
          <cell r="D718" t="str">
            <v>C</v>
          </cell>
          <cell r="E718" t="str">
            <v>L10</v>
          </cell>
          <cell r="F718" t="str">
            <v>L1000</v>
          </cell>
        </row>
        <row r="719">
          <cell r="B719" t="str">
            <v>C030506</v>
          </cell>
          <cell r="C719" t="str">
            <v>原住民國中學生獎學金(不含身心障礙學生)</v>
          </cell>
          <cell r="D719" t="str">
            <v>C</v>
          </cell>
          <cell r="E719" t="str">
            <v>L10</v>
          </cell>
          <cell r="F719" t="str">
            <v>L1000</v>
          </cell>
        </row>
        <row r="720">
          <cell r="B720" t="str">
            <v>C030507</v>
          </cell>
          <cell r="C720" t="str">
            <v>原住民高中職學生獎學金(不含身心障礙學生)</v>
          </cell>
          <cell r="D720" t="str">
            <v>C</v>
          </cell>
          <cell r="E720" t="str">
            <v>L08</v>
          </cell>
          <cell r="F720" t="str">
            <v>L0802</v>
          </cell>
        </row>
        <row r="721">
          <cell r="B721" t="str">
            <v>C030508</v>
          </cell>
          <cell r="C721" t="str">
            <v>原住民大專校院學生獎學金(不含身心障礙學生)</v>
          </cell>
          <cell r="D721" t="str">
            <v>C</v>
          </cell>
          <cell r="E721" t="str">
            <v>L08</v>
          </cell>
          <cell r="F721" t="str">
            <v>L0802</v>
          </cell>
        </row>
        <row r="722">
          <cell r="B722" t="str">
            <v>C030509</v>
          </cell>
          <cell r="C722" t="str">
            <v>農漁民子女就學獎學金－國中、小學生</v>
          </cell>
          <cell r="D722" t="str">
            <v>C</v>
          </cell>
          <cell r="E722" t="str">
            <v>L10</v>
          </cell>
          <cell r="F722" t="str">
            <v>L1000</v>
          </cell>
        </row>
        <row r="723">
          <cell r="B723" t="str">
            <v>C030510</v>
          </cell>
          <cell r="C723" t="str">
            <v>農漁民子女就學獎學金－高中職、大專校院學生</v>
          </cell>
          <cell r="D723" t="str">
            <v>C</v>
          </cell>
          <cell r="E723" t="str">
            <v>L08</v>
          </cell>
          <cell r="F723" t="str">
            <v>L0802</v>
          </cell>
        </row>
        <row r="724">
          <cell r="B724" t="str">
            <v>C030511</v>
          </cell>
          <cell r="C724" t="str">
            <v>新住民子女獎助學金</v>
          </cell>
          <cell r="D724" t="str">
            <v>C</v>
          </cell>
          <cell r="E724" t="str">
            <v>L08</v>
          </cell>
          <cell r="F724" t="str">
            <v>L0802</v>
          </cell>
        </row>
        <row r="725">
          <cell r="B725" t="str">
            <v>C030512</v>
          </cell>
          <cell r="C725" t="str">
            <v>優秀運動選手參加體育競賽、優秀學生獎學金</v>
          </cell>
          <cell r="D725" t="str">
            <v>C</v>
          </cell>
          <cell r="E725" t="str">
            <v>L08</v>
          </cell>
          <cell r="F725" t="str">
            <v>L0802</v>
          </cell>
        </row>
        <row r="726">
          <cell r="B726" t="str">
            <v>C030513</v>
          </cell>
          <cell r="C726" t="str">
            <v>補助水質水量保護區學生獎助學金</v>
          </cell>
          <cell r="D726" t="str">
            <v>C</v>
          </cell>
          <cell r="E726" t="str">
            <v>L08</v>
          </cell>
          <cell r="F726" t="str">
            <v>L0802</v>
          </cell>
        </row>
        <row r="727">
          <cell r="B727" t="str">
            <v>C030514</v>
          </cell>
          <cell r="C727" t="str">
            <v>回饋金(台電、機場捷運、民用航空局、垃圾焚化廠、掩埋場)對居民的補助-學生獎學金</v>
          </cell>
          <cell r="D727" t="str">
            <v>C</v>
          </cell>
          <cell r="E727" t="str">
            <v>L08</v>
          </cell>
          <cell r="F727" t="str">
            <v>L0802</v>
          </cell>
        </row>
        <row r="728">
          <cell r="B728" t="str">
            <v>C030515</v>
          </cell>
          <cell r="C728" t="str">
            <v>失業勞工子女獎學金</v>
          </cell>
          <cell r="D728" t="str">
            <v>C</v>
          </cell>
          <cell r="E728" t="str">
            <v>L08</v>
          </cell>
          <cell r="F728" t="str">
            <v>L0802</v>
          </cell>
        </row>
        <row r="729">
          <cell r="B729" t="str">
            <v>C030516</v>
          </cell>
          <cell r="C729" t="str">
            <v>國中、小低收入戶學生、弱勢學生奬學金</v>
          </cell>
          <cell r="D729" t="str">
            <v>C</v>
          </cell>
          <cell r="E729" t="str">
            <v>L10</v>
          </cell>
          <cell r="F729" t="str">
            <v>L1000</v>
          </cell>
        </row>
        <row r="730">
          <cell r="B730" t="str">
            <v>C030517</v>
          </cell>
          <cell r="C730" t="str">
            <v>高中職、大專低收入戶學生、弱勢學生獎學金</v>
          </cell>
          <cell r="D730" t="str">
            <v>C</v>
          </cell>
          <cell r="E730" t="str">
            <v>L08</v>
          </cell>
          <cell r="F730" t="str">
            <v>L0802</v>
          </cell>
        </row>
        <row r="731">
          <cell r="B731" t="str">
            <v>C030518</v>
          </cell>
          <cell r="C731" t="str">
            <v>國小至大專(各級學校)低收入戶學生、弱勢學生獎學金</v>
          </cell>
          <cell r="D731" t="str">
            <v>C</v>
          </cell>
          <cell r="E731" t="str">
            <v>L08</v>
          </cell>
          <cell r="F731" t="str">
            <v>L0802</v>
          </cell>
        </row>
        <row r="732">
          <cell r="B732" t="str">
            <v>C030519</v>
          </cell>
          <cell r="C732" t="str">
            <v>國小至大專(各級學校)學生獎學金</v>
          </cell>
          <cell r="D732" t="str">
            <v>C</v>
          </cell>
          <cell r="E732" t="str">
            <v>L08</v>
          </cell>
          <cell r="F732" t="str">
            <v>L0802</v>
          </cell>
        </row>
        <row r="733">
          <cell r="B733" t="str">
            <v>C030520</v>
          </cell>
          <cell r="C733" t="str">
            <v>原住民教育推展獎學金-大專校院學生獎學金(原民會補助計畫)</v>
          </cell>
          <cell r="D733" t="str">
            <v>C</v>
          </cell>
          <cell r="E733" t="str">
            <v>L08</v>
          </cell>
          <cell r="F733" t="str">
            <v>L0802</v>
          </cell>
        </row>
        <row r="734">
          <cell r="B734" t="str">
            <v>C0306</v>
          </cell>
          <cell r="C734" t="str">
            <v>教育相關-其他(現金總計)</v>
          </cell>
          <cell r="D734" t="str">
            <v>X</v>
          </cell>
          <cell r="E734" t="str">
            <v>X</v>
          </cell>
          <cell r="F734" t="str">
            <v>X</v>
          </cell>
        </row>
        <row r="735">
          <cell r="B735" t="str">
            <v>C030601</v>
          </cell>
          <cell r="C735" t="str">
            <v>弱勢家庭幸福存款資產累積脫貧方案</v>
          </cell>
          <cell r="D735" t="str">
            <v>C</v>
          </cell>
          <cell r="E735" t="str">
            <v>L11</v>
          </cell>
          <cell r="F735" t="str">
            <v>L1100</v>
          </cell>
        </row>
        <row r="736">
          <cell r="B736" t="str">
            <v>C030602</v>
          </cell>
          <cell r="C736" t="str">
            <v>卓越清寒學生圓夢基金-生活費補助</v>
          </cell>
          <cell r="D736" t="str">
            <v>C</v>
          </cell>
          <cell r="E736" t="str">
            <v>L08</v>
          </cell>
          <cell r="F736" t="str">
            <v>L0802</v>
          </cell>
        </row>
        <row r="737">
          <cell r="B737" t="str">
            <v>C030603</v>
          </cell>
          <cell r="C737" t="str">
            <v>清寒、貧窮邊緣戶助(就)學扶助</v>
          </cell>
          <cell r="D737" t="str">
            <v>C</v>
          </cell>
          <cell r="E737" t="str">
            <v>L08</v>
          </cell>
          <cell r="F737" t="str">
            <v>L0802</v>
          </cell>
        </row>
        <row r="738">
          <cell r="B738" t="str">
            <v>C0309</v>
          </cell>
          <cell r="C738" t="str">
            <v>其他婦女兒少給付(現金總計)</v>
          </cell>
          <cell r="D738" t="str">
            <v>X</v>
          </cell>
          <cell r="E738" t="str">
            <v>X</v>
          </cell>
          <cell r="F738" t="str">
            <v>X</v>
          </cell>
        </row>
        <row r="739">
          <cell r="B739" t="str">
            <v>C030901</v>
          </cell>
          <cell r="C739" t="str">
            <v>孤兒及低收入戶院生零用金、春節慰問金</v>
          </cell>
          <cell r="D739" t="str">
            <v>C</v>
          </cell>
          <cell r="E739" t="str">
            <v>L11</v>
          </cell>
          <cell r="F739" t="str">
            <v>L1100</v>
          </cell>
        </row>
        <row r="740">
          <cell r="B740" t="str">
            <v>C030902</v>
          </cell>
          <cell r="C740" t="str">
            <v>自立家庭築夢踏實計畫</v>
          </cell>
          <cell r="D740" t="str">
            <v>C</v>
          </cell>
          <cell r="E740" t="str">
            <v>L11</v>
          </cell>
          <cell r="F740" t="str">
            <v>L1100</v>
          </cell>
        </row>
        <row r="741">
          <cell r="B741" t="str">
            <v>C030903</v>
          </cell>
          <cell r="C741" t="str">
            <v>回饋金(台電、機場捷運、民用航空局、垃圾焚化廠、掩埋場)對居民的現金補助-孕婦嬰兒營養補助、生育補助</v>
          </cell>
          <cell r="D741" t="str">
            <v>C</v>
          </cell>
          <cell r="E741" t="str">
            <v>L05</v>
          </cell>
          <cell r="F741" t="str">
            <v>L0500</v>
          </cell>
        </row>
        <row r="742">
          <cell r="B742" t="str">
            <v>C0500</v>
          </cell>
          <cell r="C742" t="str">
            <v>社會救助相關給付(現金總計)</v>
          </cell>
          <cell r="D742" t="str">
            <v>X</v>
          </cell>
          <cell r="E742" t="str">
            <v>X</v>
          </cell>
          <cell r="F742" t="str">
            <v>X</v>
          </cell>
        </row>
        <row r="743">
          <cell r="B743" t="str">
            <v>C0501</v>
          </cell>
          <cell r="C743" t="str">
            <v>生活扶助(現金總計)</v>
          </cell>
          <cell r="D743" t="str">
            <v>X</v>
          </cell>
          <cell r="E743" t="str">
            <v>X</v>
          </cell>
          <cell r="F743" t="str">
            <v>X</v>
          </cell>
        </row>
        <row r="744">
          <cell r="B744" t="str">
            <v>C050101</v>
          </cell>
          <cell r="C744" t="str">
            <v>常備役(在營軍人)及替代役役男家屬各項扶生活慰助經費－生活扶助津貼</v>
          </cell>
          <cell r="D744" t="str">
            <v>C</v>
          </cell>
          <cell r="E744" t="str">
            <v>L11</v>
          </cell>
          <cell r="F744" t="str">
            <v>L1100</v>
          </cell>
        </row>
        <row r="745">
          <cell r="B745" t="str">
            <v>C050102</v>
          </cell>
          <cell r="C745" t="str">
            <v>初次尋職青年就業服務津貼</v>
          </cell>
          <cell r="D745" t="str">
            <v>C</v>
          </cell>
          <cell r="E745" t="str">
            <v>S12</v>
          </cell>
          <cell r="F745" t="str">
            <v>S1202</v>
          </cell>
        </row>
        <row r="746">
          <cell r="B746" t="str">
            <v>C050103</v>
          </cell>
          <cell r="C746" t="str">
            <v>失業者(因關廠歇業或重大勞資爭議案件)生活補助金</v>
          </cell>
          <cell r="D746" t="str">
            <v>C</v>
          </cell>
          <cell r="E746" t="str">
            <v>L07</v>
          </cell>
          <cell r="F746" t="str">
            <v>L0702</v>
          </cell>
        </row>
        <row r="747">
          <cell r="B747" t="str">
            <v>C050104</v>
          </cell>
          <cell r="C747" t="str">
            <v>回饋金(台電、機場捷運、民用航空局、、垃圾焚化廠、掩埋場)對居民的補助-改善生活品質扶助、生活補助及慰問金</v>
          </cell>
          <cell r="D747" t="str">
            <v>C</v>
          </cell>
          <cell r="E747" t="str">
            <v>L11</v>
          </cell>
          <cell r="F747" t="str">
            <v>L1100</v>
          </cell>
        </row>
        <row r="748">
          <cell r="B748" t="str">
            <v>C050105</v>
          </cell>
          <cell r="C748" t="str">
            <v>補助中石化污染區居民生活照顧</v>
          </cell>
          <cell r="D748" t="str">
            <v>C</v>
          </cell>
          <cell r="E748" t="str">
            <v>L11</v>
          </cell>
          <cell r="F748" t="str">
            <v>L1100</v>
          </cell>
        </row>
        <row r="749">
          <cell r="B749" t="str">
            <v>C050106</v>
          </cell>
          <cell r="C749" t="str">
            <v>勞資爭議訴訟期間生活補助</v>
          </cell>
          <cell r="D749" t="str">
            <v>C</v>
          </cell>
          <cell r="E749" t="str">
            <v>L07</v>
          </cell>
          <cell r="F749" t="str">
            <v>L0702</v>
          </cell>
        </row>
        <row r="750">
          <cell r="B750" t="str">
            <v>C050107</v>
          </cell>
          <cell r="C750" t="str">
            <v>回饋金(台電、機場捷運、民用航空局、垃圾焚化廠、掩埋場)對居民的現金補助-醫療支出(含健康檢查等)</v>
          </cell>
          <cell r="D750" t="str">
            <v>C</v>
          </cell>
          <cell r="E750" t="str">
            <v>L04</v>
          </cell>
          <cell r="F750" t="str">
            <v>L0402</v>
          </cell>
        </row>
        <row r="751">
          <cell r="B751" t="str">
            <v>C050108</v>
          </cell>
          <cell r="C751" t="str">
            <v>民眾失業暨生活困難補助計畫</v>
          </cell>
          <cell r="D751" t="str">
            <v>C</v>
          </cell>
          <cell r="E751" t="str">
            <v>L07</v>
          </cell>
          <cell r="F751" t="str">
            <v>L0702</v>
          </cell>
        </row>
        <row r="752">
          <cell r="B752" t="str">
            <v>C050109</v>
          </cell>
          <cell r="C752" t="str">
            <v>低收入戶及中低收入戶加發生活補助實施計畫</v>
          </cell>
          <cell r="D752" t="str">
            <v>C</v>
          </cell>
          <cell r="E752" t="str">
            <v>L11</v>
          </cell>
          <cell r="F752" t="str">
            <v>L1100</v>
          </cell>
        </row>
        <row r="753">
          <cell r="B753" t="str">
            <v>C0502</v>
          </cell>
          <cell r="C753" t="str">
            <v>急難救助(現金總計)</v>
          </cell>
          <cell r="D753" t="str">
            <v>X</v>
          </cell>
          <cell r="E753" t="str">
            <v>X</v>
          </cell>
          <cell r="F753" t="str">
            <v>X</v>
          </cell>
        </row>
        <row r="754">
          <cell r="B754" t="str">
            <v>C050201</v>
          </cell>
          <cell r="C754" t="str">
            <v>馬上關懷急難救助</v>
          </cell>
          <cell r="D754" t="str">
            <v>C</v>
          </cell>
          <cell r="E754" t="str">
            <v>L11</v>
          </cell>
          <cell r="F754" t="str">
            <v>L1100</v>
          </cell>
        </row>
        <row r="755">
          <cell r="B755" t="str">
            <v>C050202</v>
          </cell>
          <cell r="C755" t="str">
            <v>漁民海難救助金</v>
          </cell>
          <cell r="D755" t="str">
            <v>C</v>
          </cell>
          <cell r="E755" t="str">
            <v>L11</v>
          </cell>
          <cell r="F755" t="str">
            <v>L1100</v>
          </cell>
        </row>
        <row r="756">
          <cell r="B756" t="str">
            <v>C050203</v>
          </cell>
          <cell r="C756" t="str">
            <v>常備役(在營軍人)及替代役役男家屬－急難救助</v>
          </cell>
          <cell r="D756" t="str">
            <v>C</v>
          </cell>
          <cell r="E756" t="str">
            <v>L11</v>
          </cell>
          <cell r="F756" t="str">
            <v>L1100</v>
          </cell>
        </row>
        <row r="757">
          <cell r="B757" t="str">
            <v>C050204</v>
          </cell>
          <cell r="C757" t="str">
            <v>遊民工作暨生活重建－急難扶助</v>
          </cell>
          <cell r="D757" t="str">
            <v>C</v>
          </cell>
          <cell r="E757" t="str">
            <v>L11</v>
          </cell>
          <cell r="F757" t="str">
            <v>L1100</v>
          </cell>
        </row>
        <row r="758">
          <cell r="B758" t="str">
            <v>C050205</v>
          </cell>
          <cell r="C758" t="str">
            <v>補助水質水量保護區水源保育區居民急難救助</v>
          </cell>
          <cell r="D758" t="str">
            <v>C</v>
          </cell>
          <cell r="E758" t="str">
            <v>L11</v>
          </cell>
          <cell r="F758" t="str">
            <v>L1100</v>
          </cell>
        </row>
        <row r="759">
          <cell r="B759" t="str">
            <v>C050206</v>
          </cell>
          <cell r="C759" t="str">
            <v>回饋金(台電、機場捷運、民用航空局、垃圾焚化廠、掩埋場)對居民的補助-急難津貼</v>
          </cell>
          <cell r="D759" t="str">
            <v>C</v>
          </cell>
          <cell r="E759" t="str">
            <v>L11</v>
          </cell>
          <cell r="F759" t="str">
            <v>L1100</v>
          </cell>
        </row>
        <row r="760">
          <cell r="B760" t="str">
            <v>C050207</v>
          </cell>
          <cell r="C760" t="str">
            <v>原住民就業輔導及訓練等相關津貼</v>
          </cell>
          <cell r="D760" t="str">
            <v>C</v>
          </cell>
          <cell r="E760" t="str">
            <v>S12</v>
          </cell>
          <cell r="F760" t="str">
            <v>S1202</v>
          </cell>
        </row>
        <row r="761">
          <cell r="B761" t="str">
            <v>C050208</v>
          </cell>
          <cell r="C761" t="str">
            <v>原住民貸款利息補貼(現金給付)</v>
          </cell>
          <cell r="D761" t="str">
            <v>C</v>
          </cell>
          <cell r="E761" t="str">
            <v>S12</v>
          </cell>
          <cell r="F761" t="str">
            <v>S1202</v>
          </cell>
        </row>
        <row r="762">
          <cell r="B762" t="str">
            <v>C050209</v>
          </cell>
          <cell r="C762" t="str">
            <v>急難救助-生活救助及扶助津貼</v>
          </cell>
          <cell r="D762" t="str">
            <v>C</v>
          </cell>
          <cell r="E762" t="str">
            <v>L11</v>
          </cell>
          <cell r="F762" t="str">
            <v>L1100</v>
          </cell>
        </row>
        <row r="763">
          <cell r="B763" t="str">
            <v>C050210</v>
          </cell>
          <cell r="C763" t="str">
            <v>其他急難救助(受刑人急難救助、短缺車資返鄉民眾救助、退除役官兵眷屬急難救助等)</v>
          </cell>
          <cell r="D763" t="str">
            <v>C</v>
          </cell>
          <cell r="E763" t="str">
            <v>L11</v>
          </cell>
          <cell r="F763" t="str">
            <v>L1100</v>
          </cell>
        </row>
        <row r="764">
          <cell r="B764" t="str">
            <v>C050211</v>
          </cell>
          <cell r="C764" t="str">
            <v>原住民急難救助-生活扶助</v>
          </cell>
          <cell r="D764" t="str">
            <v>C</v>
          </cell>
          <cell r="E764" t="str">
            <v>L11</v>
          </cell>
          <cell r="F764" t="str">
            <v>L1100</v>
          </cell>
        </row>
        <row r="765">
          <cell r="B765" t="str">
            <v>C050212</v>
          </cell>
          <cell r="C765" t="str">
            <v>榮民急難慰助金</v>
          </cell>
          <cell r="D765" t="str">
            <v>C</v>
          </cell>
          <cell r="E765" t="str">
            <v>L11</v>
          </cell>
          <cell r="F765" t="str">
            <v>L1100</v>
          </cell>
        </row>
        <row r="766">
          <cell r="B766" t="str">
            <v>C0503</v>
          </cell>
          <cell r="C766" t="str">
            <v>慰問金(現金總計)</v>
          </cell>
          <cell r="D766" t="str">
            <v>X</v>
          </cell>
          <cell r="E766" t="str">
            <v>X</v>
          </cell>
          <cell r="F766" t="str">
            <v>X</v>
          </cell>
        </row>
        <row r="767">
          <cell r="B767" t="str">
            <v>C050301</v>
          </cell>
          <cell r="C767" t="str">
            <v>對因公傷殘常備役(在營軍人)、義務役、替代役住院時慰問金、死亡役男遺族及傷殘退伍軍人各項慰問金</v>
          </cell>
          <cell r="D767" t="str">
            <v>C</v>
          </cell>
          <cell r="E767" t="str">
            <v>L06</v>
          </cell>
          <cell r="F767" t="str">
            <v>L0601</v>
          </cell>
        </row>
        <row r="768">
          <cell r="B768" t="str">
            <v>C050302</v>
          </cell>
          <cell r="C768" t="str">
            <v>功勳遺族三節慰問金</v>
          </cell>
          <cell r="D768" t="str">
            <v>C</v>
          </cell>
          <cell r="E768" t="str">
            <v>L03</v>
          </cell>
          <cell r="F768" t="str">
            <v>L0300</v>
          </cell>
        </row>
        <row r="769">
          <cell r="B769" t="str">
            <v>C050303</v>
          </cell>
          <cell r="C769" t="str">
            <v>其他因公死亡家屬慰問金</v>
          </cell>
          <cell r="D769" t="str">
            <v>C</v>
          </cell>
          <cell r="E769" t="str">
            <v>L06</v>
          </cell>
          <cell r="F769" t="str">
            <v>L0603</v>
          </cell>
        </row>
        <row r="770">
          <cell r="B770" t="str">
            <v>C050304</v>
          </cell>
          <cell r="C770" t="str">
            <v>低收入戶三節慰問金</v>
          </cell>
          <cell r="D770" t="str">
            <v>C</v>
          </cell>
          <cell r="E770" t="str">
            <v>L11</v>
          </cell>
          <cell r="F770" t="str">
            <v>L1100</v>
          </cell>
        </row>
        <row r="771">
          <cell r="B771" t="str">
            <v>C050305</v>
          </cell>
          <cell r="C771" t="str">
            <v>低收入戶住院慰問金</v>
          </cell>
          <cell r="D771" t="str">
            <v>C</v>
          </cell>
          <cell r="E771" t="str">
            <v>L11</v>
          </cell>
          <cell r="F771" t="str">
            <v>L1100</v>
          </cell>
        </row>
        <row r="772">
          <cell r="B772" t="str">
            <v>C050306</v>
          </cell>
          <cell r="C772" t="str">
            <v>民眾意外傷亡慰問金、濟助金補助</v>
          </cell>
          <cell r="D772" t="str">
            <v>C</v>
          </cell>
          <cell r="E772" t="str">
            <v>L11</v>
          </cell>
          <cell r="F772" t="str">
            <v>L1100</v>
          </cell>
        </row>
        <row r="773">
          <cell r="B773" t="str">
            <v>C050307</v>
          </cell>
          <cell r="C773" t="str">
            <v>癌症、罕見疾病(多氯聯苯中毒患者、油症、漢生病等)慰問金</v>
          </cell>
          <cell r="D773" t="str">
            <v>C</v>
          </cell>
          <cell r="E773" t="str">
            <v>L11</v>
          </cell>
          <cell r="F773" t="str">
            <v>L1100</v>
          </cell>
        </row>
        <row r="774">
          <cell r="B774" t="str">
            <v>C050308</v>
          </cell>
          <cell r="C774" t="str">
            <v>原住民因意外事故之傷亡慰問金</v>
          </cell>
          <cell r="D774" t="str">
            <v>C</v>
          </cell>
          <cell r="E774" t="str">
            <v>L11</v>
          </cell>
          <cell r="F774" t="str">
            <v>L1100</v>
          </cell>
        </row>
        <row r="775">
          <cell r="B775" t="str">
            <v>C050309</v>
          </cell>
          <cell r="C775" t="str">
            <v>因職業災害致重症住院或死亡勞工之慰助金</v>
          </cell>
          <cell r="D775" t="str">
            <v>C</v>
          </cell>
          <cell r="E775" t="str">
            <v>L06</v>
          </cell>
          <cell r="F775" t="str">
            <v>L0601</v>
          </cell>
        </row>
        <row r="776">
          <cell r="B776" t="str">
            <v>C050310</v>
          </cell>
          <cell r="C776" t="str">
            <v>警察死亡、全殘、半殘、部分殘廢、受傷等慰問金</v>
          </cell>
          <cell r="D776" t="str">
            <v>C</v>
          </cell>
          <cell r="E776" t="str">
            <v>L06</v>
          </cell>
          <cell r="F776" t="str">
            <v>L0601</v>
          </cell>
        </row>
        <row r="777">
          <cell r="B777" t="str">
            <v>C050311</v>
          </cell>
          <cell r="C777" t="str">
            <v>消防人員死亡、全殘、半殘、部分殘廢、受傷等慰問金</v>
          </cell>
          <cell r="D777" t="str">
            <v>C</v>
          </cell>
          <cell r="E777" t="str">
            <v>L06</v>
          </cell>
          <cell r="F777" t="str">
            <v>L0601</v>
          </cell>
        </row>
        <row r="778">
          <cell r="B778" t="str">
            <v>C050312</v>
          </cell>
          <cell r="C778" t="str">
            <v>金門縣64-65年次已服義務役役男慰助金</v>
          </cell>
          <cell r="D778" t="str">
            <v>C</v>
          </cell>
          <cell r="E778" t="str">
            <v>L11</v>
          </cell>
          <cell r="F778" t="str">
            <v>L1100</v>
          </cell>
        </row>
        <row r="779">
          <cell r="B779" t="str">
            <v>C0504</v>
          </cell>
          <cell r="C779" t="str">
            <v>獎勵金(現金總計)</v>
          </cell>
          <cell r="D779" t="str">
            <v>X</v>
          </cell>
          <cell r="E779" t="str">
            <v>X</v>
          </cell>
          <cell r="F779" t="str">
            <v>X</v>
          </cell>
        </row>
        <row r="780">
          <cell r="B780" t="str">
            <v>C050401</v>
          </cell>
          <cell r="C780" t="str">
            <v>辦理獎勵青年穩定就業計畫之獎勵金</v>
          </cell>
          <cell r="D780" t="str">
            <v>C</v>
          </cell>
          <cell r="E780" t="str">
            <v>S12</v>
          </cell>
          <cell r="F780" t="str">
            <v>S1202</v>
          </cell>
        </row>
        <row r="781">
          <cell r="B781" t="str">
            <v>C050402</v>
          </cell>
          <cell r="C781" t="str">
            <v>青年創業獎勵金</v>
          </cell>
          <cell r="D781" t="str">
            <v>C</v>
          </cell>
          <cell r="E781" t="str">
            <v>S12</v>
          </cell>
          <cell r="F781" t="str">
            <v>S1202</v>
          </cell>
        </row>
        <row r="782">
          <cell r="B782" t="str">
            <v>C050403</v>
          </cell>
          <cell r="C782" t="str">
            <v>青年就業金安薪方案
1.交通補助金
2.搬遷補助金
3.租屋補助金
4.短期職場適應金
5.上工獎勵金</v>
          </cell>
          <cell r="D782" t="str">
            <v>C</v>
          </cell>
          <cell r="E782" t="str">
            <v>L07</v>
          </cell>
          <cell r="F782" t="str">
            <v>L0701</v>
          </cell>
        </row>
        <row r="783">
          <cell r="B783" t="str">
            <v>C050404</v>
          </cell>
          <cell r="C783" t="str">
            <v>原住民運動選手參加體育競賽獎勵金</v>
          </cell>
          <cell r="D783" t="str">
            <v>C</v>
          </cell>
          <cell r="E783" t="str">
            <v>L11</v>
          </cell>
          <cell r="F783" t="str">
            <v>L1100</v>
          </cell>
        </row>
        <row r="784">
          <cell r="B784" t="str">
            <v>C050405</v>
          </cell>
          <cell r="C784" t="str">
            <v>中高齡及高齡勞動力再運用獎勵計畫</v>
          </cell>
          <cell r="D784" t="str">
            <v>C</v>
          </cell>
          <cell r="E784" t="str">
            <v>S12</v>
          </cell>
          <cell r="F784" t="str">
            <v>S1202</v>
          </cell>
        </row>
        <row r="785">
          <cell r="B785" t="str">
            <v>C050406</v>
          </cell>
          <cell r="C785" t="str">
            <v>青年技術士證獎勵方案</v>
          </cell>
          <cell r="D785" t="str">
            <v>C</v>
          </cell>
          <cell r="E785" t="str">
            <v>S12</v>
          </cell>
          <cell r="F785" t="str">
            <v>S1202</v>
          </cell>
        </row>
        <row r="786">
          <cell r="B786" t="str">
            <v>C0505</v>
          </cell>
          <cell r="C786" t="str">
            <v>教育相關(現金總計)</v>
          </cell>
          <cell r="D786" t="str">
            <v>X</v>
          </cell>
          <cell r="E786" t="str">
            <v>X</v>
          </cell>
          <cell r="F786" t="str">
            <v>X</v>
          </cell>
        </row>
        <row r="787">
          <cell r="B787" t="str">
            <v>C0509</v>
          </cell>
          <cell r="C787" t="str">
            <v>其他社會救助給付(現金總計)</v>
          </cell>
          <cell r="D787" t="str">
            <v>X</v>
          </cell>
          <cell r="E787" t="str">
            <v>X</v>
          </cell>
          <cell r="F787" t="str">
            <v>X</v>
          </cell>
        </row>
        <row r="788">
          <cell r="B788" t="str">
            <v>C050901</v>
          </cell>
          <cell r="C788" t="str">
            <v>民眾災害救助(死亡、失蹤、重傷救助)</v>
          </cell>
          <cell r="D788" t="str">
            <v>C</v>
          </cell>
          <cell r="E788" t="str">
            <v>L11</v>
          </cell>
          <cell r="F788" t="str">
            <v>L1100</v>
          </cell>
        </row>
        <row r="789">
          <cell r="B789" t="str">
            <v>C050902</v>
          </cell>
          <cell r="C789" t="str">
            <v>民眾災害救助(安遷、淹水救助)</v>
          </cell>
          <cell r="D789" t="str">
            <v>C</v>
          </cell>
          <cell r="E789" t="str">
            <v>L11</v>
          </cell>
          <cell r="F789" t="str">
            <v>L1100</v>
          </cell>
        </row>
        <row r="790">
          <cell r="B790" t="str">
            <v>C050903</v>
          </cell>
          <cell r="C790" t="str">
            <v>遊民工作暨生活重建－就業扶助</v>
          </cell>
          <cell r="D790" t="str">
            <v>C</v>
          </cell>
          <cell r="E790" t="str">
            <v>L07</v>
          </cell>
          <cell r="F790" t="str">
            <v>L0701</v>
          </cell>
        </row>
        <row r="791">
          <cell r="B791" t="str">
            <v>C050904</v>
          </cell>
          <cell r="C791" t="str">
            <v>成人保護個案安置費〈生活費、零用金等〉</v>
          </cell>
          <cell r="D791" t="str">
            <v>C</v>
          </cell>
          <cell r="E791" t="str">
            <v>L11</v>
          </cell>
          <cell r="F791" t="str">
            <v>L1100</v>
          </cell>
        </row>
        <row r="792">
          <cell r="B792" t="str">
            <v>C050905</v>
          </cell>
          <cell r="C792" t="str">
            <v>低所得家戶青年學子圓夢啟航－翼展卓越脫貧方案</v>
          </cell>
          <cell r="D792" t="str">
            <v>C</v>
          </cell>
          <cell r="E792" t="str">
            <v>L11</v>
          </cell>
          <cell r="F792" t="str">
            <v>L1100</v>
          </cell>
        </row>
        <row r="793">
          <cell r="B793" t="str">
            <v>C050906</v>
          </cell>
          <cell r="C793" t="str">
            <v>回饋金(台電、機場捷運、民用航空局、垃圾焚化廠、掩埋場)對居民的補助-低收入戶補助</v>
          </cell>
          <cell r="D793" t="str">
            <v>C</v>
          </cell>
          <cell r="E793" t="str">
            <v>L11</v>
          </cell>
          <cell r="F793" t="str">
            <v>L1100</v>
          </cell>
        </row>
        <row r="794">
          <cell r="B794" t="str">
            <v>C050907</v>
          </cell>
          <cell r="C794" t="str">
            <v>青年創業貸款利息補貼</v>
          </cell>
          <cell r="D794" t="str">
            <v>X</v>
          </cell>
          <cell r="E794" t="str">
            <v>X</v>
          </cell>
          <cell r="F794" t="str">
            <v>X</v>
          </cell>
        </row>
        <row r="795">
          <cell r="B795" t="str">
            <v>C050908</v>
          </cell>
          <cell r="C795" t="str">
            <v>非典型勞動青年轉正職輔導津貼</v>
          </cell>
          <cell r="D795" t="str">
            <v>C</v>
          </cell>
          <cell r="E795" t="str">
            <v>S12</v>
          </cell>
          <cell r="F795" t="str">
            <v>S1202</v>
          </cell>
        </row>
        <row r="796">
          <cell r="B796" t="str">
            <v>C050909</v>
          </cell>
          <cell r="C796" t="str">
            <v>補助區公所辦理國民年金業務所需相關費用</v>
          </cell>
          <cell r="D796" t="str">
            <v>X</v>
          </cell>
          <cell r="E796" t="str">
            <v>A</v>
          </cell>
          <cell r="F796" t="str">
            <v>A</v>
          </cell>
        </row>
        <row r="797">
          <cell r="B797" t="str">
            <v>C050910</v>
          </cell>
          <cell r="C797" t="str">
            <v>各區公所辦理全民健康保業務經費</v>
          </cell>
          <cell r="D797" t="str">
            <v>X</v>
          </cell>
          <cell r="E797" t="str">
            <v>A</v>
          </cell>
          <cell r="F797" t="str">
            <v>A</v>
          </cell>
        </row>
        <row r="798">
          <cell r="B798" t="str">
            <v>C050911</v>
          </cell>
          <cell r="C798" t="str">
            <v>委託各區公所辦理災民救濟站經費</v>
          </cell>
          <cell r="D798" t="str">
            <v>X</v>
          </cell>
          <cell r="E798" t="str">
            <v>A</v>
          </cell>
          <cell r="F798" t="str">
            <v>A</v>
          </cell>
        </row>
        <row r="799">
          <cell r="B799" t="str">
            <v>C050912</v>
          </cell>
          <cell r="C799" t="str">
            <v>辦理特定對象就業促進津貼及相關僱用獎助津貼</v>
          </cell>
          <cell r="D799" t="str">
            <v>C</v>
          </cell>
          <cell r="E799" t="str">
            <v>L07</v>
          </cell>
          <cell r="F799" t="str">
            <v>L0701</v>
          </cell>
        </row>
        <row r="800">
          <cell r="B800" t="str">
            <v>C050913</v>
          </cell>
          <cell r="C800" t="str">
            <v>補助民間團體-兒童福利(現金給付)</v>
          </cell>
          <cell r="D800" t="str">
            <v>C</v>
          </cell>
          <cell r="E800" t="str">
            <v>L08</v>
          </cell>
          <cell r="F800" t="str">
            <v>L0802</v>
          </cell>
        </row>
        <row r="801">
          <cell r="B801" t="str">
            <v>C050914</v>
          </cell>
          <cell r="C801" t="str">
            <v>補助民間團體-少年福利(現金給付)</v>
          </cell>
          <cell r="D801" t="str">
            <v>C</v>
          </cell>
          <cell r="E801" t="str">
            <v>L08</v>
          </cell>
          <cell r="F801" t="str">
            <v>L0802</v>
          </cell>
        </row>
        <row r="802">
          <cell r="B802" t="str">
            <v>C050915</v>
          </cell>
          <cell r="C802" t="str">
            <v>補助民間團體-婦女福利(現金給付)</v>
          </cell>
          <cell r="D802" t="str">
            <v>C</v>
          </cell>
          <cell r="E802" t="str">
            <v>L08</v>
          </cell>
          <cell r="F802" t="str">
            <v>L0802</v>
          </cell>
        </row>
        <row r="803">
          <cell r="B803" t="str">
            <v>C050916</v>
          </cell>
          <cell r="C803" t="str">
            <v>補助民間團體-老人福利(現金給付)</v>
          </cell>
          <cell r="D803" t="str">
            <v>C</v>
          </cell>
          <cell r="E803" t="str">
            <v>L01</v>
          </cell>
          <cell r="F803" t="str">
            <v>L0100</v>
          </cell>
        </row>
        <row r="804">
          <cell r="B804" t="str">
            <v>C050917</v>
          </cell>
          <cell r="C804" t="str">
            <v>補助民間團體-身心障礙福利(現金給付)</v>
          </cell>
          <cell r="D804" t="str">
            <v>C</v>
          </cell>
          <cell r="E804" t="str">
            <v>L02</v>
          </cell>
          <cell r="F804" t="str">
            <v>L0202</v>
          </cell>
        </row>
        <row r="805">
          <cell r="B805" t="str">
            <v>C050918</v>
          </cell>
          <cell r="C805" t="str">
            <v>補助民間團體-社區發展(現金給付)</v>
          </cell>
          <cell r="D805" t="str">
            <v>C</v>
          </cell>
          <cell r="E805" t="str">
            <v>L11</v>
          </cell>
          <cell r="F805" t="str">
            <v>L1100</v>
          </cell>
        </row>
        <row r="806">
          <cell r="B806" t="str">
            <v>C050919</v>
          </cell>
          <cell r="C806" t="str">
            <v>補助民間團體-志願服務(現金給付)</v>
          </cell>
          <cell r="D806" t="str">
            <v>C</v>
          </cell>
          <cell r="E806" t="str">
            <v>L11</v>
          </cell>
          <cell r="F806" t="str">
            <v>L1100</v>
          </cell>
        </row>
        <row r="807">
          <cell r="B807" t="str">
            <v>C050920</v>
          </cell>
          <cell r="C807" t="str">
            <v>補助民間團體-社會工作(現金給付)</v>
          </cell>
          <cell r="D807" t="str">
            <v>C</v>
          </cell>
          <cell r="E807" t="str">
            <v>L11</v>
          </cell>
          <cell r="F807" t="str">
            <v>L1100</v>
          </cell>
        </row>
        <row r="808">
          <cell r="B808" t="str">
            <v>C050921</v>
          </cell>
          <cell r="C808" t="str">
            <v>補助民間團體-社會役(現金給付)</v>
          </cell>
          <cell r="D808" t="str">
            <v>C</v>
          </cell>
          <cell r="E808" t="str">
            <v>L11</v>
          </cell>
          <cell r="F808" t="str">
            <v>L1100</v>
          </cell>
        </row>
        <row r="809">
          <cell r="B809" t="str">
            <v>C050922</v>
          </cell>
          <cell r="C809" t="str">
            <v>補助民間團體-性侵害防治(現金給付)</v>
          </cell>
          <cell r="D809" t="str">
            <v>C</v>
          </cell>
          <cell r="E809" t="str">
            <v>L11</v>
          </cell>
          <cell r="F809" t="str">
            <v>L1100</v>
          </cell>
        </row>
        <row r="810">
          <cell r="B810" t="str">
            <v>C050923</v>
          </cell>
          <cell r="C810" t="str">
            <v>補助民間團體-家庭暴力防治(現金給付)</v>
          </cell>
          <cell r="D810" t="str">
            <v>C</v>
          </cell>
          <cell r="E810" t="str">
            <v>L11</v>
          </cell>
          <cell r="F810" t="str">
            <v>L1100</v>
          </cell>
        </row>
        <row r="811">
          <cell r="B811" t="str">
            <v>C050924</v>
          </cell>
          <cell r="C811" t="str">
            <v>依國家賠償法第2-5條規定所負賠償責任</v>
          </cell>
          <cell r="D811" t="str">
            <v>C</v>
          </cell>
          <cell r="E811" t="str">
            <v>L11</v>
          </cell>
          <cell r="F811" t="str">
            <v>L1100</v>
          </cell>
        </row>
        <row r="812">
          <cell r="B812" t="str">
            <v>C050925</v>
          </cell>
          <cell r="C812" t="str">
            <v>執行公務致民眾傷亡或財物損失救濟金</v>
          </cell>
          <cell r="D812" t="str">
            <v>C</v>
          </cell>
          <cell r="E812" t="str">
            <v>L11</v>
          </cell>
          <cell r="F812" t="str">
            <v>L1100</v>
          </cell>
        </row>
        <row r="813">
          <cell r="B813" t="str">
            <v>C050926</v>
          </cell>
          <cell r="C813" t="str">
            <v>民防、義警、義消人員濟助金(住院、喪葬、生育、結婚、非因公死亡等)</v>
          </cell>
          <cell r="D813" t="str">
            <v>C</v>
          </cell>
          <cell r="E813" t="str">
            <v>L11</v>
          </cell>
          <cell r="F813" t="str">
            <v>L1100</v>
          </cell>
        </row>
        <row r="814">
          <cell r="B814" t="str">
            <v>C050927</v>
          </cell>
          <cell r="C814" t="str">
            <v>回饋金(台電、機場捷運、民用航空局、、垃圾焚化廠、掩埋場)對居民的補助-喪葬補助費(現金)</v>
          </cell>
          <cell r="D814" t="str">
            <v>C</v>
          </cell>
          <cell r="E814" t="str">
            <v>L03</v>
          </cell>
          <cell r="F814" t="str">
            <v>L0300</v>
          </cell>
        </row>
        <row r="815">
          <cell r="B815" t="str">
            <v>C050928</v>
          </cell>
          <cell r="C815" t="str">
            <v>常備役(在營軍人)及替代役役男家屬各項生活慰助經費－喪葬補助(現金)</v>
          </cell>
          <cell r="D815" t="str">
            <v>C</v>
          </cell>
          <cell r="E815" t="str">
            <v>L11</v>
          </cell>
          <cell r="F815" t="str">
            <v>L1100</v>
          </cell>
        </row>
        <row r="816">
          <cell r="B816" t="str">
            <v>C050929</v>
          </cell>
          <cell r="C816" t="str">
            <v>青年職涯儲值護照</v>
          </cell>
          <cell r="D816" t="str">
            <v>C</v>
          </cell>
          <cell r="E816" t="str">
            <v>S12</v>
          </cell>
          <cell r="F816" t="str">
            <v>S1202</v>
          </cell>
        </row>
        <row r="817">
          <cell r="B817" t="str">
            <v>C050930</v>
          </cell>
          <cell r="C817" t="str">
            <v>桃園航空城-特別救助金</v>
          </cell>
          <cell r="D817" t="str">
            <v>C</v>
          </cell>
          <cell r="E817" t="str">
            <v>L11</v>
          </cell>
          <cell r="F817" t="str">
            <v>L1100</v>
          </cell>
        </row>
        <row r="818">
          <cell r="B818" t="str">
            <v>C0510</v>
          </cell>
          <cell r="C818" t="str">
            <v>嚴重特殊傳染性肺炎防治及紓困振興特別條例</v>
          </cell>
          <cell r="D818" t="str">
            <v>X</v>
          </cell>
          <cell r="E818" t="str">
            <v>X</v>
          </cell>
          <cell r="F818" t="str">
            <v>X</v>
          </cell>
        </row>
        <row r="819">
          <cell r="B819" t="str">
            <v>C051001</v>
          </cell>
          <cell r="C819" t="str">
            <v>補助疫情期間員工薪資</v>
          </cell>
          <cell r="D819" t="str">
            <v>C</v>
          </cell>
          <cell r="E819" t="str">
            <v>L11</v>
          </cell>
          <cell r="F819" t="str">
            <v>L1100</v>
          </cell>
        </row>
        <row r="820">
          <cell r="B820" t="str">
            <v>C051002</v>
          </cell>
          <cell r="C820" t="str">
            <v>受隔離、檢疫者和其照顧者防疫補償</v>
          </cell>
          <cell r="D820" t="str">
            <v>C</v>
          </cell>
          <cell r="E820" t="str">
            <v>L04</v>
          </cell>
          <cell r="F820" t="str">
            <v>L0402</v>
          </cell>
        </row>
        <row r="821">
          <cell r="B821" t="str">
            <v>C051003</v>
          </cell>
          <cell r="C821" t="str">
            <v>防疫照顧假</v>
          </cell>
          <cell r="D821" t="str">
            <v>C</v>
          </cell>
          <cell r="E821" t="str">
            <v>L11</v>
          </cell>
          <cell r="F821" t="str">
            <v>L1100</v>
          </cell>
        </row>
        <row r="822">
          <cell r="B822" t="str">
            <v>C051004</v>
          </cell>
          <cell r="C822" t="str">
            <v>因疫情影響產業員工收入減少或失業致生活陷困者急難慰助計畫。</v>
          </cell>
          <cell r="D822" t="str">
            <v>C</v>
          </cell>
          <cell r="E822" t="str">
            <v>L11</v>
          </cell>
          <cell r="F822" t="str">
            <v>L1100</v>
          </cell>
        </row>
        <row r="823">
          <cell r="B823" t="str">
            <v>C051005</v>
          </cell>
          <cell r="C823" t="str">
            <v>因疫情影響非自願性失業勞工或生活困難補助</v>
          </cell>
          <cell r="D823" t="str">
            <v>C</v>
          </cell>
          <cell r="E823" t="str">
            <v>L07</v>
          </cell>
          <cell r="F823" t="str">
            <v>L0702</v>
          </cell>
        </row>
        <row r="824">
          <cell r="B824" t="str">
            <v>C051006</v>
          </cell>
          <cell r="C824" t="str">
            <v>防疫特境家庭緊急紓困補助計畫</v>
          </cell>
          <cell r="D824" t="str">
            <v>C</v>
          </cell>
          <cell r="E824" t="str">
            <v>L11</v>
          </cell>
          <cell r="F824" t="str">
            <v>L1100</v>
          </cell>
        </row>
        <row r="825">
          <cell r="B825" t="str">
            <v>C051007</v>
          </cell>
          <cell r="C825" t="str">
            <v>防疫工作獎勵金(非紓困特別預算)</v>
          </cell>
          <cell r="D825" t="str">
            <v>C</v>
          </cell>
          <cell r="E825" t="str">
            <v>L11</v>
          </cell>
          <cell r="F825" t="str">
            <v>L1100</v>
          </cell>
        </row>
        <row r="826">
          <cell r="B826" t="str">
            <v>C051008</v>
          </cell>
          <cell r="C826" t="str">
            <v>防疫工作獎勵金(紓困特別預算)</v>
          </cell>
          <cell r="D826" t="str">
            <v>C</v>
          </cell>
          <cell r="E826" t="str">
            <v>L11</v>
          </cell>
          <cell r="F826" t="str">
            <v>L1100</v>
          </cell>
        </row>
        <row r="827">
          <cell r="B827" t="str">
            <v>C051009</v>
          </cell>
          <cell r="C827" t="str">
            <v>疫情期間高中職建教合作班學生補助</v>
          </cell>
          <cell r="D827" t="str">
            <v>C</v>
          </cell>
          <cell r="E827" t="str">
            <v>L08</v>
          </cell>
          <cell r="F827" t="str">
            <v>L0802</v>
          </cell>
        </row>
        <row r="828">
          <cell r="B828" t="str">
            <v>C051010</v>
          </cell>
          <cell r="C828" t="str">
            <v>疫情期間兼任鐘點特教助理員薪資補貼</v>
          </cell>
          <cell r="D828" t="str">
            <v>C</v>
          </cell>
          <cell r="E828" t="str">
            <v>L11</v>
          </cell>
          <cell r="F828" t="str">
            <v>L1100</v>
          </cell>
        </row>
        <row r="829">
          <cell r="B829" t="str">
            <v>C051011</v>
          </cell>
          <cell r="C829" t="str">
            <v>疫情急難救助金</v>
          </cell>
          <cell r="D829" t="str">
            <v>C</v>
          </cell>
          <cell r="E829" t="str">
            <v>L11</v>
          </cell>
          <cell r="F829" t="str">
            <v>L1100</v>
          </cell>
        </row>
        <row r="830">
          <cell r="B830" t="str">
            <v>C051012</v>
          </cell>
          <cell r="C830" t="str">
            <v>疫情期間你上工我加薪就業專案</v>
          </cell>
          <cell r="D830" t="str">
            <v>C</v>
          </cell>
          <cell r="E830" t="str">
            <v>S12</v>
          </cell>
          <cell r="F830" t="str">
            <v>S1202</v>
          </cell>
        </row>
        <row r="831">
          <cell r="B831" t="str">
            <v>C051013</v>
          </cell>
          <cell r="C831" t="str">
            <v>確診者慰問金</v>
          </cell>
          <cell r="D831" t="str">
            <v>C</v>
          </cell>
          <cell r="E831" t="str">
            <v>L04</v>
          </cell>
          <cell r="F831" t="str">
            <v>L0402</v>
          </cell>
        </row>
        <row r="832">
          <cell r="B832" t="str">
            <v>C051014</v>
          </cell>
          <cell r="C832" t="str">
            <v>疫情紓困金(一般民眾)</v>
          </cell>
          <cell r="D832" t="str">
            <v>C</v>
          </cell>
          <cell r="E832" t="str">
            <v>L11</v>
          </cell>
          <cell r="F832" t="str">
            <v>L1100</v>
          </cell>
        </row>
        <row r="833">
          <cell r="B833" t="str">
            <v>C051015</v>
          </cell>
          <cell r="C833" t="str">
            <v>疫情紓困金(經濟脆弱民眾)</v>
          </cell>
          <cell r="D833" t="str">
            <v>C</v>
          </cell>
          <cell r="E833" t="str">
            <v>L11</v>
          </cell>
          <cell r="F833" t="str">
            <v>L1100</v>
          </cell>
        </row>
        <row r="834">
          <cell r="B834" t="str">
            <v>C051016</v>
          </cell>
          <cell r="C834" t="str">
            <v>加強版防疫專責旅館從業人員及轉介居家檢疫者補助</v>
          </cell>
          <cell r="D834" t="str">
            <v>C</v>
          </cell>
          <cell r="E834" t="str">
            <v>L11</v>
          </cell>
          <cell r="F834" t="str">
            <v>L1100</v>
          </cell>
        </row>
        <row r="835">
          <cell r="B835" t="str">
            <v>C051017</v>
          </cell>
          <cell r="C835" t="str">
            <v>居家托育人員疫情停托退費補貼計畫(非紓困預算)</v>
          </cell>
          <cell r="D835" t="str">
            <v>C</v>
          </cell>
          <cell r="E835" t="str">
            <v>L11</v>
          </cell>
          <cell r="F835" t="str">
            <v>L1100</v>
          </cell>
        </row>
        <row r="836">
          <cell r="B836" t="str">
            <v>C051018</v>
          </cell>
          <cell r="C836" t="str">
            <v>111年度衛生福利部協助托嬰中心及居家式托育服務提供者疫情停托退費補貼計畫</v>
          </cell>
          <cell r="D836" t="str">
            <v>C</v>
          </cell>
          <cell r="E836" t="str">
            <v>L11</v>
          </cell>
          <cell r="F836" t="str">
            <v>L1100</v>
          </cell>
        </row>
        <row r="837">
          <cell r="B837" t="str">
            <v>C051019</v>
          </cell>
          <cell r="C837" t="str">
            <v>防疫補貼金</v>
          </cell>
          <cell r="D837" t="str">
            <v>C</v>
          </cell>
          <cell r="E837" t="str">
            <v>L04</v>
          </cell>
          <cell r="F837" t="str">
            <v>L0402</v>
          </cell>
        </row>
        <row r="838">
          <cell r="B838" t="str">
            <v>C051020</v>
          </cell>
          <cell r="C838" t="str">
            <v>幼兒防疫補貼(非紓困特別預算)</v>
          </cell>
          <cell r="D838" t="str">
            <v>C</v>
          </cell>
          <cell r="E838" t="str">
            <v>L04</v>
          </cell>
          <cell r="F838" t="str">
            <v>L0402</v>
          </cell>
        </row>
        <row r="839">
          <cell r="B839" t="str">
            <v>C0700</v>
          </cell>
          <cell r="C839" t="str">
            <v>附屬單位預算(現金總計)</v>
          </cell>
          <cell r="D839" t="str">
            <v>X</v>
          </cell>
          <cell r="E839" t="str">
            <v>X</v>
          </cell>
          <cell r="F839" t="str">
            <v>X</v>
          </cell>
        </row>
        <row r="840">
          <cell r="B840" t="str">
            <v>C0701</v>
          </cell>
          <cell r="C840" t="str">
            <v>公益彩券盈餘分配基金</v>
          </cell>
          <cell r="D840" t="str">
            <v>X</v>
          </cell>
          <cell r="E840" t="str">
            <v>X</v>
          </cell>
          <cell r="F840" t="str">
            <v>X</v>
          </cell>
        </row>
        <row r="841">
          <cell r="B841" t="str">
            <v>C070101</v>
          </cell>
          <cell r="C841" t="str">
            <v>其他未列項目(請自行新增)
(含中央各項補助及縣市配合款)</v>
          </cell>
          <cell r="D841" t="str">
            <v>X</v>
          </cell>
          <cell r="E841" t="str">
            <v>X</v>
          </cell>
          <cell r="F841" t="str">
            <v>X</v>
          </cell>
        </row>
        <row r="842">
          <cell r="B842" t="str">
            <v>C0702</v>
          </cell>
          <cell r="C842" t="str">
            <v>社會福利基金</v>
          </cell>
          <cell r="D842" t="str">
            <v>X</v>
          </cell>
          <cell r="E842" t="str">
            <v>X</v>
          </cell>
          <cell r="F842" t="str">
            <v>X</v>
          </cell>
        </row>
        <row r="843">
          <cell r="B843" t="str">
            <v>C070201</v>
          </cell>
          <cell r="C843" t="str">
            <v>其他未列項目(請自行新增)
(含中央各項補助及縣市配合款)</v>
          </cell>
          <cell r="D843" t="str">
            <v>X</v>
          </cell>
          <cell r="E843" t="str">
            <v>X</v>
          </cell>
          <cell r="F843" t="str">
            <v>X</v>
          </cell>
        </row>
        <row r="844">
          <cell r="B844" t="str">
            <v>C0703</v>
          </cell>
          <cell r="C844" t="str">
            <v>醫療作業基金</v>
          </cell>
          <cell r="D844" t="str">
            <v>X</v>
          </cell>
          <cell r="E844" t="str">
            <v>X</v>
          </cell>
          <cell r="F844" t="str">
            <v>X</v>
          </cell>
        </row>
        <row r="845">
          <cell r="B845" t="str">
            <v>C070301</v>
          </cell>
          <cell r="C845" t="str">
            <v>其他未列項目(請自行新增)
(含中央各項補助及縣市配合款)</v>
          </cell>
          <cell r="D845" t="str">
            <v>X</v>
          </cell>
          <cell r="E845" t="str">
            <v>X</v>
          </cell>
          <cell r="F845" t="str">
            <v>X</v>
          </cell>
        </row>
        <row r="846">
          <cell r="B846" t="str">
            <v>C0704</v>
          </cell>
          <cell r="C846" t="str">
            <v>身心障礙就業基金</v>
          </cell>
          <cell r="D846" t="str">
            <v>X</v>
          </cell>
          <cell r="E846" t="str">
            <v>X</v>
          </cell>
          <cell r="F846" t="str">
            <v>X</v>
          </cell>
        </row>
        <row r="847">
          <cell r="B847" t="str">
            <v>C070401</v>
          </cell>
          <cell r="C847" t="str">
            <v>其他未列項目(請自行新增)
(含中央各項補助及縣市配合款)</v>
          </cell>
          <cell r="D847" t="str">
            <v>X</v>
          </cell>
          <cell r="E847" t="str">
            <v>X</v>
          </cell>
          <cell r="F847" t="str">
            <v>X</v>
          </cell>
        </row>
        <row r="848">
          <cell r="B848" t="str">
            <v>C0705</v>
          </cell>
          <cell r="C848" t="str">
            <v>地方教育發展基金</v>
          </cell>
          <cell r="D848" t="str">
            <v>X</v>
          </cell>
          <cell r="E848" t="str">
            <v>X</v>
          </cell>
          <cell r="F848" t="str">
            <v>X</v>
          </cell>
        </row>
        <row r="849">
          <cell r="B849" t="str">
            <v>C070501</v>
          </cell>
          <cell r="C849" t="str">
            <v>其他未列項目(請自行新增)
(含中央各項補助及縣市配合款)</v>
          </cell>
          <cell r="D849" t="str">
            <v>X</v>
          </cell>
          <cell r="E849" t="str">
            <v>X</v>
          </cell>
          <cell r="F849" t="str">
            <v>X</v>
          </cell>
        </row>
        <row r="850">
          <cell r="B850" t="str">
            <v>C0706</v>
          </cell>
          <cell r="C850" t="str">
            <v>勞工權益基金</v>
          </cell>
          <cell r="D850" t="str">
            <v>X</v>
          </cell>
          <cell r="E850" t="str">
            <v>X</v>
          </cell>
          <cell r="F850" t="str">
            <v>X</v>
          </cell>
        </row>
        <row r="851">
          <cell r="B851" t="str">
            <v>C070601</v>
          </cell>
          <cell r="C851" t="str">
            <v>其他未列項目(請自行新增)
(含中央各項補助及縣市配合款)</v>
          </cell>
          <cell r="D851" t="str">
            <v>X</v>
          </cell>
          <cell r="E851" t="str">
            <v>X</v>
          </cell>
          <cell r="F851" t="str">
            <v>X</v>
          </cell>
        </row>
        <row r="852">
          <cell r="B852" t="str">
            <v>C0707</v>
          </cell>
          <cell r="C852" t="str">
            <v>住宅基金</v>
          </cell>
          <cell r="D852" t="str">
            <v>X</v>
          </cell>
          <cell r="E852" t="str">
            <v>X</v>
          </cell>
          <cell r="F852" t="str">
            <v>X</v>
          </cell>
        </row>
        <row r="853">
          <cell r="B853" t="str">
            <v>C070701</v>
          </cell>
          <cell r="C853" t="str">
            <v>其他未列項目(請自行新增)
(含中央各項補助及縣市配合款)</v>
          </cell>
          <cell r="D853" t="str">
            <v>X</v>
          </cell>
          <cell r="E853" t="str">
            <v>X</v>
          </cell>
          <cell r="F853" t="str">
            <v>X</v>
          </cell>
        </row>
        <row r="854">
          <cell r="B854" t="str">
            <v>C0708</v>
          </cell>
          <cell r="C854" t="str">
            <v>輔助公教人員購置住宅及急難貸款基金</v>
          </cell>
          <cell r="D854" t="str">
            <v>X</v>
          </cell>
          <cell r="E854" t="str">
            <v>X</v>
          </cell>
          <cell r="F854" t="str">
            <v>X</v>
          </cell>
        </row>
        <row r="855">
          <cell r="B855" t="str">
            <v>C070801</v>
          </cell>
          <cell r="C855" t="str">
            <v>其他未列項目(請自行新增)
(含中央各項補助及縣市配合款)</v>
          </cell>
          <cell r="D855" t="str">
            <v>X</v>
          </cell>
          <cell r="E855" t="str">
            <v>X</v>
          </cell>
          <cell r="F855" t="str">
            <v>X</v>
          </cell>
        </row>
        <row r="856">
          <cell r="B856" t="str">
            <v>C0709</v>
          </cell>
          <cell r="C856" t="str">
            <v>警察、消防人員安全基金</v>
          </cell>
          <cell r="D856" t="str">
            <v>X</v>
          </cell>
          <cell r="E856" t="str">
            <v>X</v>
          </cell>
          <cell r="F856" t="str">
            <v>X</v>
          </cell>
        </row>
        <row r="857">
          <cell r="B857" t="str">
            <v>C070901</v>
          </cell>
          <cell r="C857" t="str">
            <v>其他未列項目(請自行新增)
(含中央各項補助及縣市配合款)</v>
          </cell>
          <cell r="D857" t="str">
            <v>X</v>
          </cell>
          <cell r="E857" t="str">
            <v>X</v>
          </cell>
          <cell r="F857" t="str">
            <v>X</v>
          </cell>
        </row>
        <row r="858">
          <cell r="B858" t="str">
            <v>C0710</v>
          </cell>
          <cell r="C858" t="str">
            <v>其他基金</v>
          </cell>
          <cell r="D858" t="str">
            <v>X</v>
          </cell>
          <cell r="E858" t="str">
            <v>X</v>
          </cell>
          <cell r="F858" t="str">
            <v>X</v>
          </cell>
        </row>
        <row r="859">
          <cell r="B859" t="str">
            <v>C071001</v>
          </cell>
          <cell r="C859" t="str">
            <v>其他未列項目(請自行新增)
(含中央各項補助及縣市配合款)</v>
          </cell>
          <cell r="D859" t="str">
            <v>X</v>
          </cell>
          <cell r="E859" t="str">
            <v>X</v>
          </cell>
          <cell r="F859" t="str">
            <v>X</v>
          </cell>
        </row>
        <row r="860">
          <cell r="B860" t="str">
            <v>K070101</v>
          </cell>
          <cell r="C860" t="str">
            <v>其他未列項目(請自行新增)
(含中央各項補助及縣市配合款)</v>
          </cell>
          <cell r="D860" t="str">
            <v>X</v>
          </cell>
          <cell r="E860" t="str">
            <v>X</v>
          </cell>
          <cell r="F860" t="str">
            <v>X</v>
          </cell>
        </row>
        <row r="861">
          <cell r="B861" t="str">
            <v>K070201</v>
          </cell>
          <cell r="C861" t="str">
            <v>其他未列項目(請自行新增)
(含中央各項補助及縣市配合款)</v>
          </cell>
          <cell r="D861" t="str">
            <v>X</v>
          </cell>
          <cell r="E861" t="str">
            <v>X</v>
          </cell>
          <cell r="F861" t="str">
            <v>X</v>
          </cell>
        </row>
        <row r="862">
          <cell r="B862" t="str">
            <v>K070301</v>
          </cell>
          <cell r="C862" t="str">
            <v>其他未列項目(請自行新增)
(含中央各項補助及縣市配合款)</v>
          </cell>
          <cell r="D862" t="str">
            <v>X</v>
          </cell>
          <cell r="E862" t="str">
            <v>X</v>
          </cell>
          <cell r="F862" t="str">
            <v>X</v>
          </cell>
        </row>
        <row r="863">
          <cell r="B863" t="str">
            <v>K070401</v>
          </cell>
          <cell r="C863" t="str">
            <v>其他未列項目(請自行新增)
(含中央各項補助及縣市配合款)</v>
          </cell>
          <cell r="D863" t="str">
            <v>X</v>
          </cell>
          <cell r="E863" t="str">
            <v>X</v>
          </cell>
          <cell r="F863" t="str">
            <v>X</v>
          </cell>
        </row>
        <row r="864">
          <cell r="B864" t="str">
            <v>K070501</v>
          </cell>
          <cell r="C864" t="str">
            <v>其他未列項目(請自行新增)
(含中央各項補助及縣市配合款)</v>
          </cell>
          <cell r="D864" t="str">
            <v>X</v>
          </cell>
          <cell r="E864" t="str">
            <v>X</v>
          </cell>
          <cell r="F864" t="str">
            <v>X</v>
          </cell>
        </row>
        <row r="865">
          <cell r="B865" t="str">
            <v>K070601</v>
          </cell>
          <cell r="C865" t="str">
            <v>其他未列項目(請自行新增)
(含中央各項補助及縣市配合款)</v>
          </cell>
          <cell r="D865" t="str">
            <v>X</v>
          </cell>
          <cell r="E865" t="str">
            <v>X</v>
          </cell>
          <cell r="F865" t="str">
            <v>X</v>
          </cell>
        </row>
        <row r="866">
          <cell r="B866" t="str">
            <v>K070701</v>
          </cell>
          <cell r="C866" t="str">
            <v>其他未列項目(請自行新增)
(含中央各項補助及縣市配合款)</v>
          </cell>
          <cell r="D866" t="str">
            <v>X</v>
          </cell>
          <cell r="E866" t="str">
            <v>X</v>
          </cell>
          <cell r="F866" t="str">
            <v>X</v>
          </cell>
        </row>
        <row r="867">
          <cell r="B867" t="str">
            <v>K070801</v>
          </cell>
          <cell r="C867" t="str">
            <v>其他未列項目(請自行新增)
(含中央各項補助及縣市配合款)</v>
          </cell>
          <cell r="D867" t="str">
            <v>X</v>
          </cell>
          <cell r="E867" t="str">
            <v>X</v>
          </cell>
          <cell r="F867" t="str">
            <v>X</v>
          </cell>
        </row>
        <row r="868">
          <cell r="B868" t="str">
            <v>K070901</v>
          </cell>
          <cell r="C868" t="str">
            <v>其他未列項目(請自行新增)
(含中央各項補助及縣市配合款)</v>
          </cell>
          <cell r="D868" t="str">
            <v>X</v>
          </cell>
          <cell r="E868" t="str">
            <v>X</v>
          </cell>
          <cell r="F868" t="str">
            <v>X</v>
          </cell>
        </row>
        <row r="869">
          <cell r="B869" t="str">
            <v>P0101</v>
          </cell>
          <cell r="C869" t="str">
            <v>公教人員喪葬補助</v>
          </cell>
          <cell r="D869" t="str">
            <v>X</v>
          </cell>
          <cell r="E869" t="str">
            <v>L03</v>
          </cell>
          <cell r="F869" t="str">
            <v>L0300</v>
          </cell>
        </row>
        <row r="870">
          <cell r="B870" t="str">
            <v>P0102</v>
          </cell>
          <cell r="C870" t="str">
            <v>公教人員生育補助</v>
          </cell>
          <cell r="D870" t="str">
            <v>X</v>
          </cell>
          <cell r="E870" t="str">
            <v>L05</v>
          </cell>
          <cell r="F870" t="str">
            <v>L0500</v>
          </cell>
        </row>
        <row r="871">
          <cell r="B871" t="str">
            <v>P0103</v>
          </cell>
          <cell r="C871" t="str">
            <v>公教人員子女教育補助</v>
          </cell>
          <cell r="D871" t="str">
            <v>X</v>
          </cell>
          <cell r="E871" t="str">
            <v>L08</v>
          </cell>
          <cell r="F871" t="str">
            <v>L0802</v>
          </cell>
        </row>
        <row r="872">
          <cell r="B872" t="str">
            <v>P0104</v>
          </cell>
          <cell r="C872" t="str">
            <v>軍公教退休金及撫卹金</v>
          </cell>
          <cell r="D872" t="str">
            <v>X</v>
          </cell>
          <cell r="E872" t="str">
            <v>X</v>
          </cell>
          <cell r="F872" t="str">
            <v>X</v>
          </cell>
        </row>
        <row r="873">
          <cell r="B873" t="str">
            <v>P0105</v>
          </cell>
          <cell r="C873" t="str">
            <v>退休員工(及遺族)三節慰問金</v>
          </cell>
          <cell r="D873" t="str">
            <v>C</v>
          </cell>
          <cell r="E873" t="str">
            <v>L01</v>
          </cell>
          <cell r="F873" t="str">
            <v>L0100</v>
          </cell>
        </row>
        <row r="874">
          <cell r="B874" t="str">
            <v>P0106</v>
          </cell>
          <cell r="C874" t="str">
            <v>退休人員年終慰問金</v>
          </cell>
          <cell r="D874" t="str">
            <v>C</v>
          </cell>
          <cell r="E874" t="str">
            <v>L01</v>
          </cell>
          <cell r="F874" t="str">
            <v>L0100</v>
          </cell>
        </row>
        <row r="875">
          <cell r="B875" t="str">
            <v>P0107</v>
          </cell>
          <cell r="C875" t="str">
            <v>退休人員特別照護金</v>
          </cell>
          <cell r="D875" t="str">
            <v>C</v>
          </cell>
          <cell r="E875" t="str">
            <v>L01</v>
          </cell>
          <cell r="F875" t="str">
            <v>L0100</v>
          </cell>
        </row>
        <row r="876">
          <cell r="B876" t="str">
            <v>P0108</v>
          </cell>
          <cell r="C876" t="str">
            <v>公教人員健康檢查補助</v>
          </cell>
          <cell r="D876" t="str">
            <v>K</v>
          </cell>
          <cell r="E876" t="str">
            <v>L04</v>
          </cell>
          <cell r="F876" t="str">
            <v>L0402</v>
          </cell>
        </row>
        <row r="877">
          <cell r="B877" t="str">
            <v>P0109</v>
          </cell>
          <cell r="C877" t="str">
            <v>公教人員因公傷亡慰問金</v>
          </cell>
          <cell r="D877" t="str">
            <v>C</v>
          </cell>
          <cell r="E877" t="str">
            <v>L06</v>
          </cell>
          <cell r="F877" t="str">
            <v>L0603</v>
          </cell>
        </row>
        <row r="878">
          <cell r="B878" t="str">
            <v>P0110</v>
          </cell>
          <cell r="C878" t="str">
            <v>公務人員死亡殮葬補助費</v>
          </cell>
          <cell r="D878" t="str">
            <v>X</v>
          </cell>
          <cell r="E878" t="str">
            <v>X</v>
          </cell>
          <cell r="F878" t="str">
            <v>X</v>
          </cell>
        </row>
        <row r="879">
          <cell r="B879" t="str">
            <v>P0111</v>
          </cell>
          <cell r="C879" t="str">
            <v>公教人員住宅輔建利息補貼</v>
          </cell>
          <cell r="D879" t="str">
            <v>K</v>
          </cell>
          <cell r="E879" t="str">
            <v>L09</v>
          </cell>
          <cell r="F879" t="str">
            <v>L0902</v>
          </cell>
        </row>
        <row r="880">
          <cell r="B880" t="str">
            <v>P0112</v>
          </cell>
          <cell r="C880" t="str">
            <v>公教人員住宅輔購貸款補貼差額利息</v>
          </cell>
          <cell r="D880" t="str">
            <v>K</v>
          </cell>
          <cell r="E880" t="str">
            <v>L09</v>
          </cell>
          <cell r="F880" t="str">
            <v>L0902</v>
          </cell>
        </row>
        <row r="881">
          <cell r="B881" t="str">
            <v>P0113</v>
          </cell>
          <cell r="C881" t="str">
            <v>公務人員房租補助</v>
          </cell>
          <cell r="D881" t="str">
            <v>K</v>
          </cell>
          <cell r="E881" t="str">
            <v>L09</v>
          </cell>
          <cell r="F881" t="str">
            <v>L0902</v>
          </cell>
        </row>
        <row r="882">
          <cell r="B882" t="str">
            <v>P0114</v>
          </cell>
          <cell r="C882" t="str">
            <v>因公傷殘死亡慰問金</v>
          </cell>
          <cell r="D882" t="str">
            <v>C</v>
          </cell>
          <cell r="E882" t="str">
            <v>L06</v>
          </cell>
          <cell r="F882" t="str">
            <v>L0603</v>
          </cell>
        </row>
        <row r="883">
          <cell r="B883" t="str">
            <v>P0115</v>
          </cell>
          <cell r="C883" t="str">
            <v>退休公務人員優惠存款差額利息補貼(18%)</v>
          </cell>
          <cell r="D883" t="str">
            <v>X</v>
          </cell>
          <cell r="E883" t="str">
            <v>X</v>
          </cell>
          <cell r="F883" t="str">
            <v>X</v>
          </cell>
        </row>
        <row r="884">
          <cell r="B884" t="str">
            <v>P0116</v>
          </cell>
          <cell r="C884" t="str">
            <v>轉撥中央對本縣各鄉(鎮、市)公所公務人員退休優惠存款差額利息補助</v>
          </cell>
          <cell r="D884" t="str">
            <v>X</v>
          </cell>
          <cell r="E884" t="str">
            <v>X</v>
          </cell>
          <cell r="F884" t="str">
            <v>X</v>
          </cell>
        </row>
        <row r="885">
          <cell r="B885" t="str">
            <v>P0117</v>
          </cell>
          <cell r="C885" t="str">
            <v>學校教職員退休人員優惠存款銀行利息差額</v>
          </cell>
          <cell r="D885" t="str">
            <v>X</v>
          </cell>
          <cell r="E885" t="str">
            <v>X</v>
          </cell>
          <cell r="F885" t="str">
            <v>X</v>
          </cell>
        </row>
        <row r="886">
          <cell r="B886" t="str">
            <v>P0200</v>
          </cell>
          <cell r="C886" t="str">
            <v>地方教育發展基金-人事費</v>
          </cell>
          <cell r="D886" t="str">
            <v>X</v>
          </cell>
          <cell r="E886" t="str">
            <v>X</v>
          </cell>
          <cell r="F886" t="str">
            <v>X</v>
          </cell>
        </row>
        <row r="887">
          <cell r="B887" t="str">
            <v>P0201</v>
          </cell>
          <cell r="C887" t="str">
            <v>退休及卹償金-161職員退休金(不含規定提撥金及離職金)</v>
          </cell>
          <cell r="D887" t="str">
            <v>X</v>
          </cell>
          <cell r="E887" t="str">
            <v>X</v>
          </cell>
          <cell r="F887" t="str">
            <v>X</v>
          </cell>
        </row>
        <row r="888">
          <cell r="B888" t="str">
            <v>P0202</v>
          </cell>
          <cell r="C888" t="str">
            <v>退休及卹償金-162工員退休金(不含規定提撥金及離職金)</v>
          </cell>
          <cell r="D888" t="str">
            <v>X</v>
          </cell>
          <cell r="E888" t="str">
            <v>X</v>
          </cell>
          <cell r="F888" t="str">
            <v>X</v>
          </cell>
        </row>
        <row r="889">
          <cell r="B889" t="str">
            <v>P0203</v>
          </cell>
          <cell r="C889" t="str">
            <v>16退休及卹償金-員工在職病故、意外死亡或職業災害傷亡之喪葬費、救濟費及補償費及退休公務員死亡之撫慰金</v>
          </cell>
          <cell r="D889" t="str">
            <v>C</v>
          </cell>
          <cell r="E889" t="str">
            <v>L03</v>
          </cell>
          <cell r="F889" t="str">
            <v>L0300</v>
          </cell>
        </row>
        <row r="890">
          <cell r="B890" t="str">
            <v>P0204</v>
          </cell>
          <cell r="C890" t="str">
            <v>福利費-182分擔退休人員及其配偶暨員工眷屬保險費</v>
          </cell>
          <cell r="D890" t="str">
            <v>ESR-S006</v>
          </cell>
          <cell r="E890" t="str">
            <v>L04</v>
          </cell>
          <cell r="F890" t="str">
            <v>L0402</v>
          </cell>
        </row>
        <row r="891">
          <cell r="B891" t="str">
            <v>P0205</v>
          </cell>
          <cell r="C891" t="str">
            <v>福利費-183傷病醫藥費(員工體檢、傷病醫藥、安全衛生等補助費及附設醫院或醫務室診療、藥品費)</v>
          </cell>
          <cell r="D891" t="str">
            <v>K</v>
          </cell>
          <cell r="E891" t="str">
            <v>L04</v>
          </cell>
          <cell r="F891" t="str">
            <v>L0402</v>
          </cell>
        </row>
        <row r="892">
          <cell r="B892" t="str">
            <v>P0206</v>
          </cell>
          <cell r="C892" t="str">
            <v>福利費-188分擔輔助建屋貸款利息(分擔輔助員工購置住宅或建屋等貸款之貼補利息差額)</v>
          </cell>
          <cell r="D892" t="str">
            <v>K</v>
          </cell>
          <cell r="E892" t="str">
            <v>L09</v>
          </cell>
          <cell r="F892" t="str">
            <v>L0902</v>
          </cell>
        </row>
        <row r="893">
          <cell r="B893" t="str">
            <v>P0207</v>
          </cell>
          <cell r="C893" t="str">
            <v>福利費-18Y其他福利費(公教人員優惠存款利息差額補貼)</v>
          </cell>
          <cell r="D893" t="str">
            <v>X</v>
          </cell>
          <cell r="E893" t="str">
            <v>X</v>
          </cell>
          <cell r="F893" t="str">
            <v>X</v>
          </cell>
        </row>
        <row r="894">
          <cell r="B894" t="str">
            <v>P0208</v>
          </cell>
          <cell r="C894" t="str">
            <v>地教公教人員因公傷亡慰問金</v>
          </cell>
          <cell r="D894" t="str">
            <v>C</v>
          </cell>
          <cell r="E894" t="str">
            <v>L06</v>
          </cell>
          <cell r="F894" t="str">
            <v>L0603</v>
          </cell>
        </row>
        <row r="895">
          <cell r="B895" t="str">
            <v>P0209</v>
          </cell>
          <cell r="C895" t="str">
            <v>地教退休員工(及遺族)三節慰問金</v>
          </cell>
          <cell r="D895" t="str">
            <v>C</v>
          </cell>
          <cell r="E895" t="str">
            <v>L01</v>
          </cell>
          <cell r="F895" t="str">
            <v>L0100</v>
          </cell>
        </row>
        <row r="896">
          <cell r="B896" t="str">
            <v>P0210</v>
          </cell>
          <cell r="C896" t="str">
            <v>地教退休人員年終慰問金</v>
          </cell>
          <cell r="D896" t="str">
            <v>C</v>
          </cell>
          <cell r="E896" t="str">
            <v>L01</v>
          </cell>
          <cell r="F896" t="str">
            <v>L0100</v>
          </cell>
        </row>
        <row r="897">
          <cell r="B897" t="str">
            <v>P0211</v>
          </cell>
          <cell r="C897" t="str">
            <v>地教退休人員特別照護金</v>
          </cell>
          <cell r="D897" t="str">
            <v>C</v>
          </cell>
          <cell r="E897" t="str">
            <v>L01</v>
          </cell>
          <cell r="F897" t="str">
            <v>L0100</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eng7239@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mx8319746@ms1.joliu.gov.tw" TargetMode="External"/><Relationship Id="rId7" Type="http://schemas.openxmlformats.org/officeDocument/2006/relationships/hyperlink" Target="mailto:dorice323@nantou.gov.tw" TargetMode="External"/><Relationship Id="rId2" Type="http://schemas.openxmlformats.org/officeDocument/2006/relationships/hyperlink" Target="mailto:cyh8869@gmail.com" TargetMode="External"/><Relationship Id="rId1" Type="http://schemas.openxmlformats.org/officeDocument/2006/relationships/hyperlink" Target="mailto:mhwang@ms1.joliu.gov.tw" TargetMode="External"/><Relationship Id="rId6" Type="http://schemas.openxmlformats.org/officeDocument/2006/relationships/hyperlink" Target="mailto:dorice323@nantou.gov.tw" TargetMode="External"/><Relationship Id="rId11" Type="http://schemas.openxmlformats.org/officeDocument/2006/relationships/comments" Target="../comments2.xml"/><Relationship Id="rId5" Type="http://schemas.openxmlformats.org/officeDocument/2006/relationships/hyperlink" Target="mailto:etplayer@ms1.shli.gov.tw" TargetMode="External"/><Relationship Id="rId10" Type="http://schemas.openxmlformats.org/officeDocument/2006/relationships/vmlDrawing" Target="../drawings/vmlDrawing2.vml"/><Relationship Id="rId4" Type="http://schemas.openxmlformats.org/officeDocument/2006/relationships/hyperlink" Target="mailto:qu20@mnjn.gov.tw"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mailto:dorice323@nantou.gov.tw" TargetMode="External"/><Relationship Id="rId7" Type="http://schemas.openxmlformats.org/officeDocument/2006/relationships/printerSettings" Target="../printerSettings/printerSettings4.bin"/><Relationship Id="rId2" Type="http://schemas.openxmlformats.org/officeDocument/2006/relationships/hyperlink" Target="mailto:dorice323@nantou.gov.tw" TargetMode="External"/><Relationship Id="rId1" Type="http://schemas.openxmlformats.org/officeDocument/2006/relationships/hyperlink" Target="mailto:js9608@zhushan.gov.tw" TargetMode="External"/><Relationship Id="rId6" Type="http://schemas.openxmlformats.org/officeDocument/2006/relationships/hyperlink" Target="mailto:dorice323@nantou.gov.tw" TargetMode="External"/><Relationship Id="rId5" Type="http://schemas.openxmlformats.org/officeDocument/2006/relationships/hyperlink" Target="mailto:dorice323@nantou.gov.tw" TargetMode="External"/><Relationship Id="rId10" Type="http://schemas.openxmlformats.org/officeDocument/2006/relationships/comments" Target="../comments3.xml"/><Relationship Id="rId4" Type="http://schemas.openxmlformats.org/officeDocument/2006/relationships/hyperlink" Target="mailto:dorice323@nantou.gov.tw"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pageSetUpPr fitToPage="1"/>
  </sheetPr>
  <dimension ref="A1:B49"/>
  <sheetViews>
    <sheetView zoomScaleNormal="100" workbookViewId="0">
      <selection sqref="A1:B1"/>
    </sheetView>
  </sheetViews>
  <sheetFormatPr defaultColWidth="9" defaultRowHeight="15.75"/>
  <cols>
    <col min="1" max="1" width="40.625" style="36" customWidth="1"/>
    <col min="2" max="2" width="120.625" style="36" customWidth="1"/>
    <col min="3" max="16384" width="9" style="36"/>
  </cols>
  <sheetData>
    <row r="1" spans="1:2" ht="30" customHeight="1">
      <c r="A1" s="2001" t="s">
        <v>968</v>
      </c>
      <c r="B1" s="2001"/>
    </row>
    <row r="3" spans="1:2" ht="25.35" customHeight="1">
      <c r="A3" s="2002" t="s">
        <v>1790</v>
      </c>
      <c r="B3" s="2003"/>
    </row>
    <row r="4" spans="1:2" ht="20.100000000000001" customHeight="1">
      <c r="A4" s="1993" t="s">
        <v>1791</v>
      </c>
      <c r="B4" s="1992"/>
    </row>
    <row r="5" spans="1:2" ht="20.100000000000001" customHeight="1">
      <c r="A5" s="1996" t="s">
        <v>1792</v>
      </c>
      <c r="B5" s="1997"/>
    </row>
    <row r="6" spans="1:2" ht="20.100000000000001" customHeight="1">
      <c r="A6" s="67" t="s">
        <v>1793</v>
      </c>
      <c r="B6" s="68" t="s">
        <v>1794</v>
      </c>
    </row>
    <row r="7" spans="1:2" ht="20.100000000000001" customHeight="1">
      <c r="A7" s="67" t="s">
        <v>1795</v>
      </c>
      <c r="B7" s="68" t="s">
        <v>1796</v>
      </c>
    </row>
    <row r="8" spans="1:2" ht="20.100000000000001" customHeight="1">
      <c r="A8" s="67" t="s">
        <v>1797</v>
      </c>
      <c r="B8" s="68" t="s">
        <v>1798</v>
      </c>
    </row>
    <row r="9" spans="1:2" ht="20.100000000000001" customHeight="1">
      <c r="A9" s="67" t="s">
        <v>1799</v>
      </c>
      <c r="B9" s="68" t="s">
        <v>1800</v>
      </c>
    </row>
    <row r="10" spans="1:2" ht="20.100000000000001" customHeight="1">
      <c r="A10" s="67" t="s">
        <v>1801</v>
      </c>
      <c r="B10" s="68" t="s">
        <v>1802</v>
      </c>
    </row>
    <row r="11" spans="1:2" ht="20.100000000000001" customHeight="1">
      <c r="A11" s="1993" t="s">
        <v>1803</v>
      </c>
      <c r="B11" s="1992"/>
    </row>
    <row r="12" spans="1:2" ht="20.100000000000001" customHeight="1">
      <c r="A12" s="1993" t="s">
        <v>1804</v>
      </c>
      <c r="B12" s="1992"/>
    </row>
    <row r="13" spans="1:2" ht="20.100000000000001" customHeight="1">
      <c r="A13" s="1991" t="s">
        <v>3096</v>
      </c>
      <c r="B13" s="1992"/>
    </row>
    <row r="14" spans="1:2" ht="20.100000000000001" customHeight="1">
      <c r="A14" s="1993" t="s">
        <v>1805</v>
      </c>
      <c r="B14" s="1992"/>
    </row>
    <row r="15" spans="1:2" ht="20.100000000000001" customHeight="1">
      <c r="A15" s="1994" t="s">
        <v>1806</v>
      </c>
      <c r="B15" s="1995"/>
    </row>
    <row r="16" spans="1:2" ht="20.100000000000001" customHeight="1">
      <c r="A16" s="1993" t="s">
        <v>1807</v>
      </c>
      <c r="B16" s="1992"/>
    </row>
    <row r="17" spans="1:2" ht="20.100000000000001" customHeight="1">
      <c r="A17" s="1996" t="s">
        <v>1808</v>
      </c>
      <c r="B17" s="1997"/>
    </row>
    <row r="18" spans="1:2" ht="20.100000000000001" customHeight="1">
      <c r="A18" s="69" t="s">
        <v>1809</v>
      </c>
      <c r="B18" s="70"/>
    </row>
    <row r="19" spans="1:2" ht="25.35" customHeight="1">
      <c r="A19" s="1998" t="s">
        <v>972</v>
      </c>
      <c r="B19" s="1999"/>
    </row>
    <row r="20" spans="1:2" ht="20.100000000000001" customHeight="1">
      <c r="A20" s="1983" t="s">
        <v>973</v>
      </c>
      <c r="B20" s="1984"/>
    </row>
    <row r="21" spans="1:2" ht="20.100000000000001" customHeight="1">
      <c r="A21" s="71" t="s">
        <v>1793</v>
      </c>
      <c r="B21" s="72" t="s">
        <v>1794</v>
      </c>
    </row>
    <row r="22" spans="1:2" ht="20.100000000000001" customHeight="1">
      <c r="A22" s="71" t="s">
        <v>1795</v>
      </c>
      <c r="B22" s="72" t="s">
        <v>1796</v>
      </c>
    </row>
    <row r="23" spans="1:2" ht="20.100000000000001" customHeight="1">
      <c r="A23" s="71" t="s">
        <v>1797</v>
      </c>
      <c r="B23" s="72" t="s">
        <v>1798</v>
      </c>
    </row>
    <row r="24" spans="1:2" ht="20.100000000000001" customHeight="1">
      <c r="A24" s="71" t="s">
        <v>1799</v>
      </c>
      <c r="B24" s="72" t="s">
        <v>1800</v>
      </c>
    </row>
    <row r="25" spans="1:2" ht="20.100000000000001" customHeight="1">
      <c r="A25" s="71" t="s">
        <v>1801</v>
      </c>
      <c r="B25" s="72" t="s">
        <v>1802</v>
      </c>
    </row>
    <row r="26" spans="1:2" ht="20.100000000000001" customHeight="1">
      <c r="A26" s="1983" t="s">
        <v>974</v>
      </c>
      <c r="B26" s="1984"/>
    </row>
    <row r="27" spans="1:2" ht="20.100000000000001" customHeight="1">
      <c r="A27" s="1983" t="s">
        <v>1810</v>
      </c>
      <c r="B27" s="1984"/>
    </row>
    <row r="28" spans="1:2" ht="20.100000000000001" customHeight="1">
      <c r="A28" s="1983" t="s">
        <v>1804</v>
      </c>
      <c r="B28" s="1984"/>
    </row>
    <row r="29" spans="1:2" ht="20.100000000000001" customHeight="1">
      <c r="A29" s="2000" t="s">
        <v>3096</v>
      </c>
      <c r="B29" s="1984"/>
    </row>
    <row r="30" spans="1:2" ht="20.100000000000001" customHeight="1">
      <c r="A30" s="1983" t="s">
        <v>1805</v>
      </c>
      <c r="B30" s="1984"/>
    </row>
    <row r="31" spans="1:2" ht="20.100000000000001" customHeight="1">
      <c r="A31" s="1981" t="s">
        <v>1806</v>
      </c>
      <c r="B31" s="1982"/>
    </row>
    <row r="32" spans="1:2" ht="20.100000000000001" customHeight="1">
      <c r="A32" s="1983" t="s">
        <v>1807</v>
      </c>
      <c r="B32" s="1984"/>
    </row>
    <row r="33" spans="1:2" ht="20.100000000000001" customHeight="1">
      <c r="A33" s="1985" t="s">
        <v>975</v>
      </c>
      <c r="B33" s="1986"/>
    </row>
    <row r="34" spans="1:2" ht="20.100000000000001" customHeight="1">
      <c r="A34" s="1987" t="s">
        <v>976</v>
      </c>
      <c r="B34" s="1988"/>
    </row>
    <row r="35" spans="1:2" ht="25.35" customHeight="1">
      <c r="A35" s="1989" t="s">
        <v>969</v>
      </c>
      <c r="B35" s="1990"/>
    </row>
    <row r="36" spans="1:2" ht="20.100000000000001" customHeight="1">
      <c r="A36" s="1974" t="s">
        <v>1811</v>
      </c>
      <c r="B36" s="1975"/>
    </row>
    <row r="37" spans="1:2" ht="20.100000000000001" customHeight="1">
      <c r="A37" s="1978" t="s">
        <v>1812</v>
      </c>
      <c r="B37" s="1979"/>
    </row>
    <row r="38" spans="1:2" ht="20.100000000000001" customHeight="1">
      <c r="A38" s="1974" t="s">
        <v>1813</v>
      </c>
      <c r="B38" s="1975"/>
    </row>
    <row r="39" spans="1:2" ht="20.100000000000001" customHeight="1">
      <c r="A39" s="1974" t="s">
        <v>1804</v>
      </c>
      <c r="B39" s="1975"/>
    </row>
    <row r="40" spans="1:2" ht="20.100000000000001" customHeight="1">
      <c r="A40" s="1980" t="s">
        <v>3096</v>
      </c>
      <c r="B40" s="1975"/>
    </row>
    <row r="41" spans="1:2" ht="20.100000000000001" customHeight="1">
      <c r="A41" s="1974" t="s">
        <v>1814</v>
      </c>
      <c r="B41" s="1975"/>
    </row>
    <row r="42" spans="1:2" ht="20.100000000000001" customHeight="1">
      <c r="A42" s="1974" t="s">
        <v>1815</v>
      </c>
      <c r="B42" s="1975"/>
    </row>
    <row r="43" spans="1:2" ht="20.100000000000001" customHeight="1">
      <c r="A43" s="1974" t="s">
        <v>1816</v>
      </c>
      <c r="B43" s="1975"/>
    </row>
    <row r="44" spans="1:2" ht="20.100000000000001" customHeight="1">
      <c r="A44" s="1974" t="s">
        <v>1817</v>
      </c>
      <c r="B44" s="1975"/>
    </row>
    <row r="45" spans="1:2" ht="20.100000000000001" customHeight="1">
      <c r="A45" s="1976" t="s">
        <v>970</v>
      </c>
      <c r="B45" s="1977"/>
    </row>
    <row r="46" spans="1:2" ht="6" customHeight="1"/>
    <row r="47" spans="1:2" ht="20.100000000000001" customHeight="1">
      <c r="B47" s="36" t="s">
        <v>971</v>
      </c>
    </row>
    <row r="48" spans="1:2" ht="20.100000000000001" customHeight="1">
      <c r="B48" s="73" t="s">
        <v>3097</v>
      </c>
    </row>
    <row r="49" spans="2:2" ht="20.100000000000001" customHeight="1">
      <c r="B49" s="73" t="s">
        <v>2048</v>
      </c>
    </row>
  </sheetData>
  <sheetProtection algorithmName="SHA-512" hashValue="NYy6wcWySL+ZjRYhHWjfOnqY50ucxFculRiET20WfUrHm2/i9cKTcLUHpnLelqyJdWaOQIG3hxNjZkJ2thKRaw==" saltValue="Hpl2VYtuKIh0PRrPg1R+dw==" spinCount="100000" sheet="1" objects="1" scenarios="1" formatCells="0" formatRows="0" insertRows="0" autoFilter="0"/>
  <mergeCells count="33">
    <mergeCell ref="A12:B12"/>
    <mergeCell ref="A1:B1"/>
    <mergeCell ref="A3:B3"/>
    <mergeCell ref="A4:B4"/>
    <mergeCell ref="A5:B5"/>
    <mergeCell ref="A11:B11"/>
    <mergeCell ref="A30:B30"/>
    <mergeCell ref="A13:B13"/>
    <mergeCell ref="A14:B14"/>
    <mergeCell ref="A15:B15"/>
    <mergeCell ref="A16:B16"/>
    <mergeCell ref="A17:B17"/>
    <mergeCell ref="A19:B19"/>
    <mergeCell ref="A20:B20"/>
    <mergeCell ref="A26:B26"/>
    <mergeCell ref="A27:B27"/>
    <mergeCell ref="A28:B28"/>
    <mergeCell ref="A29:B29"/>
    <mergeCell ref="A31:B31"/>
    <mergeCell ref="A32:B32"/>
    <mergeCell ref="A33:B33"/>
    <mergeCell ref="A34:B34"/>
    <mergeCell ref="A35:B35"/>
    <mergeCell ref="A43:B43"/>
    <mergeCell ref="A44:B44"/>
    <mergeCell ref="A45:B45"/>
    <mergeCell ref="A36:B36"/>
    <mergeCell ref="A37:B37"/>
    <mergeCell ref="A38:B38"/>
    <mergeCell ref="A39:B39"/>
    <mergeCell ref="A40:B40"/>
    <mergeCell ref="A41:B41"/>
    <mergeCell ref="A42:B42"/>
  </mergeCells>
  <phoneticPr fontId="35" type="noConversion"/>
  <printOptions horizontalCentered="1"/>
  <pageMargins left="0.51181102362204722" right="0.51181102362204722" top="0.74803149606299213" bottom="0.7480314960629921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tabColor rgb="FFCCFFCC"/>
    <pageSetUpPr fitToPage="1"/>
  </sheetPr>
  <dimension ref="A1:CG475"/>
  <sheetViews>
    <sheetView tabSelected="1" zoomScale="70" zoomScaleNormal="70" workbookViewId="0">
      <pane xSplit="4" ySplit="5" topLeftCell="E6" activePane="bottomRight" state="frozen"/>
      <selection pane="topRight" activeCell="E1" sqref="E1"/>
      <selection pane="bottomLeft" activeCell="A6" sqref="A6"/>
      <selection pane="bottomRight" activeCell="A3" sqref="A3:A5"/>
    </sheetView>
  </sheetViews>
  <sheetFormatPr defaultColWidth="9" defaultRowHeight="15.75"/>
  <cols>
    <col min="1" max="1" width="8.625" style="18" customWidth="1"/>
    <col min="2" max="2" width="20.625" style="6" customWidth="1"/>
    <col min="3" max="3" width="30.625" style="6" customWidth="1"/>
    <col min="4" max="4" width="25.625" style="8" customWidth="1"/>
    <col min="5" max="5" width="11.625" style="8" customWidth="1"/>
    <col min="6" max="7" width="10.625" style="8" customWidth="1"/>
    <col min="8" max="8" width="11.625" style="8" customWidth="1"/>
    <col min="9" max="10" width="10.625" style="8" customWidth="1"/>
    <col min="11" max="11" width="11.625" style="8" customWidth="1"/>
    <col min="12" max="16" width="10.625" style="27" customWidth="1"/>
    <col min="17" max="17" width="9.625" style="27" customWidth="1"/>
    <col min="18" max="18" width="6.5" style="27" customWidth="1"/>
    <col min="19" max="20" width="10.625" style="27" customWidth="1"/>
    <col min="21" max="21" width="20.625" style="27" customWidth="1"/>
    <col min="22" max="22" width="11.625" style="343" hidden="1" customWidth="1"/>
    <col min="23" max="24" width="11.625" style="344" hidden="1" customWidth="1"/>
    <col min="25" max="27" width="11.625" style="223" hidden="1" customWidth="1"/>
    <col min="28" max="28" width="11.625" style="345" hidden="1" customWidth="1"/>
    <col min="29" max="29" width="4.125" style="285" hidden="1" customWidth="1"/>
    <col min="30" max="41" width="11.625" style="346" hidden="1" customWidth="1"/>
    <col min="42" max="42" width="25.625" style="223" hidden="1" customWidth="1"/>
    <col min="43" max="52" width="8.625" style="241" hidden="1" customWidth="1"/>
    <col min="53" max="53" width="6.625" style="347" hidden="1" customWidth="1"/>
    <col min="54" max="54" width="25.625" style="348" hidden="1" customWidth="1"/>
    <col min="55" max="60" width="10.625" style="343" hidden="1" customWidth="1"/>
    <col min="61" max="64" width="10.625" style="349" hidden="1" customWidth="1"/>
    <col min="65" max="66" width="10.625" style="223" hidden="1" customWidth="1"/>
    <col min="67" max="67" width="25.625" style="223" hidden="1" customWidth="1"/>
    <col min="68" max="79" width="10.625" style="350" hidden="1" customWidth="1"/>
    <col min="80" max="80" width="2.75" style="241" hidden="1" customWidth="1"/>
    <col min="81" max="81" width="9" style="8" customWidth="1"/>
    <col min="82" max="82" width="10.125" style="1109" customWidth="1"/>
    <col min="83" max="83" width="10.375" style="1109" customWidth="1"/>
    <col min="84" max="16384" width="9" style="220"/>
  </cols>
  <sheetData>
    <row r="1" spans="1:83" ht="27" customHeight="1">
      <c r="A1" s="2015" t="s">
        <v>411</v>
      </c>
      <c r="B1" s="2015"/>
      <c r="C1" s="2015"/>
      <c r="D1" s="2015"/>
      <c r="E1" s="2015"/>
      <c r="F1" s="2015"/>
      <c r="G1" s="2015"/>
      <c r="H1" s="2015"/>
      <c r="I1" s="2015"/>
      <c r="J1" s="2015"/>
      <c r="K1" s="2015"/>
      <c r="L1" s="2015"/>
      <c r="M1" s="2015"/>
      <c r="N1" s="2015"/>
      <c r="O1" s="2015"/>
      <c r="P1" s="2015"/>
      <c r="Q1" s="2015"/>
      <c r="R1" s="2015"/>
      <c r="S1" s="2015"/>
      <c r="T1" s="2015"/>
      <c r="U1" s="2015"/>
      <c r="V1" s="222"/>
      <c r="W1" s="222"/>
      <c r="X1" s="222"/>
      <c r="AB1" s="224"/>
      <c r="AC1" s="225"/>
      <c r="AD1" s="226">
        <f>SUMIFS(L$6:L$5042,$AF$6:$AF$5042,"D",$AI$6:$AI$5042,"&lt;&gt;N",$AI$6:$AI$5042,"&lt;&gt;X")</f>
        <v>3009307.7279999997</v>
      </c>
      <c r="AE1" s="226">
        <f>SUMIFS(M$6:M$5042,$AF$6:$AF$5042,"D",$AI$6:$AI$5042,"&lt;&gt;N",$AI$6:$AI$5042,"&lt;&gt;X")</f>
        <v>1061087.7290000001</v>
      </c>
      <c r="AF1" s="226">
        <f>SUMIFS(N$6:N$5042,$AF$6:$AF$5042,"D",$AI$6:$AI$5042,"&lt;&gt;N",$AI$6:$AI$5042,"&lt;&gt;X")</f>
        <v>2946352.2629999998</v>
      </c>
      <c r="AG1" s="226">
        <f>SUMIFS(O$6:O$5042,$AF$6:$AF$5042,"D",$AI$6:$AI$5042,"&lt;&gt;N",$AI$6:$AI$5042,"&lt;&gt;X")</f>
        <v>1123884.8739999998</v>
      </c>
      <c r="AH1" s="227"/>
      <c r="AI1" s="227"/>
      <c r="AJ1" s="227"/>
      <c r="AK1" s="227"/>
      <c r="AL1" s="227"/>
      <c r="AM1" s="227"/>
      <c r="AN1" s="227"/>
      <c r="AO1" s="227"/>
      <c r="AP1" s="228"/>
      <c r="AQ1" s="229">
        <f>IF(SUM(AQ6:AQ1044)&lt;&gt;0,1,0)</f>
        <v>0</v>
      </c>
      <c r="AR1" s="229">
        <f>IF(SUM(AR6:AR1044)&lt;&gt;0,1,0)</f>
        <v>1</v>
      </c>
      <c r="AS1" s="229">
        <f>IF(SUM(AS6:AS1044)&lt;&gt;0,1,0)</f>
        <v>1</v>
      </c>
      <c r="AT1" s="229">
        <f>IF(SUM(AT6:AT1044)&lt;&gt;0,1,0)</f>
        <v>0</v>
      </c>
      <c r="AU1" s="230"/>
      <c r="AV1" s="231"/>
      <c r="AW1" s="231"/>
      <c r="AX1" s="232"/>
      <c r="AY1" s="232"/>
      <c r="AZ1" s="231"/>
      <c r="BA1" s="231"/>
      <c r="BB1" s="233" t="s">
        <v>1354</v>
      </c>
      <c r="BC1" s="234"/>
      <c r="BD1" s="234"/>
      <c r="BE1" s="234">
        <f>AD1-BE2</f>
        <v>-17965.822999999858</v>
      </c>
      <c r="BF1" s="234">
        <f>AE1-BF2</f>
        <v>10145.97499999986</v>
      </c>
      <c r="BG1" s="235"/>
      <c r="BH1" s="235"/>
      <c r="BI1" s="235"/>
      <c r="BJ1" s="235"/>
      <c r="BK1" s="235"/>
      <c r="BL1" s="235"/>
      <c r="BM1" s="236"/>
      <c r="BN1" s="237"/>
      <c r="BO1" s="238"/>
      <c r="BP1" s="239"/>
      <c r="BQ1" s="240"/>
      <c r="BR1" s="240"/>
      <c r="BS1" s="240"/>
      <c r="BT1" s="240"/>
      <c r="BU1" s="240"/>
      <c r="BV1" s="240"/>
      <c r="BW1" s="240"/>
      <c r="BX1" s="239"/>
      <c r="BY1" s="239"/>
      <c r="BZ1" s="239"/>
      <c r="CA1" s="239"/>
      <c r="CC1" s="184"/>
      <c r="CD1" s="183"/>
      <c r="CE1" s="183"/>
    </row>
    <row r="2" spans="1:83" ht="30" customHeight="1" thickBot="1">
      <c r="A2" s="45" t="s">
        <v>4342</v>
      </c>
      <c r="B2" s="46"/>
      <c r="C2" s="46" t="s">
        <v>4343</v>
      </c>
      <c r="D2" s="46" t="s">
        <v>4338</v>
      </c>
      <c r="E2" s="47"/>
      <c r="F2" s="46"/>
      <c r="G2" s="46"/>
      <c r="H2" s="47"/>
      <c r="I2" s="46"/>
      <c r="J2" s="46"/>
      <c r="K2" s="47"/>
      <c r="L2" s="187"/>
      <c r="M2" s="187"/>
      <c r="N2" s="188"/>
      <c r="O2" s="188"/>
      <c r="P2" s="48"/>
      <c r="Q2" s="46"/>
      <c r="R2" s="46"/>
      <c r="S2" s="49"/>
      <c r="T2" s="48"/>
      <c r="U2" s="49"/>
      <c r="V2" s="242"/>
      <c r="W2" s="243"/>
      <c r="X2" s="243"/>
      <c r="Y2" s="244"/>
      <c r="Z2" s="244"/>
      <c r="AA2" s="244"/>
      <c r="AB2" s="245"/>
      <c r="AC2" s="246"/>
      <c r="AD2" s="236" t="s">
        <v>1355</v>
      </c>
      <c r="AE2" s="236" t="s">
        <v>1355</v>
      </c>
      <c r="AF2" s="236" t="s">
        <v>1355</v>
      </c>
      <c r="AG2" s="236" t="s">
        <v>1355</v>
      </c>
      <c r="AH2" s="236" t="s">
        <v>1355</v>
      </c>
      <c r="AI2" s="236" t="s">
        <v>1617</v>
      </c>
      <c r="AJ2" s="236" t="s">
        <v>1617</v>
      </c>
      <c r="AK2" s="236" t="s">
        <v>1617</v>
      </c>
      <c r="AL2" s="236" t="s">
        <v>1617</v>
      </c>
      <c r="AM2" s="236" t="s">
        <v>1617</v>
      </c>
      <c r="AN2" s="236" t="s">
        <v>1617</v>
      </c>
      <c r="AO2" s="236" t="s">
        <v>1617</v>
      </c>
      <c r="AP2" s="247"/>
      <c r="AQ2" s="248" t="s">
        <v>556</v>
      </c>
      <c r="AR2" s="231"/>
      <c r="AS2" s="231"/>
      <c r="AT2" s="231"/>
      <c r="AU2" s="231"/>
      <c r="AV2" s="231"/>
      <c r="AW2" s="231"/>
      <c r="AX2" s="232"/>
      <c r="AY2" s="232"/>
      <c r="AZ2" s="231"/>
      <c r="BA2" s="249"/>
      <c r="BB2" s="250"/>
      <c r="BC2" s="251">
        <f>SUMIFS(BI6:BI5056,$BM$6:$BM$5056,"D",$BN$6:$BN$5056,"&lt;&gt;"&amp;"")</f>
        <v>2606281.7110000006</v>
      </c>
      <c r="BD2" s="251">
        <f>SUMIFS(BJ6:BJ5056,$BM$6:$BM$5056,"D",$BN$6:$BN$5056,"&lt;&gt;"&amp;"")</f>
        <v>990439.05900000012</v>
      </c>
      <c r="BE2" s="251">
        <f>SUMIFS(BK6:BK5056,$BM$6:$BM$5056,"D",$BN$6:$BN$5056,"&lt;&gt;"&amp;"")</f>
        <v>3027273.5509999995</v>
      </c>
      <c r="BF2" s="251">
        <f>SUMIFS(BL6:BL5056,$BM$6:$BM$5056,"D",$BN$6:$BN$5056,"&lt;&gt;"&amp;"")</f>
        <v>1050941.7540000002</v>
      </c>
      <c r="BG2" s="252"/>
      <c r="BH2" s="252"/>
      <c r="BI2" s="253"/>
      <c r="BJ2" s="253"/>
      <c r="BK2" s="253"/>
      <c r="BL2" s="253"/>
      <c r="BM2" s="254"/>
      <c r="BN2" s="255"/>
      <c r="BO2" s="256"/>
      <c r="BP2" s="255"/>
      <c r="BQ2" s="257"/>
      <c r="BR2" s="257"/>
      <c r="BS2" s="257"/>
      <c r="BT2" s="257"/>
      <c r="BU2" s="257"/>
      <c r="BV2" s="257"/>
      <c r="BW2" s="257"/>
      <c r="BX2" s="255"/>
      <c r="BY2" s="255"/>
      <c r="BZ2" s="258"/>
      <c r="CA2" s="258"/>
      <c r="CC2" s="185"/>
      <c r="CD2" s="183"/>
      <c r="CE2" s="183"/>
    </row>
    <row r="3" spans="1:83" ht="35.1" customHeight="1">
      <c r="A3" s="2024" t="s">
        <v>259</v>
      </c>
      <c r="B3" s="2026" t="s">
        <v>260</v>
      </c>
      <c r="C3" s="2028" t="s">
        <v>1618</v>
      </c>
      <c r="D3" s="2030" t="s">
        <v>353</v>
      </c>
      <c r="E3" s="421" t="s">
        <v>261</v>
      </c>
      <c r="F3" s="2018" t="s">
        <v>2305</v>
      </c>
      <c r="G3" s="2019"/>
      <c r="H3" s="2020"/>
      <c r="I3" s="2021" t="s">
        <v>3083</v>
      </c>
      <c r="J3" s="2022"/>
      <c r="K3" s="2023"/>
      <c r="L3" s="2034" t="s">
        <v>2306</v>
      </c>
      <c r="M3" s="2034"/>
      <c r="N3" s="2034"/>
      <c r="O3" s="2034"/>
      <c r="P3" s="2034"/>
      <c r="Q3" s="2033" t="s">
        <v>2038</v>
      </c>
      <c r="R3" s="2033"/>
      <c r="S3" s="2033"/>
      <c r="T3" s="2032" t="s">
        <v>2039</v>
      </c>
      <c r="U3" s="2042" t="s">
        <v>3084</v>
      </c>
      <c r="V3" s="2050" t="s">
        <v>264</v>
      </c>
      <c r="W3" s="2048" t="s">
        <v>265</v>
      </c>
      <c r="X3" s="2048" t="s">
        <v>266</v>
      </c>
      <c r="Y3" s="2043" t="s">
        <v>267</v>
      </c>
      <c r="Z3" s="2044" t="s">
        <v>1359</v>
      </c>
      <c r="AA3" s="2046" t="s">
        <v>268</v>
      </c>
      <c r="AB3" s="2047" t="s">
        <v>269</v>
      </c>
      <c r="AC3" s="2049" t="s">
        <v>563</v>
      </c>
      <c r="AD3" s="2052" t="s">
        <v>270</v>
      </c>
      <c r="AE3" s="2037" t="s">
        <v>1780</v>
      </c>
      <c r="AF3" s="2037" t="s">
        <v>1781</v>
      </c>
      <c r="AG3" s="2037" t="s">
        <v>1782</v>
      </c>
      <c r="AH3" s="2037" t="s">
        <v>1783</v>
      </c>
      <c r="AI3" s="2039" t="s">
        <v>271</v>
      </c>
      <c r="AJ3" s="2037" t="s">
        <v>1784</v>
      </c>
      <c r="AK3" s="2039" t="s">
        <v>1619</v>
      </c>
      <c r="AL3" s="2037" t="s">
        <v>1785</v>
      </c>
      <c r="AM3" s="2037" t="s">
        <v>1786</v>
      </c>
      <c r="AN3" s="2037" t="s">
        <v>1787</v>
      </c>
      <c r="AO3" s="2037" t="s">
        <v>1788</v>
      </c>
      <c r="AP3" s="2056" t="s">
        <v>272</v>
      </c>
      <c r="AQ3" s="2078" t="s">
        <v>1351</v>
      </c>
      <c r="AR3" s="2075"/>
      <c r="AS3" s="2075" t="s">
        <v>954</v>
      </c>
      <c r="AT3" s="2075"/>
      <c r="AU3" s="2088" t="s">
        <v>1264</v>
      </c>
      <c r="AV3" s="2089"/>
      <c r="AW3" s="2091"/>
      <c r="AX3" s="2088" t="s">
        <v>955</v>
      </c>
      <c r="AY3" s="2089"/>
      <c r="AZ3" s="2090"/>
      <c r="BA3" s="2061" t="s">
        <v>956</v>
      </c>
      <c r="BB3" s="2062"/>
      <c r="BC3" s="2062"/>
      <c r="BD3" s="2062"/>
      <c r="BE3" s="2062"/>
      <c r="BF3" s="2062"/>
      <c r="BG3" s="2062"/>
      <c r="BH3" s="2062"/>
      <c r="BI3" s="2062"/>
      <c r="BJ3" s="2062"/>
      <c r="BK3" s="2062"/>
      <c r="BL3" s="2062"/>
      <c r="BM3" s="2062"/>
      <c r="BN3" s="2062"/>
      <c r="BO3" s="2063"/>
      <c r="BP3" s="2081" t="s">
        <v>1536</v>
      </c>
      <c r="BQ3" s="2081"/>
      <c r="BR3" s="2081"/>
      <c r="BS3" s="2081"/>
      <c r="BT3" s="2081"/>
      <c r="BU3" s="2081"/>
      <c r="BV3" s="2081"/>
      <c r="BW3" s="2081"/>
      <c r="BX3" s="2081"/>
      <c r="BY3" s="2081"/>
      <c r="BZ3" s="2081"/>
      <c r="CA3" s="2081"/>
      <c r="CB3" s="2082"/>
      <c r="CC3" s="2004" t="s">
        <v>2078</v>
      </c>
      <c r="CD3" s="183"/>
      <c r="CE3" s="183"/>
    </row>
    <row r="4" spans="1:83" ht="35.1" customHeight="1">
      <c r="A4" s="2025"/>
      <c r="B4" s="2027"/>
      <c r="C4" s="2029"/>
      <c r="D4" s="2031"/>
      <c r="E4" s="2035" t="s">
        <v>354</v>
      </c>
      <c r="F4" s="2036" t="s">
        <v>2307</v>
      </c>
      <c r="G4" s="2017" t="s">
        <v>951</v>
      </c>
      <c r="H4" s="2017"/>
      <c r="I4" s="2036" t="s">
        <v>2308</v>
      </c>
      <c r="J4" s="2017" t="s">
        <v>951</v>
      </c>
      <c r="K4" s="2017"/>
      <c r="L4" s="2016" t="s">
        <v>2309</v>
      </c>
      <c r="M4" s="2016"/>
      <c r="N4" s="2016" t="s">
        <v>3085</v>
      </c>
      <c r="O4" s="2016"/>
      <c r="P4" s="2041" t="s">
        <v>1612</v>
      </c>
      <c r="Q4" s="2033" t="s">
        <v>273</v>
      </c>
      <c r="R4" s="2033" t="s">
        <v>274</v>
      </c>
      <c r="S4" s="2033" t="s">
        <v>2040</v>
      </c>
      <c r="T4" s="2032"/>
      <c r="U4" s="2042"/>
      <c r="V4" s="2051"/>
      <c r="W4" s="2048"/>
      <c r="X4" s="2048"/>
      <c r="Y4" s="2043"/>
      <c r="Z4" s="2044"/>
      <c r="AA4" s="2043"/>
      <c r="AB4" s="2048"/>
      <c r="AC4" s="2049"/>
      <c r="AD4" s="2053"/>
      <c r="AE4" s="2038"/>
      <c r="AF4" s="2038"/>
      <c r="AG4" s="2038"/>
      <c r="AH4" s="2038"/>
      <c r="AI4" s="2040"/>
      <c r="AJ4" s="2038"/>
      <c r="AK4" s="2040"/>
      <c r="AL4" s="2038"/>
      <c r="AM4" s="2038"/>
      <c r="AN4" s="2038"/>
      <c r="AO4" s="2038"/>
      <c r="AP4" s="2057"/>
      <c r="AQ4" s="2065" t="s">
        <v>2310</v>
      </c>
      <c r="AR4" s="2067" t="s">
        <v>2538</v>
      </c>
      <c r="AS4" s="2058" t="s">
        <v>2310</v>
      </c>
      <c r="AT4" s="2059" t="s">
        <v>2538</v>
      </c>
      <c r="AU4" s="2069" t="s">
        <v>2311</v>
      </c>
      <c r="AV4" s="2069" t="s">
        <v>3086</v>
      </c>
      <c r="AW4" s="2071" t="s">
        <v>3087</v>
      </c>
      <c r="AX4" s="2069" t="s">
        <v>2312</v>
      </c>
      <c r="AY4" s="2071" t="s">
        <v>3088</v>
      </c>
      <c r="AZ4" s="2073" t="s">
        <v>957</v>
      </c>
      <c r="BA4" s="2054" t="s">
        <v>258</v>
      </c>
      <c r="BB4" s="2064" t="s">
        <v>260</v>
      </c>
      <c r="BC4" s="2079" t="s">
        <v>2313</v>
      </c>
      <c r="BD4" s="2079"/>
      <c r="BE4" s="2079"/>
      <c r="BF4" s="2094" t="s">
        <v>3089</v>
      </c>
      <c r="BG4" s="2094"/>
      <c r="BH4" s="2094"/>
      <c r="BI4" s="2076" t="s">
        <v>2314</v>
      </c>
      <c r="BJ4" s="2076"/>
      <c r="BK4" s="2076" t="s">
        <v>3090</v>
      </c>
      <c r="BL4" s="2076"/>
      <c r="BM4" s="2077" t="s">
        <v>958</v>
      </c>
      <c r="BN4" s="2080" t="s">
        <v>271</v>
      </c>
      <c r="BO4" s="2013" t="s">
        <v>272</v>
      </c>
      <c r="BP4" s="2084" t="s">
        <v>260</v>
      </c>
      <c r="BQ4" s="2083" t="s">
        <v>3091</v>
      </c>
      <c r="BR4" s="2083"/>
      <c r="BS4" s="2083"/>
      <c r="BT4" s="2083" t="s">
        <v>3092</v>
      </c>
      <c r="BU4" s="2083"/>
      <c r="BV4" s="2083" t="s">
        <v>3091</v>
      </c>
      <c r="BW4" s="2083"/>
      <c r="BX4" s="2007" t="s">
        <v>958</v>
      </c>
      <c r="BY4" s="2009" t="s">
        <v>271</v>
      </c>
      <c r="BZ4" s="2011" t="s">
        <v>1537</v>
      </c>
      <c r="CA4" s="2092" t="s">
        <v>1538</v>
      </c>
      <c r="CB4" s="2086" t="s">
        <v>1539</v>
      </c>
      <c r="CC4" s="2005"/>
      <c r="CD4" s="1135" t="s">
        <v>3389</v>
      </c>
      <c r="CE4" s="1136"/>
    </row>
    <row r="5" spans="1:83" ht="54.95" customHeight="1">
      <c r="A5" s="2025"/>
      <c r="B5" s="2027"/>
      <c r="C5" s="2029"/>
      <c r="D5" s="2031"/>
      <c r="E5" s="2035"/>
      <c r="F5" s="2036"/>
      <c r="G5" s="1104" t="s">
        <v>952</v>
      </c>
      <c r="H5" s="1104" t="s">
        <v>953</v>
      </c>
      <c r="I5" s="2036"/>
      <c r="J5" s="1104" t="s">
        <v>952</v>
      </c>
      <c r="K5" s="1104" t="s">
        <v>953</v>
      </c>
      <c r="L5" s="454" t="s">
        <v>2315</v>
      </c>
      <c r="M5" s="454" t="s">
        <v>2316</v>
      </c>
      <c r="N5" s="454" t="s">
        <v>2317</v>
      </c>
      <c r="O5" s="454" t="s">
        <v>2318</v>
      </c>
      <c r="P5" s="2041"/>
      <c r="Q5" s="2033"/>
      <c r="R5" s="2033"/>
      <c r="S5" s="2033"/>
      <c r="T5" s="2032"/>
      <c r="U5" s="2042"/>
      <c r="V5" s="2051"/>
      <c r="W5" s="2048"/>
      <c r="X5" s="2048"/>
      <c r="Y5" s="2043"/>
      <c r="Z5" s="2045"/>
      <c r="AA5" s="2043"/>
      <c r="AB5" s="2048"/>
      <c r="AC5" s="2049"/>
      <c r="AD5" s="2053"/>
      <c r="AE5" s="2038"/>
      <c r="AF5" s="2038"/>
      <c r="AG5" s="2038"/>
      <c r="AH5" s="2038"/>
      <c r="AI5" s="2040"/>
      <c r="AJ5" s="2038"/>
      <c r="AK5" s="2040"/>
      <c r="AL5" s="2038"/>
      <c r="AM5" s="2038"/>
      <c r="AN5" s="2038"/>
      <c r="AO5" s="2038"/>
      <c r="AP5" s="2057"/>
      <c r="AQ5" s="2066"/>
      <c r="AR5" s="2068"/>
      <c r="AS5" s="2058"/>
      <c r="AT5" s="2060"/>
      <c r="AU5" s="2070"/>
      <c r="AV5" s="2070"/>
      <c r="AW5" s="2072"/>
      <c r="AX5" s="2070"/>
      <c r="AY5" s="2072"/>
      <c r="AZ5" s="2074"/>
      <c r="BA5" s="2055"/>
      <c r="BB5" s="2064"/>
      <c r="BC5" s="455" t="s">
        <v>355</v>
      </c>
      <c r="BD5" s="190" t="s">
        <v>1352</v>
      </c>
      <c r="BE5" s="191" t="s">
        <v>1353</v>
      </c>
      <c r="BF5" s="1102" t="s">
        <v>355</v>
      </c>
      <c r="BG5" s="190" t="s">
        <v>1352</v>
      </c>
      <c r="BH5" s="190" t="s">
        <v>1353</v>
      </c>
      <c r="BI5" s="192" t="s">
        <v>276</v>
      </c>
      <c r="BJ5" s="192" t="s">
        <v>277</v>
      </c>
      <c r="BK5" s="192" t="s">
        <v>276</v>
      </c>
      <c r="BL5" s="192" t="s">
        <v>277</v>
      </c>
      <c r="BM5" s="2077"/>
      <c r="BN5" s="2080"/>
      <c r="BO5" s="2014"/>
      <c r="BP5" s="2085"/>
      <c r="BQ5" s="1101" t="s">
        <v>355</v>
      </c>
      <c r="BR5" s="456" t="s">
        <v>1352</v>
      </c>
      <c r="BS5" s="456" t="s">
        <v>1353</v>
      </c>
      <c r="BT5" s="457" t="s">
        <v>1540</v>
      </c>
      <c r="BU5" s="494" t="s">
        <v>1541</v>
      </c>
      <c r="BV5" s="457" t="s">
        <v>2046</v>
      </c>
      <c r="BW5" s="494" t="s">
        <v>2047</v>
      </c>
      <c r="BX5" s="2008"/>
      <c r="BY5" s="2010"/>
      <c r="BZ5" s="2012"/>
      <c r="CA5" s="2093"/>
      <c r="CB5" s="2087"/>
      <c r="CC5" s="2006"/>
      <c r="CD5" s="1124" t="s">
        <v>3390</v>
      </c>
      <c r="CE5" s="1123" t="s">
        <v>3391</v>
      </c>
    </row>
    <row r="6" spans="1:83">
      <c r="A6" s="9" t="s">
        <v>2049</v>
      </c>
      <c r="B6" s="32" t="s">
        <v>806</v>
      </c>
      <c r="C6" s="10"/>
      <c r="D6" s="20"/>
      <c r="E6" s="10"/>
      <c r="F6" s="26"/>
      <c r="G6" s="26"/>
      <c r="H6" s="26"/>
      <c r="I6" s="26"/>
      <c r="J6" s="26"/>
      <c r="K6" s="26"/>
      <c r="L6" s="26"/>
      <c r="M6" s="26"/>
      <c r="N6" s="26"/>
      <c r="O6" s="26"/>
      <c r="P6" s="26"/>
      <c r="Q6" s="7"/>
      <c r="R6" s="7"/>
      <c r="S6" s="91"/>
      <c r="T6" s="19"/>
      <c r="U6" s="169"/>
      <c r="V6" s="495"/>
      <c r="W6" s="496"/>
      <c r="X6" s="496"/>
      <c r="Y6" s="496"/>
      <c r="Z6" s="496"/>
      <c r="AA6" s="496"/>
      <c r="AB6" s="496"/>
      <c r="AC6" s="1103"/>
      <c r="AD6" s="259" t="s">
        <v>182</v>
      </c>
      <c r="AE6" s="260" t="s">
        <v>182</v>
      </c>
      <c r="AF6" s="260" t="s">
        <v>182</v>
      </c>
      <c r="AG6" s="260" t="s">
        <v>182</v>
      </c>
      <c r="AH6" s="259" t="s">
        <v>90</v>
      </c>
      <c r="AI6" s="259" t="s">
        <v>182</v>
      </c>
      <c r="AJ6" s="260" t="s">
        <v>182</v>
      </c>
      <c r="AK6" s="259"/>
      <c r="AL6" s="260"/>
      <c r="AM6" s="261"/>
      <c r="AN6" s="259" t="s">
        <v>90</v>
      </c>
      <c r="AO6" s="259" t="s">
        <v>90</v>
      </c>
      <c r="AP6" s="259"/>
      <c r="AQ6" s="379">
        <f t="shared" ref="AQ6" si="0">IF(F6&lt;&gt;L6+M6,1,0)</f>
        <v>0</v>
      </c>
      <c r="AR6" s="380">
        <f t="shared" ref="AR6" si="1">IF(I6&lt;&gt;N6+O6,1,0)</f>
        <v>0</v>
      </c>
      <c r="AS6" s="381">
        <f t="shared" ref="AS6:AS32" si="2">IF(AND(SUMIF($A:$A,CONCATENATE($A6,"-","?"),$F:$F)+SUMIF($A:$A,CONCATENATE($A6,"-","??"),$F:$F)&gt;0,SUMIF($A:$A,CONCATENATE($A6,"-","?"),$F:$F)+SUMIF($A:$A,CONCATENATE($A6,"-","??"),$F:$F)&lt;&gt;$F6),1,0)</f>
        <v>0</v>
      </c>
      <c r="AT6" s="381">
        <f t="shared" ref="AT6:AT32" si="3">IF(AND(SUMIF($A:$A,CONCATENATE($A6,"-","?"),$I:$I)+SUMIF($A:$A,CONCATENATE($A6,"-","??"),$I:$I)&gt;0,SUMIF($A:$A,CONCATENATE($A6,"-","?"),$I:$I)+SUMIF($A:$A,CONCATENATE($A6,"-","??"),$I:$I)&lt;&gt;$I6),1,0)</f>
        <v>0</v>
      </c>
      <c r="AU6" s="382" t="str">
        <f>IF(AND(BC6="",$F6=""),"",IF(BC6=0,"",($F6/BC6-1)*100))</f>
        <v/>
      </c>
      <c r="AV6" s="383" t="str">
        <f>IF(AND($I6="",$F6=""),"",IF($F6=0,"",($I6/$F6-1)*100))</f>
        <v/>
      </c>
      <c r="AW6" s="382" t="str">
        <f>IF(AND($K6&lt;&gt;"",$H6&lt;&gt;""),IF($H6=0,"",($K6/$H6-1)*100),IF(AND($J6&lt;&gt;"",$G6&lt;&gt;""),IF($G6=0,"",($J6/$G6-1)*100),""))</f>
        <v/>
      </c>
      <c r="AX6" s="384" t="str">
        <f>IF(OR($F6=0,SUM($G6:$H6)=0),"",IF(AND($H6=0,$G6&gt;0),$F6/$G6*1000,$F6/$H6*1000))</f>
        <v/>
      </c>
      <c r="AY6" s="384" t="str">
        <f>IF(OR($I6=0,SUM($J6:$K6)=0),"",IF(AND($K6=0,$J6&gt;0),$I6/$J6*1000,$I6/$K6*1000))</f>
        <v/>
      </c>
      <c r="AZ6" s="385" t="str">
        <f>IF(OR(AX6="",AY6=""),"",IF(AX6=0,"",IF(ABS(AY6/AX6-1)&gt;0.29,(AY6/AX6-1)*100,"")))</f>
        <v/>
      </c>
      <c r="BA6" s="497" t="s">
        <v>2049</v>
      </c>
      <c r="BB6" s="498" t="s">
        <v>806</v>
      </c>
      <c r="BC6" s="499"/>
      <c r="BD6" s="499"/>
      <c r="BE6" s="499"/>
      <c r="BF6" s="499"/>
      <c r="BG6" s="499"/>
      <c r="BH6" s="499"/>
      <c r="BI6" s="499"/>
      <c r="BJ6" s="499"/>
      <c r="BK6" s="499"/>
      <c r="BL6" s="499"/>
      <c r="BM6" s="260" t="s">
        <v>182</v>
      </c>
      <c r="BN6" s="259" t="s">
        <v>182</v>
      </c>
      <c r="BO6" s="259"/>
      <c r="BP6" s="262" t="str">
        <f>IF($B6="","",IF(BB6&lt;&gt;$B6,"修正",""))</f>
        <v/>
      </c>
      <c r="BQ6" s="263" t="str">
        <f>IF(AND($F6="",BF6=""),"",$F6-BF6)</f>
        <v/>
      </c>
      <c r="BR6" s="263" t="str">
        <f>IF(AND($G6="",BG6=""),"",$G6-BG6)</f>
        <v/>
      </c>
      <c r="BS6" s="263" t="str">
        <f>IF(AND($H6="",BH6=""),"",$H6-BH6)</f>
        <v/>
      </c>
      <c r="BT6" s="264" t="str">
        <f>IF(AND(BC6="",BF6=""),"",IF(OR(BQ6="",BQ6=0),"",IF(BC6=0,"",(BF6/BC6-1)*100)))</f>
        <v/>
      </c>
      <c r="BU6" s="264" t="str">
        <f>IF(AND(BC6="",$F6=""),"",IF(OR(BQ6="",BQ6=0),"",IF(BC6=0,"",($F6/BC6-1)*100)))</f>
        <v/>
      </c>
      <c r="BV6" s="263" t="str">
        <f>IF(AND($L6="",BK6=""),"",$L6-BK6)</f>
        <v/>
      </c>
      <c r="BW6" s="263" t="str">
        <f>IF(AND($M6="",BL6=""),"",$M6-BL6)</f>
        <v/>
      </c>
      <c r="BX6" s="263" t="str">
        <f>IF(AND(BM6="",$AF6=""),"",IF(BM6&lt;&gt;$AF6,"修正",""))</f>
        <v/>
      </c>
      <c r="BY6" s="263" t="str">
        <f>IF(AND(BN6="",$AI6=""),"",IF(BN6&lt;&gt;$AI6,"修正",""))</f>
        <v/>
      </c>
      <c r="BZ6" s="263" t="str">
        <f t="shared" ref="BZ6" si="4">IF(BQ6="","",IF(AND(BF6=0,$F6&gt;0,OR($AI6="X",$AI6=""),$AJ6&lt;&gt;"N"),"是否漏編",""))</f>
        <v/>
      </c>
      <c r="CA6" s="263" t="str">
        <f t="shared" ref="CA6" si="5">IF(BZ6&lt;&gt;"","chk",IF(OR(BM6="D",$AF6="D"),IF(SUM($L6:$M6,BK6:BL6)=0,"",IF(OR(BP6&lt;&gt;"",COUNTIF(BV6:BW6,"&gt;0")+COUNTIF(BV6:BW6,"&lt;0")&gt;0,BX6&lt;&gt;"",BY6&lt;&gt;""),"chk","")),""))</f>
        <v/>
      </c>
      <c r="CB6" s="386"/>
      <c r="CC6" s="184"/>
    </row>
    <row r="7" spans="1:83" ht="67.5">
      <c r="A7" s="373">
        <v>1</v>
      </c>
      <c r="B7" s="372" t="s">
        <v>356</v>
      </c>
      <c r="C7" s="372" t="s">
        <v>2180</v>
      </c>
      <c r="D7" s="372" t="s">
        <v>357</v>
      </c>
      <c r="E7" s="372" t="s">
        <v>1065</v>
      </c>
      <c r="F7" s="1137">
        <v>8357</v>
      </c>
      <c r="G7" s="1137"/>
      <c r="H7" s="1137">
        <v>4953</v>
      </c>
      <c r="I7" s="1138">
        <v>8607</v>
      </c>
      <c r="J7" s="1138"/>
      <c r="K7" s="1138">
        <v>5139</v>
      </c>
      <c r="L7" s="1139"/>
      <c r="M7" s="1139">
        <v>8357</v>
      </c>
      <c r="N7" s="1139"/>
      <c r="O7" s="1140">
        <v>8607</v>
      </c>
      <c r="P7" s="371" t="s">
        <v>231</v>
      </c>
      <c r="Q7" s="1141" t="s">
        <v>3446</v>
      </c>
      <c r="R7" s="374" t="s">
        <v>2792</v>
      </c>
      <c r="S7" s="424" t="s">
        <v>2793</v>
      </c>
      <c r="T7" s="371" t="s">
        <v>776</v>
      </c>
      <c r="U7" s="425"/>
      <c r="V7" s="500" t="s">
        <v>1</v>
      </c>
      <c r="W7" s="501" t="s">
        <v>2</v>
      </c>
      <c r="X7" s="501">
        <v>3</v>
      </c>
      <c r="Y7" s="501">
        <v>4</v>
      </c>
      <c r="Z7" s="501">
        <v>2</v>
      </c>
      <c r="AA7" s="501">
        <v>0</v>
      </c>
      <c r="AB7" s="502"/>
      <c r="AC7" s="268"/>
      <c r="AD7" s="269" t="s">
        <v>229</v>
      </c>
      <c r="AE7" s="269" t="s">
        <v>224</v>
      </c>
      <c r="AF7" s="269" t="s">
        <v>225</v>
      </c>
      <c r="AG7" s="269" t="s">
        <v>222</v>
      </c>
      <c r="AH7" s="405" t="s">
        <v>3081</v>
      </c>
      <c r="AI7" s="269" t="s">
        <v>184</v>
      </c>
      <c r="AJ7" s="269" t="s">
        <v>671</v>
      </c>
      <c r="AK7" s="269"/>
      <c r="AL7" s="269"/>
      <c r="AM7" s="270"/>
      <c r="AN7" s="269" t="s">
        <v>564</v>
      </c>
      <c r="AO7" s="269" t="s">
        <v>565</v>
      </c>
      <c r="AP7" s="271"/>
      <c r="AQ7" s="272">
        <f t="shared" ref="AQ7" si="6">IF(F7&lt;&gt;L7+M7,1,0)</f>
        <v>0</v>
      </c>
      <c r="AR7" s="273">
        <f t="shared" ref="AR7" si="7">IF(I7&lt;&gt;N7+O7,1,0)</f>
        <v>0</v>
      </c>
      <c r="AS7" s="274">
        <f t="shared" si="2"/>
        <v>0</v>
      </c>
      <c r="AT7" s="274">
        <f t="shared" si="3"/>
        <v>0</v>
      </c>
      <c r="AU7" s="125">
        <f t="shared" ref="AU7" si="8">IF(AND(BC7="",$F7=""),"",IF(BC7=0,"",($F7/BC7-1)*100))</f>
        <v>3.6720009924327002</v>
      </c>
      <c r="AV7" s="126">
        <f t="shared" ref="AV7:AV72" si="9">IF(AND($I7="",$F7=""),"",IF($F7=0,"",($I7/$F7-1)*100))</f>
        <v>2.9915041282756905</v>
      </c>
      <c r="AW7" s="125">
        <f t="shared" ref="AW7:AW72" si="10">IF(AND($K7&lt;&gt;"",$H7&lt;&gt;""),IF($H7=0,"",($K7/$H7-1)*100),IF(AND($J7&lt;&gt;"",$G7&lt;&gt;""),IF($G7=0,"",($J7/$G7-1)*100),""))</f>
        <v>3.7552998182919461</v>
      </c>
      <c r="AX7" s="127">
        <f t="shared" ref="AX7:AX72" si="11">IF(OR($F7=0,SUM($G7:$H7)=0),"",IF(AND($H7=0,$G7&gt;0),$F7/$G7*1000,$F7/$H7*1000))</f>
        <v>1687.2602463153646</v>
      </c>
      <c r="AY7" s="127">
        <f t="shared" ref="AY7:AY72" si="12">IF(OR($I7=0,SUM($J7:$K7)=0),"",IF(AND($K7=0,$J7&gt;0),$I7/$J7*1000,$I7/$K7*1000))</f>
        <v>1674.8394629305312</v>
      </c>
      <c r="AZ7" s="128" t="str">
        <f t="shared" ref="AZ7" si="13">IF(OR(AX7="",AY7=""),"",IF(AX7=0,"",IF(ABS(AY7/AX7-1)&gt;0.29,(AY7/AX7-1)*100,"")))</f>
        <v/>
      </c>
      <c r="BA7" s="503">
        <v>1</v>
      </c>
      <c r="BB7" s="504" t="s">
        <v>356</v>
      </c>
      <c r="BC7" s="505">
        <v>8061</v>
      </c>
      <c r="BD7" s="505"/>
      <c r="BE7" s="505">
        <v>4890</v>
      </c>
      <c r="BF7" s="505">
        <v>8357</v>
      </c>
      <c r="BG7" s="505"/>
      <c r="BH7" s="505">
        <v>4953</v>
      </c>
      <c r="BI7" s="506"/>
      <c r="BJ7" s="507">
        <v>8061</v>
      </c>
      <c r="BK7" s="506"/>
      <c r="BL7" s="507">
        <v>8357</v>
      </c>
      <c r="BM7" s="269" t="s">
        <v>225</v>
      </c>
      <c r="BN7" s="269" t="s">
        <v>184</v>
      </c>
      <c r="BO7" s="271"/>
      <c r="BP7" s="262" t="str">
        <f t="shared" ref="BP7:BP72" si="14">IF($B7="","",IF(BB7&lt;&gt;$B7,"修正",""))</f>
        <v/>
      </c>
      <c r="BQ7" s="263">
        <f t="shared" ref="BQ7:BQ72" si="15">IF(AND($F7="",BF7=""),"",$F7-BF7)</f>
        <v>0</v>
      </c>
      <c r="BR7" s="263" t="str">
        <f t="shared" ref="BR7:BR72" si="16">IF(AND($G7="",BG7=""),"",$G7-BG7)</f>
        <v/>
      </c>
      <c r="BS7" s="263">
        <f t="shared" ref="BS7:BS72" si="17">IF(AND($H7="",BH7=""),"",$H7-BH7)</f>
        <v>0</v>
      </c>
      <c r="BT7" s="264" t="str">
        <f t="shared" ref="BT7:BT72" si="18">IF(AND(BC7="",BF7=""),"",IF(OR(BQ7="",BQ7=0),"",IF(BC7=0,"",(BF7/BC7-1)*100)))</f>
        <v/>
      </c>
      <c r="BU7" s="264" t="str">
        <f t="shared" ref="BU7:BU72" si="19">IF(AND(BC7="",$F7=""),"",IF(OR(BQ7="",BQ7=0),"",IF(BC7=0,"",($F7/BC7-1)*100)))</f>
        <v/>
      </c>
      <c r="BV7" s="263" t="str">
        <f t="shared" ref="BV7:BV72" si="20">IF(AND($L7="",BK7=""),"",$L7-BK7)</f>
        <v/>
      </c>
      <c r="BW7" s="263">
        <f t="shared" ref="BW7:BW72" si="21">IF(AND($M7="",BL7=""),"",$M7-BL7)</f>
        <v>0</v>
      </c>
      <c r="BX7" s="263" t="str">
        <f t="shared" ref="BX7:BX72" si="22">IF(AND(BM7="",$AF7=""),"",IF(BM7&lt;&gt;$AF7,"修正",""))</f>
        <v/>
      </c>
      <c r="BY7" s="263" t="str">
        <f t="shared" ref="BY7:BY72" si="23">IF(AND(BN7="",$AI7=""),"",IF(BN7&lt;&gt;$AI7,"修正",""))</f>
        <v/>
      </c>
      <c r="BZ7" s="263" t="str">
        <f t="shared" ref="BZ7:BZ72" si="24">IF(BQ7="","",IF(AND(BF7=0,$F7&gt;0,OR($AI7="X",$AI7=""),$AJ7&lt;&gt;"N"),"是否漏編",""))</f>
        <v/>
      </c>
      <c r="CA7" s="263" t="str">
        <f t="shared" ref="CA7:CA72" si="25">IF(BZ7&lt;&gt;"","chk",IF(OR(BM7="D",$AF7="D"),IF(SUM($L7:$M7,BK7:BL7)=0,"",IF(OR(BP7&lt;&gt;"",COUNTIF(BV7:BW7,"&gt;0")+COUNTIF(BV7:BW7,"&lt;0")&gt;0,BX7&lt;&gt;"",BY7&lt;&gt;""),"chk","")),""))</f>
        <v/>
      </c>
      <c r="CB7" s="265"/>
      <c r="CC7" s="1131" t="s">
        <v>3397</v>
      </c>
      <c r="CD7" s="1126">
        <f>F7-L7-M7</f>
        <v>0</v>
      </c>
      <c r="CE7" s="1126">
        <f>I7-N7-O7</f>
        <v>0</v>
      </c>
    </row>
    <row r="8" spans="1:83" ht="27">
      <c r="A8" s="373">
        <v>2</v>
      </c>
      <c r="B8" s="372" t="s">
        <v>2324</v>
      </c>
      <c r="C8" s="371"/>
      <c r="D8" s="372"/>
      <c r="E8" s="372"/>
      <c r="F8" s="75">
        <f>SUM(F9:F22)</f>
        <v>26.4</v>
      </c>
      <c r="G8" s="75">
        <f t="shared" ref="G8:O8" si="26">SUM(G9:G22)</f>
        <v>33</v>
      </c>
      <c r="H8" s="75">
        <f t="shared" si="26"/>
        <v>0</v>
      </c>
      <c r="I8" s="75">
        <f t="shared" si="26"/>
        <v>33</v>
      </c>
      <c r="J8" s="75">
        <f t="shared" si="26"/>
        <v>40</v>
      </c>
      <c r="K8" s="75">
        <f t="shared" si="26"/>
        <v>0</v>
      </c>
      <c r="L8" s="75">
        <f t="shared" si="26"/>
        <v>0</v>
      </c>
      <c r="M8" s="75">
        <f t="shared" si="26"/>
        <v>26.4</v>
      </c>
      <c r="N8" s="75">
        <f t="shared" si="26"/>
        <v>0</v>
      </c>
      <c r="O8" s="75">
        <f t="shared" si="26"/>
        <v>33</v>
      </c>
      <c r="P8" s="75"/>
      <c r="Q8" s="372"/>
      <c r="R8" s="372"/>
      <c r="S8" s="371"/>
      <c r="T8" s="371"/>
      <c r="U8" s="425"/>
      <c r="V8" s="500" t="s">
        <v>1</v>
      </c>
      <c r="W8" s="501" t="s">
        <v>3</v>
      </c>
      <c r="X8" s="501" t="s">
        <v>4</v>
      </c>
      <c r="Y8" s="501">
        <v>3</v>
      </c>
      <c r="Z8" s="501">
        <v>0</v>
      </c>
      <c r="AA8" s="501">
        <v>0</v>
      </c>
      <c r="AB8" s="502"/>
      <c r="AC8" s="268"/>
      <c r="AD8" s="269" t="s">
        <v>182</v>
      </c>
      <c r="AE8" s="269" t="s">
        <v>182</v>
      </c>
      <c r="AF8" s="269" t="s">
        <v>1545</v>
      </c>
      <c r="AG8" s="269" t="s">
        <v>182</v>
      </c>
      <c r="AH8" s="269" t="s">
        <v>90</v>
      </c>
      <c r="AI8" s="269" t="s">
        <v>773</v>
      </c>
      <c r="AJ8" s="269" t="s">
        <v>773</v>
      </c>
      <c r="AK8" s="269"/>
      <c r="AL8" s="269"/>
      <c r="AM8" s="270"/>
      <c r="AN8" s="269" t="s">
        <v>90</v>
      </c>
      <c r="AO8" s="269" t="s">
        <v>90</v>
      </c>
      <c r="AP8" s="271" t="s">
        <v>2005</v>
      </c>
      <c r="AQ8" s="272">
        <f t="shared" ref="AQ8:AQ73" si="27">IF(F8&lt;&gt;L8+M8,1,0)</f>
        <v>0</v>
      </c>
      <c r="AR8" s="273">
        <f t="shared" ref="AR8:AR73" si="28">IF(I8&lt;&gt;N8+O8,1,0)</f>
        <v>0</v>
      </c>
      <c r="AS8" s="274">
        <f t="shared" si="2"/>
        <v>0</v>
      </c>
      <c r="AT8" s="274">
        <f t="shared" si="3"/>
        <v>0</v>
      </c>
      <c r="AU8" s="125">
        <f t="shared" ref="AU8:AU73" si="29">IF(AND(BC8="",$F8=""),"",IF(BC8=0,"",($F8/BC8-1)*100))</f>
        <v>-5.7142857142857162</v>
      </c>
      <c r="AV8" s="126">
        <f t="shared" si="9"/>
        <v>25</v>
      </c>
      <c r="AW8" s="125" t="str">
        <f t="shared" si="10"/>
        <v/>
      </c>
      <c r="AX8" s="127">
        <f t="shared" si="11"/>
        <v>799.99999999999989</v>
      </c>
      <c r="AY8" s="127">
        <f t="shared" si="12"/>
        <v>825</v>
      </c>
      <c r="AZ8" s="128" t="str">
        <f t="shared" ref="AZ8:AZ73" si="30">IF(OR(AX8="",AY8=""),"",IF(AX8=0,"",IF(ABS(AY8/AX8-1)&gt;0.29,(AY8/AX8-1)*100,"")))</f>
        <v/>
      </c>
      <c r="BA8" s="503">
        <v>2</v>
      </c>
      <c r="BB8" s="504" t="s">
        <v>2324</v>
      </c>
      <c r="BC8" s="508">
        <v>28</v>
      </c>
      <c r="BD8" s="508">
        <v>35</v>
      </c>
      <c r="BE8" s="508">
        <v>0</v>
      </c>
      <c r="BF8" s="508">
        <v>26.4</v>
      </c>
      <c r="BG8" s="508">
        <v>33</v>
      </c>
      <c r="BH8" s="508">
        <v>0</v>
      </c>
      <c r="BI8" s="508">
        <v>0</v>
      </c>
      <c r="BJ8" s="508">
        <v>28</v>
      </c>
      <c r="BK8" s="508">
        <v>0</v>
      </c>
      <c r="BL8" s="508">
        <v>26.4</v>
      </c>
      <c r="BM8" s="269" t="s">
        <v>376</v>
      </c>
      <c r="BN8" s="269" t="s">
        <v>182</v>
      </c>
      <c r="BO8" s="271" t="s">
        <v>2005</v>
      </c>
      <c r="BP8" s="262" t="str">
        <f t="shared" si="14"/>
        <v/>
      </c>
      <c r="BQ8" s="263">
        <f t="shared" si="15"/>
        <v>0</v>
      </c>
      <c r="BR8" s="263">
        <f t="shared" si="16"/>
        <v>0</v>
      </c>
      <c r="BS8" s="263">
        <f t="shared" si="17"/>
        <v>0</v>
      </c>
      <c r="BT8" s="264" t="str">
        <f t="shared" si="18"/>
        <v/>
      </c>
      <c r="BU8" s="264" t="str">
        <f t="shared" si="19"/>
        <v/>
      </c>
      <c r="BV8" s="263">
        <f t="shared" si="20"/>
        <v>0</v>
      </c>
      <c r="BW8" s="263">
        <f t="shared" si="21"/>
        <v>0</v>
      </c>
      <c r="BX8" s="263" t="str">
        <f t="shared" si="22"/>
        <v/>
      </c>
      <c r="BY8" s="263" t="str">
        <f t="shared" si="23"/>
        <v/>
      </c>
      <c r="BZ8" s="263" t="str">
        <f t="shared" si="24"/>
        <v/>
      </c>
      <c r="CA8" s="263" t="str">
        <f t="shared" si="25"/>
        <v/>
      </c>
      <c r="CB8" s="265"/>
      <c r="CC8" s="1131" t="s">
        <v>3400</v>
      </c>
      <c r="CD8" s="1126">
        <f t="shared" ref="CD8:CD71" si="31">F8-L8-M8</f>
        <v>0</v>
      </c>
      <c r="CE8" s="1126">
        <f>I8-N8-O8</f>
        <v>0</v>
      </c>
    </row>
    <row r="9" spans="1:83" ht="67.5">
      <c r="A9" s="1577" t="s">
        <v>2050</v>
      </c>
      <c r="B9" s="1579" t="s">
        <v>2325</v>
      </c>
      <c r="C9" s="440"/>
      <c r="D9" s="372"/>
      <c r="E9" s="372"/>
      <c r="F9" s="75"/>
      <c r="G9" s="75"/>
      <c r="H9" s="367"/>
      <c r="I9" s="75"/>
      <c r="J9" s="75"/>
      <c r="K9" s="367"/>
      <c r="L9" s="367"/>
      <c r="M9" s="360">
        <v>0</v>
      </c>
      <c r="N9" s="367"/>
      <c r="O9" s="360"/>
      <c r="P9" s="371"/>
      <c r="Q9" s="372" t="s">
        <v>3401</v>
      </c>
      <c r="R9" s="372" t="s">
        <v>1519</v>
      </c>
      <c r="S9" s="371" t="s">
        <v>1638</v>
      </c>
      <c r="T9" s="371" t="s">
        <v>1239</v>
      </c>
      <c r="U9" s="1435" t="s">
        <v>3970</v>
      </c>
      <c r="V9" s="500"/>
      <c r="W9" s="501"/>
      <c r="X9" s="501"/>
      <c r="Y9" s="501"/>
      <c r="Z9" s="501"/>
      <c r="AA9" s="501"/>
      <c r="AB9" s="502"/>
      <c r="AC9" s="268"/>
      <c r="AD9" s="269" t="s">
        <v>1543</v>
      </c>
      <c r="AE9" s="269" t="s">
        <v>1544</v>
      </c>
      <c r="AF9" s="269" t="s">
        <v>1548</v>
      </c>
      <c r="AG9" s="269" t="s">
        <v>1544</v>
      </c>
      <c r="AH9" s="269" t="s">
        <v>90</v>
      </c>
      <c r="AI9" s="269" t="s">
        <v>1544</v>
      </c>
      <c r="AJ9" s="269" t="s">
        <v>1543</v>
      </c>
      <c r="AK9" s="269"/>
      <c r="AL9" s="269"/>
      <c r="AM9" s="270"/>
      <c r="AN9" s="269" t="s">
        <v>90</v>
      </c>
      <c r="AO9" s="269" t="s">
        <v>90</v>
      </c>
      <c r="AP9" s="275" t="s">
        <v>2924</v>
      </c>
      <c r="AQ9" s="272">
        <f t="shared" si="27"/>
        <v>0</v>
      </c>
      <c r="AR9" s="273">
        <f t="shared" si="28"/>
        <v>0</v>
      </c>
      <c r="AS9" s="274">
        <f t="shared" si="2"/>
        <v>0</v>
      </c>
      <c r="AT9" s="274">
        <f t="shared" si="3"/>
        <v>0</v>
      </c>
      <c r="AU9" s="125" t="str">
        <f t="shared" si="29"/>
        <v/>
      </c>
      <c r="AV9" s="126" t="str">
        <f t="shared" si="9"/>
        <v/>
      </c>
      <c r="AW9" s="125" t="str">
        <f t="shared" si="10"/>
        <v/>
      </c>
      <c r="AX9" s="127" t="str">
        <f t="shared" si="11"/>
        <v/>
      </c>
      <c r="AY9" s="127" t="str">
        <f t="shared" si="12"/>
        <v/>
      </c>
      <c r="AZ9" s="128" t="str">
        <f t="shared" si="30"/>
        <v/>
      </c>
      <c r="BA9" s="509" t="s">
        <v>2050</v>
      </c>
      <c r="BB9" s="510" t="s">
        <v>2325</v>
      </c>
      <c r="BC9" s="508"/>
      <c r="BD9" s="508"/>
      <c r="BE9" s="506"/>
      <c r="BF9" s="508"/>
      <c r="BG9" s="508"/>
      <c r="BH9" s="506"/>
      <c r="BI9" s="506"/>
      <c r="BJ9" s="507">
        <v>0</v>
      </c>
      <c r="BK9" s="506"/>
      <c r="BL9" s="507">
        <v>0</v>
      </c>
      <c r="BM9" s="269" t="s">
        <v>182</v>
      </c>
      <c r="BN9" s="269" t="s">
        <v>182</v>
      </c>
      <c r="BO9" s="275" t="s">
        <v>2924</v>
      </c>
      <c r="BP9" s="262" t="str">
        <f t="shared" si="14"/>
        <v/>
      </c>
      <c r="BQ9" s="263" t="str">
        <f t="shared" si="15"/>
        <v/>
      </c>
      <c r="BR9" s="263" t="str">
        <f t="shared" si="16"/>
        <v/>
      </c>
      <c r="BS9" s="263" t="str">
        <f t="shared" si="17"/>
        <v/>
      </c>
      <c r="BT9" s="264" t="str">
        <f t="shared" si="18"/>
        <v/>
      </c>
      <c r="BU9" s="264" t="str">
        <f t="shared" si="19"/>
        <v/>
      </c>
      <c r="BV9" s="263" t="str">
        <f t="shared" si="20"/>
        <v/>
      </c>
      <c r="BW9" s="263">
        <f t="shared" si="21"/>
        <v>0</v>
      </c>
      <c r="BX9" s="263" t="str">
        <f t="shared" si="22"/>
        <v/>
      </c>
      <c r="BY9" s="263" t="str">
        <f t="shared" si="23"/>
        <v/>
      </c>
      <c r="BZ9" s="263" t="str">
        <f t="shared" si="24"/>
        <v/>
      </c>
      <c r="CA9" s="263" t="str">
        <f t="shared" si="25"/>
        <v/>
      </c>
      <c r="CB9" s="265"/>
      <c r="CC9" s="1130" t="s">
        <v>3397</v>
      </c>
      <c r="CD9" s="1126">
        <f t="shared" si="31"/>
        <v>0</v>
      </c>
      <c r="CE9" s="1126">
        <f t="shared" ref="CE9:CE71" si="32">I9-N9-O9</f>
        <v>0</v>
      </c>
    </row>
    <row r="10" spans="1:83" ht="54">
      <c r="A10" s="1382" t="s">
        <v>1764</v>
      </c>
      <c r="B10" s="1626" t="s">
        <v>2840</v>
      </c>
      <c r="C10" s="1532" t="s">
        <v>1497</v>
      </c>
      <c r="D10" s="1465" t="s">
        <v>1498</v>
      </c>
      <c r="E10" s="1465" t="s">
        <v>339</v>
      </c>
      <c r="F10" s="1627">
        <v>26.4</v>
      </c>
      <c r="G10" s="1627">
        <v>33</v>
      </c>
      <c r="H10" s="1433"/>
      <c r="I10" s="1627">
        <v>27</v>
      </c>
      <c r="J10" s="1627">
        <v>34</v>
      </c>
      <c r="K10" s="1433"/>
      <c r="L10" s="1433"/>
      <c r="M10" s="1433">
        <v>26.4</v>
      </c>
      <c r="N10" s="1433"/>
      <c r="O10" s="1433">
        <v>27</v>
      </c>
      <c r="P10" s="1532" t="s">
        <v>231</v>
      </c>
      <c r="Q10" s="1465" t="s">
        <v>1306</v>
      </c>
      <c r="R10" s="1465" t="s">
        <v>2841</v>
      </c>
      <c r="S10" s="1532" t="s">
        <v>2842</v>
      </c>
      <c r="T10" s="1532" t="s">
        <v>776</v>
      </c>
      <c r="U10" s="1473"/>
      <c r="V10" s="500"/>
      <c r="W10" s="501"/>
      <c r="X10" s="501"/>
      <c r="Y10" s="501"/>
      <c r="Z10" s="501"/>
      <c r="AA10" s="501"/>
      <c r="AB10" s="502"/>
      <c r="AC10" s="268"/>
      <c r="AD10" s="269" t="s">
        <v>182</v>
      </c>
      <c r="AE10" s="269" t="s">
        <v>182</v>
      </c>
      <c r="AF10" s="269" t="s">
        <v>182</v>
      </c>
      <c r="AG10" s="269" t="s">
        <v>182</v>
      </c>
      <c r="AH10" s="269" t="s">
        <v>90</v>
      </c>
      <c r="AI10" s="269" t="s">
        <v>182</v>
      </c>
      <c r="AJ10" s="269" t="s">
        <v>182</v>
      </c>
      <c r="AK10" s="269"/>
      <c r="AL10" s="269"/>
      <c r="AM10" s="270"/>
      <c r="AN10" s="269" t="s">
        <v>90</v>
      </c>
      <c r="AO10" s="269" t="s">
        <v>90</v>
      </c>
      <c r="AP10" s="271" t="s">
        <v>1549</v>
      </c>
      <c r="AQ10" s="272">
        <f t="shared" si="27"/>
        <v>0</v>
      </c>
      <c r="AR10" s="273">
        <f t="shared" si="28"/>
        <v>0</v>
      </c>
      <c r="AS10" s="274">
        <f t="shared" si="2"/>
        <v>0</v>
      </c>
      <c r="AT10" s="274">
        <f t="shared" si="3"/>
        <v>0</v>
      </c>
      <c r="AU10" s="125">
        <f t="shared" si="29"/>
        <v>-5.7142857142857162</v>
      </c>
      <c r="AV10" s="126">
        <f t="shared" si="9"/>
        <v>2.2727272727272707</v>
      </c>
      <c r="AW10" s="125">
        <f t="shared" si="10"/>
        <v>3.0303030303030276</v>
      </c>
      <c r="AX10" s="127">
        <f t="shared" si="11"/>
        <v>799.99999999999989</v>
      </c>
      <c r="AY10" s="127">
        <f t="shared" si="12"/>
        <v>794.11764705882354</v>
      </c>
      <c r="AZ10" s="128" t="str">
        <f t="shared" si="30"/>
        <v/>
      </c>
      <c r="BA10" s="509" t="s">
        <v>1764</v>
      </c>
      <c r="BB10" s="511" t="s">
        <v>2840</v>
      </c>
      <c r="BC10" s="512">
        <v>28</v>
      </c>
      <c r="BD10" s="512">
        <v>35</v>
      </c>
      <c r="BE10" s="513"/>
      <c r="BF10" s="512">
        <v>26.4</v>
      </c>
      <c r="BG10" s="512">
        <v>33</v>
      </c>
      <c r="BH10" s="513"/>
      <c r="BI10" s="513"/>
      <c r="BJ10" s="507">
        <v>28</v>
      </c>
      <c r="BK10" s="513"/>
      <c r="BL10" s="507">
        <v>26.4</v>
      </c>
      <c r="BM10" s="269" t="s">
        <v>182</v>
      </c>
      <c r="BN10" s="269" t="s">
        <v>182</v>
      </c>
      <c r="BO10" s="271" t="s">
        <v>1549</v>
      </c>
      <c r="BP10" s="262" t="str">
        <f t="shared" si="14"/>
        <v/>
      </c>
      <c r="BQ10" s="263">
        <f t="shared" si="15"/>
        <v>0</v>
      </c>
      <c r="BR10" s="263">
        <f t="shared" si="16"/>
        <v>0</v>
      </c>
      <c r="BS10" s="263" t="str">
        <f t="shared" si="17"/>
        <v/>
      </c>
      <c r="BT10" s="264" t="str">
        <f t="shared" si="18"/>
        <v/>
      </c>
      <c r="BU10" s="264" t="str">
        <f t="shared" si="19"/>
        <v/>
      </c>
      <c r="BV10" s="263" t="str">
        <f t="shared" si="20"/>
        <v/>
      </c>
      <c r="BW10" s="263">
        <f t="shared" si="21"/>
        <v>0</v>
      </c>
      <c r="BX10" s="263" t="str">
        <f t="shared" si="22"/>
        <v/>
      </c>
      <c r="BY10" s="263" t="str">
        <f t="shared" si="23"/>
        <v/>
      </c>
      <c r="BZ10" s="263" t="str">
        <f t="shared" si="24"/>
        <v/>
      </c>
      <c r="CA10" s="263" t="str">
        <f t="shared" si="25"/>
        <v/>
      </c>
      <c r="CB10" s="265"/>
      <c r="CC10" s="1130" t="s">
        <v>1386</v>
      </c>
      <c r="CD10" s="1126">
        <f t="shared" si="31"/>
        <v>0</v>
      </c>
      <c r="CE10" s="1126">
        <f t="shared" si="32"/>
        <v>0</v>
      </c>
    </row>
    <row r="11" spans="1:83" ht="81">
      <c r="A11" s="1382" t="s">
        <v>1403</v>
      </c>
      <c r="B11" s="1626" t="s">
        <v>2326</v>
      </c>
      <c r="C11" s="1628" t="s">
        <v>3969</v>
      </c>
      <c r="D11" s="1629"/>
      <c r="E11" s="1465"/>
      <c r="F11" s="1627"/>
      <c r="G11" s="1627"/>
      <c r="H11" s="1433"/>
      <c r="I11" s="1627"/>
      <c r="J11" s="1627"/>
      <c r="K11" s="1433"/>
      <c r="L11" s="1433"/>
      <c r="M11" s="1433">
        <v>0</v>
      </c>
      <c r="N11" s="1433"/>
      <c r="O11" s="1433"/>
      <c r="P11" s="1532"/>
      <c r="Q11" s="1465" t="s">
        <v>1306</v>
      </c>
      <c r="R11" s="1465" t="s">
        <v>2091</v>
      </c>
      <c r="S11" s="1532" t="s">
        <v>2092</v>
      </c>
      <c r="T11" s="1532"/>
      <c r="U11" s="1435" t="s">
        <v>3970</v>
      </c>
      <c r="V11" s="500"/>
      <c r="W11" s="501"/>
      <c r="X11" s="501"/>
      <c r="Y11" s="501"/>
      <c r="Z11" s="501"/>
      <c r="AA11" s="501"/>
      <c r="AB11" s="502"/>
      <c r="AC11" s="268"/>
      <c r="AD11" s="269" t="s">
        <v>182</v>
      </c>
      <c r="AE11" s="269" t="s">
        <v>182</v>
      </c>
      <c r="AF11" s="269" t="s">
        <v>182</v>
      </c>
      <c r="AG11" s="269" t="s">
        <v>182</v>
      </c>
      <c r="AH11" s="269" t="s">
        <v>90</v>
      </c>
      <c r="AI11" s="269" t="s">
        <v>182</v>
      </c>
      <c r="AJ11" s="269" t="s">
        <v>182</v>
      </c>
      <c r="AK11" s="269"/>
      <c r="AL11" s="269"/>
      <c r="AM11" s="270"/>
      <c r="AN11" s="269" t="s">
        <v>90</v>
      </c>
      <c r="AO11" s="269" t="s">
        <v>90</v>
      </c>
      <c r="AP11" s="271" t="s">
        <v>2222</v>
      </c>
      <c r="AQ11" s="272">
        <f t="shared" si="27"/>
        <v>0</v>
      </c>
      <c r="AR11" s="273">
        <f t="shared" si="28"/>
        <v>0</v>
      </c>
      <c r="AS11" s="274">
        <f t="shared" si="2"/>
        <v>0</v>
      </c>
      <c r="AT11" s="274">
        <f t="shared" si="3"/>
        <v>0</v>
      </c>
      <c r="AU11" s="125" t="str">
        <f t="shared" si="29"/>
        <v/>
      </c>
      <c r="AV11" s="126" t="str">
        <f t="shared" si="9"/>
        <v/>
      </c>
      <c r="AW11" s="125" t="str">
        <f t="shared" si="10"/>
        <v/>
      </c>
      <c r="AX11" s="127" t="str">
        <f t="shared" si="11"/>
        <v/>
      </c>
      <c r="AY11" s="127" t="str">
        <f t="shared" si="12"/>
        <v/>
      </c>
      <c r="AZ11" s="128" t="str">
        <f t="shared" si="30"/>
        <v/>
      </c>
      <c r="BA11" s="509" t="s">
        <v>1403</v>
      </c>
      <c r="BB11" s="511" t="s">
        <v>2326</v>
      </c>
      <c r="BC11" s="512"/>
      <c r="BD11" s="512"/>
      <c r="BE11" s="513"/>
      <c r="BF11" s="512"/>
      <c r="BG11" s="512"/>
      <c r="BH11" s="513"/>
      <c r="BI11" s="513"/>
      <c r="BJ11" s="507">
        <v>0</v>
      </c>
      <c r="BK11" s="513"/>
      <c r="BL11" s="507">
        <v>0</v>
      </c>
      <c r="BM11" s="269" t="s">
        <v>182</v>
      </c>
      <c r="BN11" s="269" t="s">
        <v>182</v>
      </c>
      <c r="BO11" s="271" t="s">
        <v>2222</v>
      </c>
      <c r="BP11" s="262" t="str">
        <f t="shared" si="14"/>
        <v/>
      </c>
      <c r="BQ11" s="263" t="str">
        <f t="shared" si="15"/>
        <v/>
      </c>
      <c r="BR11" s="263" t="str">
        <f t="shared" si="16"/>
        <v/>
      </c>
      <c r="BS11" s="263" t="str">
        <f t="shared" si="17"/>
        <v/>
      </c>
      <c r="BT11" s="264" t="str">
        <f t="shared" si="18"/>
        <v/>
      </c>
      <c r="BU11" s="264" t="str">
        <f t="shared" si="19"/>
        <v/>
      </c>
      <c r="BV11" s="263" t="str">
        <f t="shared" si="20"/>
        <v/>
      </c>
      <c r="BW11" s="263">
        <f t="shared" si="21"/>
        <v>0</v>
      </c>
      <c r="BX11" s="263" t="str">
        <f t="shared" si="22"/>
        <v/>
      </c>
      <c r="BY11" s="263" t="str">
        <f t="shared" si="23"/>
        <v/>
      </c>
      <c r="BZ11" s="263" t="str">
        <f t="shared" si="24"/>
        <v/>
      </c>
      <c r="CA11" s="263" t="str">
        <f t="shared" si="25"/>
        <v/>
      </c>
      <c r="CB11" s="265"/>
      <c r="CC11" s="1130" t="s">
        <v>1386</v>
      </c>
      <c r="CD11" s="1126">
        <f t="shared" si="31"/>
        <v>0</v>
      </c>
      <c r="CE11" s="1126">
        <f t="shared" si="32"/>
        <v>0</v>
      </c>
    </row>
    <row r="12" spans="1:83" ht="33">
      <c r="A12" s="1630" t="s">
        <v>1404</v>
      </c>
      <c r="B12" s="1631" t="s">
        <v>2854</v>
      </c>
      <c r="C12" s="1632"/>
      <c r="D12" s="1633"/>
      <c r="E12" s="1633"/>
      <c r="F12" s="1634"/>
      <c r="G12" s="1634"/>
      <c r="H12" s="1635"/>
      <c r="I12" s="1634"/>
      <c r="J12" s="1634"/>
      <c r="K12" s="1635"/>
      <c r="L12" s="1635"/>
      <c r="M12" s="1635">
        <v>0</v>
      </c>
      <c r="N12" s="1635"/>
      <c r="O12" s="1635"/>
      <c r="P12" s="1636"/>
      <c r="Q12" s="1633"/>
      <c r="R12" s="1633"/>
      <c r="S12" s="1636"/>
      <c r="T12" s="1636"/>
      <c r="U12" s="1435" t="s">
        <v>3970</v>
      </c>
      <c r="V12" s="500"/>
      <c r="W12" s="501"/>
      <c r="X12" s="501"/>
      <c r="Y12" s="501"/>
      <c r="Z12" s="501"/>
      <c r="AA12" s="501"/>
      <c r="AB12" s="502"/>
      <c r="AC12" s="268"/>
      <c r="AD12" s="269" t="s">
        <v>1543</v>
      </c>
      <c r="AE12" s="269" t="s">
        <v>1544</v>
      </c>
      <c r="AF12" s="269" t="s">
        <v>1548</v>
      </c>
      <c r="AG12" s="269" t="s">
        <v>1544</v>
      </c>
      <c r="AH12" s="269" t="s">
        <v>90</v>
      </c>
      <c r="AI12" s="269" t="s">
        <v>1544</v>
      </c>
      <c r="AJ12" s="269" t="s">
        <v>1543</v>
      </c>
      <c r="AK12" s="269"/>
      <c r="AL12" s="269"/>
      <c r="AM12" s="270"/>
      <c r="AN12" s="269" t="s">
        <v>90</v>
      </c>
      <c r="AO12" s="269" t="s">
        <v>90</v>
      </c>
      <c r="AP12" s="271" t="s">
        <v>2223</v>
      </c>
      <c r="AQ12" s="272">
        <f t="shared" si="27"/>
        <v>0</v>
      </c>
      <c r="AR12" s="273">
        <f t="shared" si="28"/>
        <v>0</v>
      </c>
      <c r="AS12" s="274">
        <f t="shared" si="2"/>
        <v>0</v>
      </c>
      <c r="AT12" s="274">
        <f t="shared" si="3"/>
        <v>0</v>
      </c>
      <c r="AU12" s="125" t="str">
        <f t="shared" si="29"/>
        <v/>
      </c>
      <c r="AV12" s="126" t="str">
        <f t="shared" si="9"/>
        <v/>
      </c>
      <c r="AW12" s="125" t="str">
        <f t="shared" si="10"/>
        <v/>
      </c>
      <c r="AX12" s="127" t="str">
        <f t="shared" si="11"/>
        <v/>
      </c>
      <c r="AY12" s="127" t="str">
        <f t="shared" si="12"/>
        <v/>
      </c>
      <c r="AZ12" s="128" t="str">
        <f t="shared" si="30"/>
        <v/>
      </c>
      <c r="BA12" s="509" t="s">
        <v>1404</v>
      </c>
      <c r="BB12" s="511" t="s">
        <v>2854</v>
      </c>
      <c r="BC12" s="512"/>
      <c r="BD12" s="512"/>
      <c r="BE12" s="513"/>
      <c r="BF12" s="512"/>
      <c r="BG12" s="512"/>
      <c r="BH12" s="513"/>
      <c r="BI12" s="513"/>
      <c r="BJ12" s="507">
        <v>0</v>
      </c>
      <c r="BK12" s="513"/>
      <c r="BL12" s="507">
        <v>0</v>
      </c>
      <c r="BM12" s="269" t="s">
        <v>182</v>
      </c>
      <c r="BN12" s="269" t="s">
        <v>182</v>
      </c>
      <c r="BO12" s="271" t="s">
        <v>2222</v>
      </c>
      <c r="BP12" s="262" t="str">
        <f t="shared" si="14"/>
        <v/>
      </c>
      <c r="BQ12" s="263" t="str">
        <f t="shared" si="15"/>
        <v/>
      </c>
      <c r="BR12" s="263" t="str">
        <f t="shared" si="16"/>
        <v/>
      </c>
      <c r="BS12" s="263" t="str">
        <f t="shared" si="17"/>
        <v/>
      </c>
      <c r="BT12" s="264" t="str">
        <f t="shared" si="18"/>
        <v/>
      </c>
      <c r="BU12" s="264" t="str">
        <f t="shared" si="19"/>
        <v/>
      </c>
      <c r="BV12" s="263" t="str">
        <f t="shared" si="20"/>
        <v/>
      </c>
      <c r="BW12" s="263">
        <f t="shared" si="21"/>
        <v>0</v>
      </c>
      <c r="BX12" s="263" t="str">
        <f t="shared" si="22"/>
        <v/>
      </c>
      <c r="BY12" s="263" t="str">
        <f t="shared" si="23"/>
        <v/>
      </c>
      <c r="BZ12" s="263" t="str">
        <f t="shared" si="24"/>
        <v/>
      </c>
      <c r="CA12" s="263" t="str">
        <f t="shared" si="25"/>
        <v/>
      </c>
      <c r="CB12" s="265"/>
      <c r="CC12" s="1130" t="s">
        <v>1386</v>
      </c>
      <c r="CD12" s="1126">
        <f t="shared" si="31"/>
        <v>0</v>
      </c>
      <c r="CE12" s="1126">
        <f t="shared" si="32"/>
        <v>0</v>
      </c>
    </row>
    <row r="13" spans="1:83" ht="40.5">
      <c r="A13" s="1382" t="s">
        <v>1405</v>
      </c>
      <c r="B13" s="1626" t="s">
        <v>2830</v>
      </c>
      <c r="C13" s="1428"/>
      <c r="D13" s="1465"/>
      <c r="E13" s="1465"/>
      <c r="F13" s="1627"/>
      <c r="G13" s="1627"/>
      <c r="H13" s="1433"/>
      <c r="I13" s="1627"/>
      <c r="J13" s="1627"/>
      <c r="K13" s="1433"/>
      <c r="L13" s="1433"/>
      <c r="M13" s="1433">
        <v>0</v>
      </c>
      <c r="N13" s="1433"/>
      <c r="O13" s="1433"/>
      <c r="P13" s="1532"/>
      <c r="Q13" s="1465" t="s">
        <v>1306</v>
      </c>
      <c r="R13" s="1465" t="s">
        <v>2831</v>
      </c>
      <c r="S13" s="1466" t="s">
        <v>2832</v>
      </c>
      <c r="T13" s="1532"/>
      <c r="U13" s="1435" t="s">
        <v>3805</v>
      </c>
      <c r="V13" s="500"/>
      <c r="W13" s="501"/>
      <c r="X13" s="501"/>
      <c r="Y13" s="501"/>
      <c r="Z13" s="501"/>
      <c r="AA13" s="501"/>
      <c r="AB13" s="502"/>
      <c r="AC13" s="268"/>
      <c r="AD13" s="269" t="s">
        <v>1543</v>
      </c>
      <c r="AE13" s="269" t="s">
        <v>1544</v>
      </c>
      <c r="AF13" s="269" t="s">
        <v>1548</v>
      </c>
      <c r="AG13" s="269" t="s">
        <v>1544</v>
      </c>
      <c r="AH13" s="269" t="s">
        <v>90</v>
      </c>
      <c r="AI13" s="269" t="s">
        <v>1544</v>
      </c>
      <c r="AJ13" s="269" t="s">
        <v>1543</v>
      </c>
      <c r="AK13" s="269"/>
      <c r="AL13" s="269"/>
      <c r="AM13" s="270"/>
      <c r="AN13" s="269" t="s">
        <v>90</v>
      </c>
      <c r="AO13" s="269" t="s">
        <v>90</v>
      </c>
      <c r="AP13" s="271" t="s">
        <v>2224</v>
      </c>
      <c r="AQ13" s="272">
        <f t="shared" si="27"/>
        <v>0</v>
      </c>
      <c r="AR13" s="273">
        <f t="shared" si="28"/>
        <v>0</v>
      </c>
      <c r="AS13" s="274">
        <f t="shared" si="2"/>
        <v>0</v>
      </c>
      <c r="AT13" s="274">
        <f t="shared" si="3"/>
        <v>0</v>
      </c>
      <c r="AU13" s="125" t="str">
        <f t="shared" si="29"/>
        <v/>
      </c>
      <c r="AV13" s="126" t="str">
        <f t="shared" si="9"/>
        <v/>
      </c>
      <c r="AW13" s="125" t="str">
        <f t="shared" si="10"/>
        <v/>
      </c>
      <c r="AX13" s="127" t="str">
        <f t="shared" si="11"/>
        <v/>
      </c>
      <c r="AY13" s="127" t="str">
        <f t="shared" si="12"/>
        <v/>
      </c>
      <c r="AZ13" s="128" t="str">
        <f t="shared" si="30"/>
        <v/>
      </c>
      <c r="BA13" s="509" t="s">
        <v>1405</v>
      </c>
      <c r="BB13" s="511" t="s">
        <v>2830</v>
      </c>
      <c r="BC13" s="512"/>
      <c r="BD13" s="512"/>
      <c r="BE13" s="513"/>
      <c r="BF13" s="512"/>
      <c r="BG13" s="512"/>
      <c r="BH13" s="513"/>
      <c r="BI13" s="513"/>
      <c r="BJ13" s="507">
        <v>0</v>
      </c>
      <c r="BK13" s="513"/>
      <c r="BL13" s="507">
        <v>0</v>
      </c>
      <c r="BM13" s="269" t="s">
        <v>182</v>
      </c>
      <c r="BN13" s="269" t="s">
        <v>182</v>
      </c>
      <c r="BO13" s="271" t="s">
        <v>2222</v>
      </c>
      <c r="BP13" s="262" t="str">
        <f t="shared" si="14"/>
        <v/>
      </c>
      <c r="BQ13" s="263" t="str">
        <f t="shared" si="15"/>
        <v/>
      </c>
      <c r="BR13" s="263" t="str">
        <f t="shared" si="16"/>
        <v/>
      </c>
      <c r="BS13" s="263" t="str">
        <f t="shared" si="17"/>
        <v/>
      </c>
      <c r="BT13" s="264" t="str">
        <f t="shared" si="18"/>
        <v/>
      </c>
      <c r="BU13" s="264" t="str">
        <f t="shared" si="19"/>
        <v/>
      </c>
      <c r="BV13" s="263" t="str">
        <f t="shared" si="20"/>
        <v/>
      </c>
      <c r="BW13" s="263">
        <f t="shared" si="21"/>
        <v>0</v>
      </c>
      <c r="BX13" s="263" t="str">
        <f t="shared" si="22"/>
        <v/>
      </c>
      <c r="BY13" s="263" t="str">
        <f t="shared" si="23"/>
        <v/>
      </c>
      <c r="BZ13" s="263" t="str">
        <f t="shared" si="24"/>
        <v/>
      </c>
      <c r="CA13" s="263" t="str">
        <f t="shared" si="25"/>
        <v/>
      </c>
      <c r="CB13" s="265"/>
      <c r="CC13" s="1130" t="s">
        <v>1386</v>
      </c>
      <c r="CD13" s="1126">
        <f t="shared" si="31"/>
        <v>0</v>
      </c>
      <c r="CE13" s="1126">
        <f t="shared" si="32"/>
        <v>0</v>
      </c>
    </row>
    <row r="14" spans="1:83" ht="27">
      <c r="A14" s="1382" t="s">
        <v>1406</v>
      </c>
      <c r="B14" s="1626" t="s">
        <v>3971</v>
      </c>
      <c r="C14" s="1428"/>
      <c r="D14" s="1465"/>
      <c r="E14" s="1465"/>
      <c r="F14" s="1627"/>
      <c r="G14" s="1627"/>
      <c r="H14" s="1433"/>
      <c r="I14" s="1627"/>
      <c r="J14" s="1627"/>
      <c r="K14" s="1433"/>
      <c r="L14" s="1433"/>
      <c r="M14" s="1433">
        <v>0</v>
      </c>
      <c r="N14" s="1433"/>
      <c r="O14" s="1433"/>
      <c r="P14" s="1532"/>
      <c r="Q14" s="1465"/>
      <c r="R14" s="1465"/>
      <c r="S14" s="1532"/>
      <c r="T14" s="1532"/>
      <c r="U14" s="1435" t="s">
        <v>3805</v>
      </c>
      <c r="V14" s="500"/>
      <c r="W14" s="501"/>
      <c r="X14" s="501"/>
      <c r="Y14" s="501"/>
      <c r="Z14" s="501"/>
      <c r="AA14" s="501"/>
      <c r="AB14" s="502"/>
      <c r="AC14" s="268"/>
      <c r="AD14" s="269" t="s">
        <v>1543</v>
      </c>
      <c r="AE14" s="269" t="s">
        <v>1544</v>
      </c>
      <c r="AF14" s="269" t="s">
        <v>1548</v>
      </c>
      <c r="AG14" s="269" t="s">
        <v>1544</v>
      </c>
      <c r="AH14" s="269" t="s">
        <v>90</v>
      </c>
      <c r="AI14" s="269" t="s">
        <v>1544</v>
      </c>
      <c r="AJ14" s="269" t="s">
        <v>1543</v>
      </c>
      <c r="AK14" s="269"/>
      <c r="AL14" s="269"/>
      <c r="AM14" s="270"/>
      <c r="AN14" s="269" t="s">
        <v>90</v>
      </c>
      <c r="AO14" s="269" t="s">
        <v>90</v>
      </c>
      <c r="AP14" s="271" t="s">
        <v>2223</v>
      </c>
      <c r="AQ14" s="272">
        <f t="shared" si="27"/>
        <v>0</v>
      </c>
      <c r="AR14" s="273">
        <f t="shared" si="28"/>
        <v>0</v>
      </c>
      <c r="AS14" s="274">
        <f t="shared" si="2"/>
        <v>0</v>
      </c>
      <c r="AT14" s="274">
        <f t="shared" si="3"/>
        <v>0</v>
      </c>
      <c r="AU14" s="125" t="str">
        <f t="shared" si="29"/>
        <v/>
      </c>
      <c r="AV14" s="126" t="str">
        <f t="shared" si="9"/>
        <v/>
      </c>
      <c r="AW14" s="125" t="str">
        <f t="shared" si="10"/>
        <v/>
      </c>
      <c r="AX14" s="127" t="str">
        <f t="shared" si="11"/>
        <v/>
      </c>
      <c r="AY14" s="127" t="str">
        <f t="shared" si="12"/>
        <v/>
      </c>
      <c r="AZ14" s="128" t="str">
        <f t="shared" si="30"/>
        <v/>
      </c>
      <c r="BA14" s="509" t="s">
        <v>1406</v>
      </c>
      <c r="BB14" s="511" t="s">
        <v>2327</v>
      </c>
      <c r="BC14" s="512"/>
      <c r="BD14" s="512"/>
      <c r="BE14" s="513"/>
      <c r="BF14" s="512"/>
      <c r="BG14" s="512"/>
      <c r="BH14" s="513"/>
      <c r="BI14" s="513"/>
      <c r="BJ14" s="507">
        <v>0</v>
      </c>
      <c r="BK14" s="513"/>
      <c r="BL14" s="507">
        <v>0</v>
      </c>
      <c r="BM14" s="269" t="s">
        <v>182</v>
      </c>
      <c r="BN14" s="269" t="s">
        <v>182</v>
      </c>
      <c r="BO14" s="271" t="s">
        <v>2222</v>
      </c>
      <c r="BP14" s="262" t="str">
        <f t="shared" si="14"/>
        <v/>
      </c>
      <c r="BQ14" s="263" t="str">
        <f t="shared" si="15"/>
        <v/>
      </c>
      <c r="BR14" s="263" t="str">
        <f t="shared" si="16"/>
        <v/>
      </c>
      <c r="BS14" s="263" t="str">
        <f t="shared" si="17"/>
        <v/>
      </c>
      <c r="BT14" s="264" t="str">
        <f t="shared" si="18"/>
        <v/>
      </c>
      <c r="BU14" s="264" t="str">
        <f t="shared" si="19"/>
        <v/>
      </c>
      <c r="BV14" s="263" t="str">
        <f t="shared" si="20"/>
        <v/>
      </c>
      <c r="BW14" s="263">
        <f t="shared" si="21"/>
        <v>0</v>
      </c>
      <c r="BX14" s="263" t="str">
        <f t="shared" si="22"/>
        <v/>
      </c>
      <c r="BY14" s="263" t="str">
        <f t="shared" si="23"/>
        <v/>
      </c>
      <c r="BZ14" s="263" t="str">
        <f t="shared" si="24"/>
        <v/>
      </c>
      <c r="CA14" s="263" t="str">
        <f t="shared" si="25"/>
        <v/>
      </c>
      <c r="CB14" s="265"/>
      <c r="CC14" s="1130" t="s">
        <v>1386</v>
      </c>
      <c r="CD14" s="1126">
        <f t="shared" si="31"/>
        <v>0</v>
      </c>
      <c r="CE14" s="1126">
        <f t="shared" si="32"/>
        <v>0</v>
      </c>
    </row>
    <row r="15" spans="1:83" ht="27">
      <c r="A15" s="1382" t="s">
        <v>1407</v>
      </c>
      <c r="B15" s="1626" t="s">
        <v>3972</v>
      </c>
      <c r="C15" s="1428"/>
      <c r="D15" s="1465"/>
      <c r="E15" s="1465" t="s">
        <v>3973</v>
      </c>
      <c r="F15" s="1627">
        <v>0</v>
      </c>
      <c r="G15" s="1627">
        <v>0</v>
      </c>
      <c r="H15" s="1433">
        <v>0</v>
      </c>
      <c r="I15" s="1627">
        <v>0</v>
      </c>
      <c r="J15" s="1627">
        <v>0</v>
      </c>
      <c r="K15" s="1433">
        <v>0</v>
      </c>
      <c r="L15" s="1433">
        <v>0</v>
      </c>
      <c r="M15" s="1433">
        <v>0</v>
      </c>
      <c r="N15" s="1433">
        <v>0</v>
      </c>
      <c r="O15" s="1433">
        <v>0</v>
      </c>
      <c r="P15" s="1532" t="s">
        <v>231</v>
      </c>
      <c r="Q15" s="1465" t="s">
        <v>3974</v>
      </c>
      <c r="R15" s="1465" t="s">
        <v>3975</v>
      </c>
      <c r="S15" s="1532" t="s">
        <v>3828</v>
      </c>
      <c r="T15" s="1532"/>
      <c r="U15" s="1435" t="s">
        <v>3976</v>
      </c>
      <c r="V15" s="500"/>
      <c r="W15" s="501"/>
      <c r="X15" s="501"/>
      <c r="Y15" s="501"/>
      <c r="Z15" s="501"/>
      <c r="AA15" s="501"/>
      <c r="AB15" s="502"/>
      <c r="AC15" s="268"/>
      <c r="AD15" s="269" t="s">
        <v>1543</v>
      </c>
      <c r="AE15" s="269" t="s">
        <v>1544</v>
      </c>
      <c r="AF15" s="269" t="s">
        <v>1548</v>
      </c>
      <c r="AG15" s="269" t="s">
        <v>1544</v>
      </c>
      <c r="AH15" s="269" t="s">
        <v>90</v>
      </c>
      <c r="AI15" s="269" t="s">
        <v>1544</v>
      </c>
      <c r="AJ15" s="269" t="s">
        <v>1543</v>
      </c>
      <c r="AK15" s="269"/>
      <c r="AL15" s="269"/>
      <c r="AM15" s="270"/>
      <c r="AN15" s="269" t="s">
        <v>90</v>
      </c>
      <c r="AO15" s="269" t="s">
        <v>90</v>
      </c>
      <c r="AP15" s="271" t="s">
        <v>2225</v>
      </c>
      <c r="AQ15" s="272">
        <f t="shared" si="27"/>
        <v>0</v>
      </c>
      <c r="AR15" s="273">
        <f t="shared" si="28"/>
        <v>0</v>
      </c>
      <c r="AS15" s="274">
        <f t="shared" si="2"/>
        <v>0</v>
      </c>
      <c r="AT15" s="274">
        <f t="shared" si="3"/>
        <v>0</v>
      </c>
      <c r="AU15" s="125" t="str">
        <f t="shared" si="29"/>
        <v/>
      </c>
      <c r="AV15" s="126" t="str">
        <f t="shared" si="9"/>
        <v/>
      </c>
      <c r="AW15" s="125" t="str">
        <f t="shared" si="10"/>
        <v/>
      </c>
      <c r="AX15" s="127" t="str">
        <f t="shared" si="11"/>
        <v/>
      </c>
      <c r="AY15" s="127" t="str">
        <f t="shared" si="12"/>
        <v/>
      </c>
      <c r="AZ15" s="128" t="str">
        <f t="shared" si="30"/>
        <v/>
      </c>
      <c r="BA15" s="509" t="s">
        <v>1407</v>
      </c>
      <c r="BB15" s="511" t="s">
        <v>2328</v>
      </c>
      <c r="BC15" s="512"/>
      <c r="BD15" s="512"/>
      <c r="BE15" s="513"/>
      <c r="BF15" s="512"/>
      <c r="BG15" s="512"/>
      <c r="BH15" s="513"/>
      <c r="BI15" s="513"/>
      <c r="BJ15" s="507">
        <v>0</v>
      </c>
      <c r="BK15" s="513"/>
      <c r="BL15" s="507">
        <v>0</v>
      </c>
      <c r="BM15" s="269" t="s">
        <v>182</v>
      </c>
      <c r="BN15" s="269" t="s">
        <v>182</v>
      </c>
      <c r="BO15" s="271" t="s">
        <v>2222</v>
      </c>
      <c r="BP15" s="262" t="str">
        <f t="shared" si="14"/>
        <v/>
      </c>
      <c r="BQ15" s="263">
        <f t="shared" si="15"/>
        <v>0</v>
      </c>
      <c r="BR15" s="263">
        <f t="shared" si="16"/>
        <v>0</v>
      </c>
      <c r="BS15" s="263">
        <f t="shared" si="17"/>
        <v>0</v>
      </c>
      <c r="BT15" s="264" t="str">
        <f t="shared" si="18"/>
        <v/>
      </c>
      <c r="BU15" s="264" t="str">
        <f t="shared" si="19"/>
        <v/>
      </c>
      <c r="BV15" s="263">
        <f t="shared" si="20"/>
        <v>0</v>
      </c>
      <c r="BW15" s="263">
        <f t="shared" si="21"/>
        <v>0</v>
      </c>
      <c r="BX15" s="263" t="str">
        <f t="shared" si="22"/>
        <v/>
      </c>
      <c r="BY15" s="263" t="str">
        <f t="shared" si="23"/>
        <v/>
      </c>
      <c r="BZ15" s="263" t="str">
        <f t="shared" si="24"/>
        <v/>
      </c>
      <c r="CA15" s="263" t="str">
        <f t="shared" si="25"/>
        <v/>
      </c>
      <c r="CB15" s="265"/>
      <c r="CC15" s="1130" t="s">
        <v>1386</v>
      </c>
      <c r="CD15" s="1126">
        <f t="shared" si="31"/>
        <v>0</v>
      </c>
      <c r="CE15" s="1126">
        <f t="shared" si="32"/>
        <v>0</v>
      </c>
    </row>
    <row r="16" spans="1:83" ht="54">
      <c r="A16" s="1382" t="s">
        <v>1408</v>
      </c>
      <c r="B16" s="1626" t="s">
        <v>2858</v>
      </c>
      <c r="C16" s="1428"/>
      <c r="D16" s="1465"/>
      <c r="E16" s="1465"/>
      <c r="F16" s="1627"/>
      <c r="G16" s="1627"/>
      <c r="H16" s="1433"/>
      <c r="I16" s="1627"/>
      <c r="J16" s="1627"/>
      <c r="K16" s="1433"/>
      <c r="L16" s="1433"/>
      <c r="M16" s="1433">
        <v>0</v>
      </c>
      <c r="N16" s="1433"/>
      <c r="O16" s="1433"/>
      <c r="P16" s="1532"/>
      <c r="Q16" s="1465" t="s">
        <v>1306</v>
      </c>
      <c r="R16" s="1465" t="s">
        <v>1443</v>
      </c>
      <c r="S16" s="1532" t="s">
        <v>1830</v>
      </c>
      <c r="T16" s="1532"/>
      <c r="U16" s="1435" t="s">
        <v>3976</v>
      </c>
      <c r="V16" s="500"/>
      <c r="W16" s="501"/>
      <c r="X16" s="501"/>
      <c r="Y16" s="501"/>
      <c r="Z16" s="501"/>
      <c r="AA16" s="501"/>
      <c r="AB16" s="502"/>
      <c r="AC16" s="268"/>
      <c r="AD16" s="269" t="s">
        <v>1543</v>
      </c>
      <c r="AE16" s="269" t="s">
        <v>1544</v>
      </c>
      <c r="AF16" s="269" t="s">
        <v>1548</v>
      </c>
      <c r="AG16" s="269" t="s">
        <v>1544</v>
      </c>
      <c r="AH16" s="269" t="s">
        <v>90</v>
      </c>
      <c r="AI16" s="269" t="s">
        <v>1544</v>
      </c>
      <c r="AJ16" s="269" t="s">
        <v>1543</v>
      </c>
      <c r="AK16" s="269"/>
      <c r="AL16" s="269"/>
      <c r="AM16" s="270"/>
      <c r="AN16" s="269" t="s">
        <v>90</v>
      </c>
      <c r="AO16" s="269" t="s">
        <v>90</v>
      </c>
      <c r="AP16" s="271" t="s">
        <v>2226</v>
      </c>
      <c r="AQ16" s="272">
        <f t="shared" si="27"/>
        <v>0</v>
      </c>
      <c r="AR16" s="273">
        <f t="shared" si="28"/>
        <v>0</v>
      </c>
      <c r="AS16" s="274">
        <f t="shared" si="2"/>
        <v>0</v>
      </c>
      <c r="AT16" s="274">
        <f t="shared" si="3"/>
        <v>0</v>
      </c>
      <c r="AU16" s="125" t="str">
        <f t="shared" si="29"/>
        <v/>
      </c>
      <c r="AV16" s="126" t="str">
        <f t="shared" si="9"/>
        <v/>
      </c>
      <c r="AW16" s="125" t="str">
        <f t="shared" si="10"/>
        <v/>
      </c>
      <c r="AX16" s="127" t="str">
        <f t="shared" si="11"/>
        <v/>
      </c>
      <c r="AY16" s="127" t="str">
        <f t="shared" si="12"/>
        <v/>
      </c>
      <c r="AZ16" s="128" t="str">
        <f t="shared" si="30"/>
        <v/>
      </c>
      <c r="BA16" s="509" t="s">
        <v>1408</v>
      </c>
      <c r="BB16" s="511" t="s">
        <v>2858</v>
      </c>
      <c r="BC16" s="512"/>
      <c r="BD16" s="512"/>
      <c r="BE16" s="513"/>
      <c r="BF16" s="512"/>
      <c r="BG16" s="512"/>
      <c r="BH16" s="513"/>
      <c r="BI16" s="513"/>
      <c r="BJ16" s="507">
        <v>0</v>
      </c>
      <c r="BK16" s="513"/>
      <c r="BL16" s="507">
        <v>0</v>
      </c>
      <c r="BM16" s="269" t="s">
        <v>182</v>
      </c>
      <c r="BN16" s="269" t="s">
        <v>182</v>
      </c>
      <c r="BO16" s="271" t="s">
        <v>2222</v>
      </c>
      <c r="BP16" s="262" t="str">
        <f t="shared" si="14"/>
        <v/>
      </c>
      <c r="BQ16" s="263" t="str">
        <f t="shared" si="15"/>
        <v/>
      </c>
      <c r="BR16" s="263" t="str">
        <f t="shared" si="16"/>
        <v/>
      </c>
      <c r="BS16" s="263" t="str">
        <f t="shared" si="17"/>
        <v/>
      </c>
      <c r="BT16" s="264" t="str">
        <f t="shared" si="18"/>
        <v/>
      </c>
      <c r="BU16" s="264" t="str">
        <f t="shared" si="19"/>
        <v/>
      </c>
      <c r="BV16" s="263" t="str">
        <f t="shared" si="20"/>
        <v/>
      </c>
      <c r="BW16" s="263">
        <f t="shared" si="21"/>
        <v>0</v>
      </c>
      <c r="BX16" s="263" t="str">
        <f t="shared" si="22"/>
        <v/>
      </c>
      <c r="BY16" s="263" t="str">
        <f t="shared" si="23"/>
        <v/>
      </c>
      <c r="BZ16" s="263" t="str">
        <f t="shared" si="24"/>
        <v/>
      </c>
      <c r="CA16" s="263" t="str">
        <f t="shared" si="25"/>
        <v/>
      </c>
      <c r="CB16" s="265"/>
      <c r="CC16" s="1130" t="s">
        <v>1386</v>
      </c>
      <c r="CD16" s="1126">
        <f t="shared" si="31"/>
        <v>0</v>
      </c>
      <c r="CE16" s="1126">
        <f t="shared" si="32"/>
        <v>0</v>
      </c>
    </row>
    <row r="17" spans="1:83" ht="27">
      <c r="A17" s="1382" t="s">
        <v>1409</v>
      </c>
      <c r="B17" s="1626" t="s">
        <v>2329</v>
      </c>
      <c r="C17" s="1428"/>
      <c r="D17" s="1465"/>
      <c r="E17" s="1465"/>
      <c r="F17" s="1627"/>
      <c r="G17" s="1627"/>
      <c r="H17" s="1433"/>
      <c r="I17" s="1627"/>
      <c r="J17" s="1627"/>
      <c r="K17" s="1433"/>
      <c r="L17" s="1433"/>
      <c r="M17" s="1433">
        <v>0</v>
      </c>
      <c r="N17" s="1433"/>
      <c r="O17" s="1433">
        <v>0</v>
      </c>
      <c r="P17" s="1532"/>
      <c r="Q17" s="1465"/>
      <c r="R17" s="1465"/>
      <c r="S17" s="1532"/>
      <c r="T17" s="1532"/>
      <c r="U17" s="1435" t="s">
        <v>3805</v>
      </c>
      <c r="V17" s="500"/>
      <c r="W17" s="501"/>
      <c r="X17" s="501"/>
      <c r="Y17" s="501"/>
      <c r="Z17" s="501"/>
      <c r="AA17" s="501"/>
      <c r="AB17" s="502"/>
      <c r="AC17" s="268"/>
      <c r="AD17" s="269" t="s">
        <v>1543</v>
      </c>
      <c r="AE17" s="269" t="s">
        <v>1544</v>
      </c>
      <c r="AF17" s="269" t="s">
        <v>1548</v>
      </c>
      <c r="AG17" s="269" t="s">
        <v>1544</v>
      </c>
      <c r="AH17" s="269" t="s">
        <v>90</v>
      </c>
      <c r="AI17" s="269" t="s">
        <v>1544</v>
      </c>
      <c r="AJ17" s="269" t="s">
        <v>1543</v>
      </c>
      <c r="AK17" s="269"/>
      <c r="AL17" s="269"/>
      <c r="AM17" s="270"/>
      <c r="AN17" s="269" t="s">
        <v>90</v>
      </c>
      <c r="AO17" s="269" t="s">
        <v>90</v>
      </c>
      <c r="AP17" s="271" t="s">
        <v>2225</v>
      </c>
      <c r="AQ17" s="272">
        <f t="shared" si="27"/>
        <v>0</v>
      </c>
      <c r="AR17" s="273">
        <f t="shared" si="28"/>
        <v>0</v>
      </c>
      <c r="AS17" s="274">
        <f t="shared" si="2"/>
        <v>0</v>
      </c>
      <c r="AT17" s="274">
        <f t="shared" si="3"/>
        <v>0</v>
      </c>
      <c r="AU17" s="125" t="str">
        <f t="shared" si="29"/>
        <v/>
      </c>
      <c r="AV17" s="126" t="str">
        <f t="shared" si="9"/>
        <v/>
      </c>
      <c r="AW17" s="125" t="str">
        <f t="shared" si="10"/>
        <v/>
      </c>
      <c r="AX17" s="127" t="str">
        <f t="shared" si="11"/>
        <v/>
      </c>
      <c r="AY17" s="127" t="str">
        <f t="shared" si="12"/>
        <v/>
      </c>
      <c r="AZ17" s="128" t="str">
        <f t="shared" si="30"/>
        <v/>
      </c>
      <c r="BA17" s="509" t="s">
        <v>1409</v>
      </c>
      <c r="BB17" s="511" t="s">
        <v>2329</v>
      </c>
      <c r="BC17" s="512"/>
      <c r="BD17" s="512"/>
      <c r="BE17" s="513"/>
      <c r="BF17" s="512"/>
      <c r="BG17" s="512"/>
      <c r="BH17" s="513"/>
      <c r="BI17" s="513"/>
      <c r="BJ17" s="507">
        <v>0</v>
      </c>
      <c r="BK17" s="513"/>
      <c r="BL17" s="507">
        <v>0</v>
      </c>
      <c r="BM17" s="269" t="s">
        <v>182</v>
      </c>
      <c r="BN17" s="269" t="s">
        <v>182</v>
      </c>
      <c r="BO17" s="271" t="s">
        <v>2222</v>
      </c>
      <c r="BP17" s="262" t="str">
        <f t="shared" si="14"/>
        <v/>
      </c>
      <c r="BQ17" s="263" t="str">
        <f t="shared" si="15"/>
        <v/>
      </c>
      <c r="BR17" s="263" t="str">
        <f t="shared" si="16"/>
        <v/>
      </c>
      <c r="BS17" s="263" t="str">
        <f t="shared" si="17"/>
        <v/>
      </c>
      <c r="BT17" s="264" t="str">
        <f t="shared" si="18"/>
        <v/>
      </c>
      <c r="BU17" s="264" t="str">
        <f t="shared" si="19"/>
        <v/>
      </c>
      <c r="BV17" s="263" t="str">
        <f t="shared" si="20"/>
        <v/>
      </c>
      <c r="BW17" s="263">
        <f t="shared" si="21"/>
        <v>0</v>
      </c>
      <c r="BX17" s="263" t="str">
        <f t="shared" si="22"/>
        <v/>
      </c>
      <c r="BY17" s="263" t="str">
        <f t="shared" si="23"/>
        <v/>
      </c>
      <c r="BZ17" s="263" t="str">
        <f t="shared" si="24"/>
        <v/>
      </c>
      <c r="CA17" s="263" t="str">
        <f t="shared" si="25"/>
        <v/>
      </c>
      <c r="CB17" s="265"/>
      <c r="CC17" s="1130" t="s">
        <v>1386</v>
      </c>
      <c r="CD17" s="1126">
        <f t="shared" si="31"/>
        <v>0</v>
      </c>
      <c r="CE17" s="1126">
        <f t="shared" si="32"/>
        <v>0</v>
      </c>
    </row>
    <row r="18" spans="1:83" ht="40.5">
      <c r="A18" s="1382" t="s">
        <v>1410</v>
      </c>
      <c r="B18" s="1626" t="s">
        <v>3977</v>
      </c>
      <c r="C18" s="1428" t="s">
        <v>3978</v>
      </c>
      <c r="D18" s="1465"/>
      <c r="E18" s="1465"/>
      <c r="F18" s="1627"/>
      <c r="G18" s="1627"/>
      <c r="H18" s="1433"/>
      <c r="I18" s="1627"/>
      <c r="J18" s="1627"/>
      <c r="K18" s="1433"/>
      <c r="L18" s="1433"/>
      <c r="M18" s="1433">
        <v>0</v>
      </c>
      <c r="N18" s="1433"/>
      <c r="O18" s="1433"/>
      <c r="P18" s="1532"/>
      <c r="Q18" s="1465" t="s">
        <v>3862</v>
      </c>
      <c r="R18" s="1465" t="s">
        <v>3979</v>
      </c>
      <c r="S18" s="1532" t="s">
        <v>3980</v>
      </c>
      <c r="T18" s="1532"/>
      <c r="U18" s="1435" t="s">
        <v>3521</v>
      </c>
      <c r="V18" s="500"/>
      <c r="W18" s="501"/>
      <c r="X18" s="501"/>
      <c r="Y18" s="501"/>
      <c r="Z18" s="501"/>
      <c r="AA18" s="501"/>
      <c r="AB18" s="502"/>
      <c r="AC18" s="268"/>
      <c r="AD18" s="269" t="s">
        <v>1543</v>
      </c>
      <c r="AE18" s="269" t="s">
        <v>1544</v>
      </c>
      <c r="AF18" s="269" t="s">
        <v>1548</v>
      </c>
      <c r="AG18" s="269" t="s">
        <v>1544</v>
      </c>
      <c r="AH18" s="269" t="s">
        <v>90</v>
      </c>
      <c r="AI18" s="269" t="s">
        <v>1544</v>
      </c>
      <c r="AJ18" s="269" t="s">
        <v>1543</v>
      </c>
      <c r="AK18" s="269"/>
      <c r="AL18" s="269"/>
      <c r="AM18" s="270"/>
      <c r="AN18" s="269" t="s">
        <v>90</v>
      </c>
      <c r="AO18" s="269" t="s">
        <v>90</v>
      </c>
      <c r="AP18" s="271" t="s">
        <v>2223</v>
      </c>
      <c r="AQ18" s="272">
        <f t="shared" si="27"/>
        <v>0</v>
      </c>
      <c r="AR18" s="273">
        <f t="shared" si="28"/>
        <v>0</v>
      </c>
      <c r="AS18" s="274">
        <f t="shared" si="2"/>
        <v>0</v>
      </c>
      <c r="AT18" s="274">
        <f t="shared" si="3"/>
        <v>0</v>
      </c>
      <c r="AU18" s="125" t="str">
        <f t="shared" si="29"/>
        <v/>
      </c>
      <c r="AV18" s="126" t="str">
        <f t="shared" si="9"/>
        <v/>
      </c>
      <c r="AW18" s="125" t="str">
        <f t="shared" si="10"/>
        <v/>
      </c>
      <c r="AX18" s="127" t="str">
        <f t="shared" si="11"/>
        <v/>
      </c>
      <c r="AY18" s="127" t="str">
        <f t="shared" si="12"/>
        <v/>
      </c>
      <c r="AZ18" s="128" t="str">
        <f t="shared" si="30"/>
        <v/>
      </c>
      <c r="BA18" s="509" t="s">
        <v>1410</v>
      </c>
      <c r="BB18" s="511" t="s">
        <v>2330</v>
      </c>
      <c r="BC18" s="512"/>
      <c r="BD18" s="512"/>
      <c r="BE18" s="513"/>
      <c r="BF18" s="512"/>
      <c r="BG18" s="512"/>
      <c r="BH18" s="513"/>
      <c r="BI18" s="513"/>
      <c r="BJ18" s="507">
        <v>0</v>
      </c>
      <c r="BK18" s="513"/>
      <c r="BL18" s="507">
        <v>0</v>
      </c>
      <c r="BM18" s="269" t="s">
        <v>182</v>
      </c>
      <c r="BN18" s="269" t="s">
        <v>182</v>
      </c>
      <c r="BO18" s="271" t="s">
        <v>2222</v>
      </c>
      <c r="BP18" s="262" t="str">
        <f t="shared" si="14"/>
        <v/>
      </c>
      <c r="BQ18" s="263" t="str">
        <f t="shared" si="15"/>
        <v/>
      </c>
      <c r="BR18" s="263" t="str">
        <f t="shared" si="16"/>
        <v/>
      </c>
      <c r="BS18" s="263" t="str">
        <f t="shared" si="17"/>
        <v/>
      </c>
      <c r="BT18" s="264" t="str">
        <f t="shared" si="18"/>
        <v/>
      </c>
      <c r="BU18" s="264" t="str">
        <f t="shared" si="19"/>
        <v/>
      </c>
      <c r="BV18" s="263" t="str">
        <f t="shared" si="20"/>
        <v/>
      </c>
      <c r="BW18" s="263">
        <f t="shared" si="21"/>
        <v>0</v>
      </c>
      <c r="BX18" s="263" t="str">
        <f t="shared" si="22"/>
        <v/>
      </c>
      <c r="BY18" s="263" t="str">
        <f t="shared" si="23"/>
        <v/>
      </c>
      <c r="BZ18" s="263" t="str">
        <f t="shared" si="24"/>
        <v/>
      </c>
      <c r="CA18" s="263" t="str">
        <f t="shared" si="25"/>
        <v/>
      </c>
      <c r="CB18" s="265"/>
      <c r="CC18" s="1130" t="s">
        <v>1386</v>
      </c>
      <c r="CD18" s="1126">
        <f t="shared" si="31"/>
        <v>0</v>
      </c>
      <c r="CE18" s="1126">
        <f t="shared" si="32"/>
        <v>0</v>
      </c>
    </row>
    <row r="19" spans="1:83" ht="81">
      <c r="A19" s="1382" t="s">
        <v>1411</v>
      </c>
      <c r="B19" s="1626" t="s">
        <v>3981</v>
      </c>
      <c r="C19" s="1637" t="s">
        <v>3567</v>
      </c>
      <c r="D19" s="1465"/>
      <c r="E19" s="1465"/>
      <c r="F19" s="1627"/>
      <c r="G19" s="1627"/>
      <c r="H19" s="1433"/>
      <c r="I19" s="1627"/>
      <c r="J19" s="1627"/>
      <c r="K19" s="1433"/>
      <c r="L19" s="1433"/>
      <c r="M19" s="1433">
        <v>0</v>
      </c>
      <c r="N19" s="1433"/>
      <c r="O19" s="1433"/>
      <c r="P19" s="1532"/>
      <c r="Q19" s="1564" t="s">
        <v>1306</v>
      </c>
      <c r="R19" s="1564" t="s">
        <v>3838</v>
      </c>
      <c r="S19" s="1567" t="s">
        <v>3982</v>
      </c>
      <c r="T19" s="1638"/>
      <c r="U19" s="1435" t="s">
        <v>3983</v>
      </c>
      <c r="V19" s="500"/>
      <c r="W19" s="501"/>
      <c r="X19" s="501"/>
      <c r="Y19" s="501"/>
      <c r="Z19" s="501"/>
      <c r="AA19" s="501"/>
      <c r="AB19" s="502"/>
      <c r="AC19" s="268"/>
      <c r="AD19" s="269" t="s">
        <v>1543</v>
      </c>
      <c r="AE19" s="269" t="s">
        <v>1544</v>
      </c>
      <c r="AF19" s="269" t="s">
        <v>1548</v>
      </c>
      <c r="AG19" s="269" t="s">
        <v>1544</v>
      </c>
      <c r="AH19" s="269" t="s">
        <v>90</v>
      </c>
      <c r="AI19" s="269" t="s">
        <v>1544</v>
      </c>
      <c r="AJ19" s="269" t="s">
        <v>1543</v>
      </c>
      <c r="AK19" s="269"/>
      <c r="AL19" s="269"/>
      <c r="AM19" s="270"/>
      <c r="AN19" s="269" t="s">
        <v>90</v>
      </c>
      <c r="AO19" s="269" t="s">
        <v>90</v>
      </c>
      <c r="AP19" s="271" t="s">
        <v>2224</v>
      </c>
      <c r="AQ19" s="272">
        <f t="shared" si="27"/>
        <v>0</v>
      </c>
      <c r="AR19" s="273">
        <f t="shared" si="28"/>
        <v>0</v>
      </c>
      <c r="AS19" s="274">
        <f t="shared" si="2"/>
        <v>0</v>
      </c>
      <c r="AT19" s="274">
        <f t="shared" si="3"/>
        <v>0</v>
      </c>
      <c r="AU19" s="125" t="str">
        <f t="shared" si="29"/>
        <v/>
      </c>
      <c r="AV19" s="126" t="str">
        <f t="shared" si="9"/>
        <v/>
      </c>
      <c r="AW19" s="125" t="str">
        <f t="shared" si="10"/>
        <v/>
      </c>
      <c r="AX19" s="127" t="str">
        <f t="shared" si="11"/>
        <v/>
      </c>
      <c r="AY19" s="127" t="str">
        <f t="shared" si="12"/>
        <v/>
      </c>
      <c r="AZ19" s="128" t="str">
        <f t="shared" si="30"/>
        <v/>
      </c>
      <c r="BA19" s="509" t="s">
        <v>1411</v>
      </c>
      <c r="BB19" s="511" t="s">
        <v>2331</v>
      </c>
      <c r="BC19" s="512"/>
      <c r="BD19" s="512"/>
      <c r="BE19" s="513"/>
      <c r="BF19" s="512"/>
      <c r="BG19" s="512"/>
      <c r="BH19" s="513"/>
      <c r="BI19" s="513"/>
      <c r="BJ19" s="507">
        <v>0</v>
      </c>
      <c r="BK19" s="513"/>
      <c r="BL19" s="507">
        <v>0</v>
      </c>
      <c r="BM19" s="269" t="s">
        <v>182</v>
      </c>
      <c r="BN19" s="269" t="s">
        <v>182</v>
      </c>
      <c r="BO19" s="271" t="s">
        <v>2222</v>
      </c>
      <c r="BP19" s="262" t="str">
        <f t="shared" si="14"/>
        <v/>
      </c>
      <c r="BQ19" s="263" t="str">
        <f t="shared" si="15"/>
        <v/>
      </c>
      <c r="BR19" s="263" t="str">
        <f t="shared" si="16"/>
        <v/>
      </c>
      <c r="BS19" s="263" t="str">
        <f t="shared" si="17"/>
        <v/>
      </c>
      <c r="BT19" s="264" t="str">
        <f t="shared" si="18"/>
        <v/>
      </c>
      <c r="BU19" s="264" t="str">
        <f t="shared" si="19"/>
        <v/>
      </c>
      <c r="BV19" s="263" t="str">
        <f t="shared" si="20"/>
        <v/>
      </c>
      <c r="BW19" s="263">
        <f t="shared" si="21"/>
        <v>0</v>
      </c>
      <c r="BX19" s="263" t="str">
        <f t="shared" si="22"/>
        <v/>
      </c>
      <c r="BY19" s="263" t="str">
        <f t="shared" si="23"/>
        <v/>
      </c>
      <c r="BZ19" s="263" t="str">
        <f t="shared" si="24"/>
        <v/>
      </c>
      <c r="CA19" s="263" t="str">
        <f t="shared" si="25"/>
        <v/>
      </c>
      <c r="CB19" s="265"/>
      <c r="CC19" s="1130" t="s">
        <v>1386</v>
      </c>
      <c r="CD19" s="1126">
        <f t="shared" si="31"/>
        <v>0</v>
      </c>
      <c r="CE19" s="1126">
        <f t="shared" si="32"/>
        <v>0</v>
      </c>
    </row>
    <row r="20" spans="1:83" ht="81">
      <c r="A20" s="1382" t="s">
        <v>1412</v>
      </c>
      <c r="B20" s="1626" t="s">
        <v>2332</v>
      </c>
      <c r="C20" s="1428" t="s">
        <v>3984</v>
      </c>
      <c r="D20" s="1465" t="s">
        <v>3985</v>
      </c>
      <c r="E20" s="1465" t="s">
        <v>182</v>
      </c>
      <c r="F20" s="1627"/>
      <c r="G20" s="1627"/>
      <c r="H20" s="1433"/>
      <c r="I20" s="1627">
        <v>6</v>
      </c>
      <c r="J20" s="1627">
        <v>6</v>
      </c>
      <c r="K20" s="1433"/>
      <c r="L20" s="1433"/>
      <c r="M20" s="1433">
        <v>0</v>
      </c>
      <c r="N20" s="1433"/>
      <c r="O20" s="1433">
        <v>6</v>
      </c>
      <c r="P20" s="1532" t="s">
        <v>222</v>
      </c>
      <c r="Q20" s="1532" t="s">
        <v>3986</v>
      </c>
      <c r="R20" s="1465" t="s">
        <v>3987</v>
      </c>
      <c r="S20" s="1532" t="s">
        <v>3988</v>
      </c>
      <c r="T20" s="1532" t="s">
        <v>3989</v>
      </c>
      <c r="U20" s="1435" t="s">
        <v>4327</v>
      </c>
      <c r="V20" s="500"/>
      <c r="W20" s="501"/>
      <c r="X20" s="501"/>
      <c r="Y20" s="501"/>
      <c r="Z20" s="501"/>
      <c r="AA20" s="501"/>
      <c r="AB20" s="502"/>
      <c r="AC20" s="268"/>
      <c r="AD20" s="269" t="s">
        <v>1543</v>
      </c>
      <c r="AE20" s="269" t="s">
        <v>1544</v>
      </c>
      <c r="AF20" s="269" t="s">
        <v>1548</v>
      </c>
      <c r="AG20" s="269" t="s">
        <v>1544</v>
      </c>
      <c r="AH20" s="269" t="s">
        <v>90</v>
      </c>
      <c r="AI20" s="269" t="s">
        <v>1544</v>
      </c>
      <c r="AJ20" s="269" t="s">
        <v>1543</v>
      </c>
      <c r="AK20" s="269"/>
      <c r="AL20" s="269"/>
      <c r="AM20" s="270"/>
      <c r="AN20" s="269" t="s">
        <v>90</v>
      </c>
      <c r="AO20" s="269" t="s">
        <v>90</v>
      </c>
      <c r="AP20" s="271" t="s">
        <v>2221</v>
      </c>
      <c r="AQ20" s="272">
        <f t="shared" si="27"/>
        <v>0</v>
      </c>
      <c r="AR20" s="273">
        <f t="shared" si="28"/>
        <v>0</v>
      </c>
      <c r="AS20" s="274">
        <f t="shared" si="2"/>
        <v>0</v>
      </c>
      <c r="AT20" s="274">
        <f t="shared" si="3"/>
        <v>0</v>
      </c>
      <c r="AU20" s="125" t="str">
        <f t="shared" si="29"/>
        <v/>
      </c>
      <c r="AV20" s="126" t="str">
        <f t="shared" si="9"/>
        <v/>
      </c>
      <c r="AW20" s="125" t="str">
        <f t="shared" si="10"/>
        <v/>
      </c>
      <c r="AX20" s="127" t="str">
        <f t="shared" si="11"/>
        <v/>
      </c>
      <c r="AY20" s="127">
        <f t="shared" si="12"/>
        <v>1000</v>
      </c>
      <c r="AZ20" s="128" t="str">
        <f t="shared" si="30"/>
        <v/>
      </c>
      <c r="BA20" s="509" t="s">
        <v>1412</v>
      </c>
      <c r="BB20" s="511" t="s">
        <v>2332</v>
      </c>
      <c r="BC20" s="512"/>
      <c r="BD20" s="512"/>
      <c r="BE20" s="513"/>
      <c r="BF20" s="512"/>
      <c r="BG20" s="512"/>
      <c r="BH20" s="513"/>
      <c r="BI20" s="513"/>
      <c r="BJ20" s="507">
        <v>0</v>
      </c>
      <c r="BK20" s="513"/>
      <c r="BL20" s="507">
        <v>0</v>
      </c>
      <c r="BM20" s="269" t="s">
        <v>182</v>
      </c>
      <c r="BN20" s="269" t="s">
        <v>182</v>
      </c>
      <c r="BO20" s="271" t="s">
        <v>2221</v>
      </c>
      <c r="BP20" s="262" t="str">
        <f t="shared" si="14"/>
        <v/>
      </c>
      <c r="BQ20" s="263" t="str">
        <f t="shared" si="15"/>
        <v/>
      </c>
      <c r="BR20" s="263" t="str">
        <f t="shared" si="16"/>
        <v/>
      </c>
      <c r="BS20" s="263" t="str">
        <f t="shared" si="17"/>
        <v/>
      </c>
      <c r="BT20" s="264" t="str">
        <f t="shared" si="18"/>
        <v/>
      </c>
      <c r="BU20" s="264" t="str">
        <f t="shared" si="19"/>
        <v/>
      </c>
      <c r="BV20" s="263" t="str">
        <f t="shared" si="20"/>
        <v/>
      </c>
      <c r="BW20" s="263">
        <f t="shared" si="21"/>
        <v>0</v>
      </c>
      <c r="BX20" s="263" t="str">
        <f t="shared" si="22"/>
        <v/>
      </c>
      <c r="BY20" s="263" t="str">
        <f t="shared" si="23"/>
        <v/>
      </c>
      <c r="BZ20" s="263" t="str">
        <f t="shared" si="24"/>
        <v/>
      </c>
      <c r="CA20" s="263" t="str">
        <f t="shared" si="25"/>
        <v/>
      </c>
      <c r="CB20" s="265"/>
      <c r="CC20" s="1130" t="s">
        <v>1386</v>
      </c>
      <c r="CD20" s="1126">
        <f t="shared" si="31"/>
        <v>0</v>
      </c>
      <c r="CE20" s="1126">
        <f t="shared" si="32"/>
        <v>0</v>
      </c>
    </row>
    <row r="21" spans="1:83" ht="27">
      <c r="A21" s="1382" t="s">
        <v>1413</v>
      </c>
      <c r="B21" s="1626" t="s">
        <v>3990</v>
      </c>
      <c r="C21" s="1428"/>
      <c r="D21" s="1465"/>
      <c r="E21" s="1465"/>
      <c r="F21" s="1627"/>
      <c r="G21" s="1627"/>
      <c r="H21" s="1433"/>
      <c r="I21" s="1627"/>
      <c r="J21" s="1627"/>
      <c r="K21" s="1433"/>
      <c r="L21" s="1433"/>
      <c r="M21" s="1433">
        <v>0</v>
      </c>
      <c r="N21" s="1433"/>
      <c r="O21" s="1433"/>
      <c r="P21" s="1532"/>
      <c r="Q21" s="1465"/>
      <c r="R21" s="1465"/>
      <c r="S21" s="1532"/>
      <c r="T21" s="1532"/>
      <c r="U21" s="1435" t="s">
        <v>3991</v>
      </c>
      <c r="V21" s="500"/>
      <c r="W21" s="501"/>
      <c r="X21" s="501"/>
      <c r="Y21" s="501"/>
      <c r="Z21" s="501"/>
      <c r="AA21" s="501"/>
      <c r="AB21" s="502"/>
      <c r="AC21" s="268"/>
      <c r="AD21" s="269" t="s">
        <v>1543</v>
      </c>
      <c r="AE21" s="269" t="s">
        <v>1544</v>
      </c>
      <c r="AF21" s="269" t="s">
        <v>1548</v>
      </c>
      <c r="AG21" s="269" t="s">
        <v>1544</v>
      </c>
      <c r="AH21" s="269" t="s">
        <v>90</v>
      </c>
      <c r="AI21" s="269" t="s">
        <v>1544</v>
      </c>
      <c r="AJ21" s="269" t="s">
        <v>1543</v>
      </c>
      <c r="AK21" s="269"/>
      <c r="AL21" s="269"/>
      <c r="AM21" s="270"/>
      <c r="AN21" s="269" t="s">
        <v>90</v>
      </c>
      <c r="AO21" s="269" t="s">
        <v>90</v>
      </c>
      <c r="AP21" s="271" t="s">
        <v>2221</v>
      </c>
      <c r="AQ21" s="272">
        <f t="shared" si="27"/>
        <v>0</v>
      </c>
      <c r="AR21" s="273">
        <f t="shared" si="28"/>
        <v>0</v>
      </c>
      <c r="AS21" s="274">
        <f t="shared" si="2"/>
        <v>0</v>
      </c>
      <c r="AT21" s="274">
        <f t="shared" si="3"/>
        <v>0</v>
      </c>
      <c r="AU21" s="125" t="str">
        <f t="shared" si="29"/>
        <v/>
      </c>
      <c r="AV21" s="126" t="str">
        <f t="shared" si="9"/>
        <v/>
      </c>
      <c r="AW21" s="125" t="str">
        <f t="shared" si="10"/>
        <v/>
      </c>
      <c r="AX21" s="127" t="str">
        <f t="shared" si="11"/>
        <v/>
      </c>
      <c r="AY21" s="127" t="str">
        <f t="shared" si="12"/>
        <v/>
      </c>
      <c r="AZ21" s="128" t="str">
        <f t="shared" si="30"/>
        <v/>
      </c>
      <c r="BA21" s="509" t="s">
        <v>1413</v>
      </c>
      <c r="BB21" s="511" t="s">
        <v>2333</v>
      </c>
      <c r="BC21" s="512"/>
      <c r="BD21" s="512"/>
      <c r="BE21" s="513"/>
      <c r="BF21" s="512"/>
      <c r="BG21" s="512"/>
      <c r="BH21" s="513"/>
      <c r="BI21" s="513"/>
      <c r="BJ21" s="507">
        <v>0</v>
      </c>
      <c r="BK21" s="513"/>
      <c r="BL21" s="507">
        <v>0</v>
      </c>
      <c r="BM21" s="269" t="s">
        <v>182</v>
      </c>
      <c r="BN21" s="269" t="s">
        <v>182</v>
      </c>
      <c r="BO21" s="271" t="s">
        <v>2221</v>
      </c>
      <c r="BP21" s="262" t="str">
        <f t="shared" si="14"/>
        <v/>
      </c>
      <c r="BQ21" s="263" t="str">
        <f t="shared" si="15"/>
        <v/>
      </c>
      <c r="BR21" s="263" t="str">
        <f t="shared" si="16"/>
        <v/>
      </c>
      <c r="BS21" s="263" t="str">
        <f t="shared" si="17"/>
        <v/>
      </c>
      <c r="BT21" s="264" t="str">
        <f t="shared" si="18"/>
        <v/>
      </c>
      <c r="BU21" s="264" t="str">
        <f t="shared" si="19"/>
        <v/>
      </c>
      <c r="BV21" s="263" t="str">
        <f t="shared" si="20"/>
        <v/>
      </c>
      <c r="BW21" s="263">
        <f t="shared" si="21"/>
        <v>0</v>
      </c>
      <c r="BX21" s="263" t="str">
        <f t="shared" si="22"/>
        <v/>
      </c>
      <c r="BY21" s="263" t="str">
        <f t="shared" si="23"/>
        <v/>
      </c>
      <c r="BZ21" s="263" t="str">
        <f t="shared" si="24"/>
        <v/>
      </c>
      <c r="CA21" s="263" t="str">
        <f t="shared" si="25"/>
        <v/>
      </c>
      <c r="CB21" s="265"/>
      <c r="CC21" s="1130" t="s">
        <v>1386</v>
      </c>
      <c r="CD21" s="1126">
        <f t="shared" si="31"/>
        <v>0</v>
      </c>
      <c r="CE21" s="1126">
        <f t="shared" si="32"/>
        <v>0</v>
      </c>
    </row>
    <row r="22" spans="1:83" ht="40.5">
      <c r="A22" s="1382" t="s">
        <v>1414</v>
      </c>
      <c r="B22" s="1626" t="s">
        <v>2827</v>
      </c>
      <c r="C22" s="1428"/>
      <c r="D22" s="1465"/>
      <c r="E22" s="1465"/>
      <c r="F22" s="1627"/>
      <c r="G22" s="1627"/>
      <c r="H22" s="1433"/>
      <c r="I22" s="1627"/>
      <c r="J22" s="1627"/>
      <c r="K22" s="1433"/>
      <c r="L22" s="1433"/>
      <c r="M22" s="1433">
        <v>0</v>
      </c>
      <c r="N22" s="1433"/>
      <c r="O22" s="1433"/>
      <c r="P22" s="1532"/>
      <c r="Q22" s="1487" t="s">
        <v>2828</v>
      </c>
      <c r="R22" s="1487" t="s">
        <v>1451</v>
      </c>
      <c r="S22" s="1532" t="s">
        <v>3992</v>
      </c>
      <c r="T22" s="1639"/>
      <c r="U22" s="1435" t="s">
        <v>3970</v>
      </c>
      <c r="V22" s="500"/>
      <c r="W22" s="501"/>
      <c r="X22" s="501"/>
      <c r="Y22" s="501"/>
      <c r="Z22" s="501"/>
      <c r="AA22" s="501"/>
      <c r="AB22" s="502"/>
      <c r="AC22" s="268"/>
      <c r="AD22" s="269" t="s">
        <v>1543</v>
      </c>
      <c r="AE22" s="269" t="s">
        <v>1544</v>
      </c>
      <c r="AF22" s="269" t="s">
        <v>1548</v>
      </c>
      <c r="AG22" s="269" t="s">
        <v>1544</v>
      </c>
      <c r="AH22" s="269" t="s">
        <v>90</v>
      </c>
      <c r="AI22" s="269" t="s">
        <v>1544</v>
      </c>
      <c r="AJ22" s="269" t="s">
        <v>1543</v>
      </c>
      <c r="AK22" s="269"/>
      <c r="AL22" s="269"/>
      <c r="AM22" s="270"/>
      <c r="AN22" s="269" t="s">
        <v>90</v>
      </c>
      <c r="AO22" s="269" t="s">
        <v>90</v>
      </c>
      <c r="AP22" s="271" t="s">
        <v>2227</v>
      </c>
      <c r="AQ22" s="272">
        <f t="shared" si="27"/>
        <v>0</v>
      </c>
      <c r="AR22" s="273">
        <f t="shared" si="28"/>
        <v>0</v>
      </c>
      <c r="AS22" s="274">
        <f t="shared" si="2"/>
        <v>0</v>
      </c>
      <c r="AT22" s="274">
        <f t="shared" si="3"/>
        <v>0</v>
      </c>
      <c r="AU22" s="125" t="str">
        <f t="shared" si="29"/>
        <v/>
      </c>
      <c r="AV22" s="126" t="str">
        <f t="shared" si="9"/>
        <v/>
      </c>
      <c r="AW22" s="125" t="str">
        <f t="shared" si="10"/>
        <v/>
      </c>
      <c r="AX22" s="127" t="str">
        <f t="shared" si="11"/>
        <v/>
      </c>
      <c r="AY22" s="127" t="str">
        <f t="shared" si="12"/>
        <v/>
      </c>
      <c r="AZ22" s="128" t="str">
        <f t="shared" si="30"/>
        <v/>
      </c>
      <c r="BA22" s="509" t="s">
        <v>1414</v>
      </c>
      <c r="BB22" s="511" t="s">
        <v>2827</v>
      </c>
      <c r="BC22" s="512"/>
      <c r="BD22" s="512"/>
      <c r="BE22" s="513"/>
      <c r="BF22" s="512"/>
      <c r="BG22" s="512"/>
      <c r="BH22" s="513"/>
      <c r="BI22" s="513"/>
      <c r="BJ22" s="507">
        <v>0</v>
      </c>
      <c r="BK22" s="513"/>
      <c r="BL22" s="507">
        <v>0</v>
      </c>
      <c r="BM22" s="269" t="s">
        <v>182</v>
      </c>
      <c r="BN22" s="269" t="s">
        <v>182</v>
      </c>
      <c r="BO22" s="271" t="s">
        <v>2227</v>
      </c>
      <c r="BP22" s="262" t="str">
        <f t="shared" si="14"/>
        <v/>
      </c>
      <c r="BQ22" s="263" t="str">
        <f t="shared" si="15"/>
        <v/>
      </c>
      <c r="BR22" s="263" t="str">
        <f t="shared" si="16"/>
        <v/>
      </c>
      <c r="BS22" s="263" t="str">
        <f t="shared" si="17"/>
        <v/>
      </c>
      <c r="BT22" s="264" t="str">
        <f t="shared" si="18"/>
        <v/>
      </c>
      <c r="BU22" s="264" t="str">
        <f t="shared" si="19"/>
        <v/>
      </c>
      <c r="BV22" s="263" t="str">
        <f t="shared" si="20"/>
        <v/>
      </c>
      <c r="BW22" s="263">
        <f t="shared" si="21"/>
        <v>0</v>
      </c>
      <c r="BX22" s="263" t="str">
        <f t="shared" si="22"/>
        <v/>
      </c>
      <c r="BY22" s="263" t="str">
        <f t="shared" si="23"/>
        <v/>
      </c>
      <c r="BZ22" s="263" t="str">
        <f t="shared" si="24"/>
        <v/>
      </c>
      <c r="CA22" s="263" t="str">
        <f t="shared" si="25"/>
        <v/>
      </c>
      <c r="CB22" s="265"/>
      <c r="CC22" s="1130" t="s">
        <v>1386</v>
      </c>
      <c r="CD22" s="1126">
        <f t="shared" si="31"/>
        <v>0</v>
      </c>
      <c r="CE22" s="1126">
        <f t="shared" si="32"/>
        <v>0</v>
      </c>
    </row>
    <row r="23" spans="1:83" ht="54">
      <c r="A23" s="373">
        <v>3</v>
      </c>
      <c r="B23" s="372" t="s">
        <v>1067</v>
      </c>
      <c r="C23" s="372" t="s">
        <v>1068</v>
      </c>
      <c r="D23" s="372" t="s">
        <v>358</v>
      </c>
      <c r="E23" s="1142" t="s">
        <v>3447</v>
      </c>
      <c r="F23" s="1137">
        <v>8997</v>
      </c>
      <c r="G23" s="1137">
        <v>0</v>
      </c>
      <c r="H23" s="1139">
        <v>602</v>
      </c>
      <c r="I23" s="1143">
        <v>8138</v>
      </c>
      <c r="J23" s="1143">
        <v>0</v>
      </c>
      <c r="K23" s="1143">
        <v>643</v>
      </c>
      <c r="L23" s="1139">
        <v>0</v>
      </c>
      <c r="M23" s="1139">
        <v>8997</v>
      </c>
      <c r="N23" s="1143">
        <v>0</v>
      </c>
      <c r="O23" s="1143">
        <v>8138</v>
      </c>
      <c r="P23" s="1176" t="s">
        <v>231</v>
      </c>
      <c r="Q23" s="1144" t="s">
        <v>3448</v>
      </c>
      <c r="R23" s="371" t="s">
        <v>359</v>
      </c>
      <c r="S23" s="371" t="s">
        <v>1069</v>
      </c>
      <c r="T23" s="371" t="s">
        <v>776</v>
      </c>
      <c r="U23" s="425"/>
      <c r="V23" s="500" t="s">
        <v>1</v>
      </c>
      <c r="W23" s="501" t="s">
        <v>5</v>
      </c>
      <c r="X23" s="501" t="s">
        <v>6</v>
      </c>
      <c r="Y23" s="501">
        <v>3</v>
      </c>
      <c r="Z23" s="501">
        <v>1</v>
      </c>
      <c r="AA23" s="501">
        <v>0</v>
      </c>
      <c r="AB23" s="502"/>
      <c r="AC23" s="268"/>
      <c r="AD23" s="269" t="s">
        <v>399</v>
      </c>
      <c r="AE23" s="269" t="s">
        <v>400</v>
      </c>
      <c r="AF23" s="269" t="s">
        <v>401</v>
      </c>
      <c r="AG23" s="269" t="s">
        <v>398</v>
      </c>
      <c r="AH23" s="269" t="s">
        <v>3081</v>
      </c>
      <c r="AI23" s="269" t="s">
        <v>221</v>
      </c>
      <c r="AJ23" s="269" t="s">
        <v>230</v>
      </c>
      <c r="AK23" s="269"/>
      <c r="AL23" s="269"/>
      <c r="AM23" s="270"/>
      <c r="AN23" s="269" t="s">
        <v>564</v>
      </c>
      <c r="AO23" s="269" t="s">
        <v>565</v>
      </c>
      <c r="AP23" s="271"/>
      <c r="AQ23" s="272">
        <f t="shared" si="27"/>
        <v>0</v>
      </c>
      <c r="AR23" s="273">
        <f t="shared" si="28"/>
        <v>0</v>
      </c>
      <c r="AS23" s="274">
        <f t="shared" si="2"/>
        <v>0</v>
      </c>
      <c r="AT23" s="274">
        <f t="shared" si="3"/>
        <v>0</v>
      </c>
      <c r="AU23" s="125">
        <f t="shared" si="29"/>
        <v>-1.5645514223194712</v>
      </c>
      <c r="AV23" s="126">
        <f t="shared" si="9"/>
        <v>-9.5476269867733716</v>
      </c>
      <c r="AW23" s="125">
        <f t="shared" si="10"/>
        <v>6.8106312292358862</v>
      </c>
      <c r="AX23" s="127">
        <f t="shared" si="11"/>
        <v>14945.182724252492</v>
      </c>
      <c r="AY23" s="127">
        <f t="shared" si="12"/>
        <v>12656.298600311042</v>
      </c>
      <c r="AZ23" s="128" t="str">
        <f t="shared" si="30"/>
        <v/>
      </c>
      <c r="BA23" s="503">
        <v>3</v>
      </c>
      <c r="BB23" s="504" t="s">
        <v>1067</v>
      </c>
      <c r="BC23" s="505">
        <v>9140</v>
      </c>
      <c r="BD23" s="505">
        <v>0</v>
      </c>
      <c r="BE23" s="507">
        <v>622</v>
      </c>
      <c r="BF23" s="505">
        <v>8997</v>
      </c>
      <c r="BG23" s="505">
        <v>0</v>
      </c>
      <c r="BH23" s="507">
        <v>602</v>
      </c>
      <c r="BI23" s="506">
        <v>0</v>
      </c>
      <c r="BJ23" s="507">
        <v>9140</v>
      </c>
      <c r="BK23" s="506">
        <v>0</v>
      </c>
      <c r="BL23" s="507">
        <v>8997</v>
      </c>
      <c r="BM23" s="269" t="s">
        <v>225</v>
      </c>
      <c r="BN23" s="269" t="s">
        <v>221</v>
      </c>
      <c r="BO23" s="271"/>
      <c r="BP23" s="262" t="str">
        <f t="shared" si="14"/>
        <v/>
      </c>
      <c r="BQ23" s="263">
        <f t="shared" si="15"/>
        <v>0</v>
      </c>
      <c r="BR23" s="263">
        <f t="shared" si="16"/>
        <v>0</v>
      </c>
      <c r="BS23" s="263">
        <f t="shared" si="17"/>
        <v>0</v>
      </c>
      <c r="BT23" s="264" t="str">
        <f t="shared" si="18"/>
        <v/>
      </c>
      <c r="BU23" s="264" t="str">
        <f t="shared" si="19"/>
        <v/>
      </c>
      <c r="BV23" s="263">
        <f t="shared" si="20"/>
        <v>0</v>
      </c>
      <c r="BW23" s="263">
        <f t="shared" si="21"/>
        <v>0</v>
      </c>
      <c r="BX23" s="263" t="str">
        <f t="shared" si="22"/>
        <v/>
      </c>
      <c r="BY23" s="263" t="str">
        <f t="shared" si="23"/>
        <v/>
      </c>
      <c r="BZ23" s="263" t="str">
        <f t="shared" si="24"/>
        <v/>
      </c>
      <c r="CA23" s="263" t="str">
        <f t="shared" si="25"/>
        <v/>
      </c>
      <c r="CB23" s="265"/>
      <c r="CC23" s="1131" t="s">
        <v>3397</v>
      </c>
      <c r="CD23" s="1126">
        <f t="shared" si="31"/>
        <v>0</v>
      </c>
      <c r="CE23" s="1126">
        <f t="shared" si="32"/>
        <v>0</v>
      </c>
    </row>
    <row r="24" spans="1:83" ht="67.5">
      <c r="A24" s="1382">
        <v>4</v>
      </c>
      <c r="B24" s="1465" t="s">
        <v>360</v>
      </c>
      <c r="C24" s="1629" t="s">
        <v>3997</v>
      </c>
      <c r="D24" s="1465" t="s">
        <v>361</v>
      </c>
      <c r="E24" s="1465" t="s">
        <v>285</v>
      </c>
      <c r="F24" s="1627">
        <v>624</v>
      </c>
      <c r="G24" s="1640">
        <v>1071</v>
      </c>
      <c r="H24" s="1433"/>
      <c r="I24" s="1627">
        <v>664</v>
      </c>
      <c r="J24" s="1627">
        <v>1390</v>
      </c>
      <c r="K24" s="1433"/>
      <c r="L24" s="1433">
        <v>0</v>
      </c>
      <c r="M24" s="1433">
        <v>624</v>
      </c>
      <c r="N24" s="1433"/>
      <c r="O24" s="1433">
        <v>664</v>
      </c>
      <c r="P24" s="1532" t="s">
        <v>231</v>
      </c>
      <c r="Q24" s="1532" t="s">
        <v>3654</v>
      </c>
      <c r="R24" s="1532" t="s">
        <v>3994</v>
      </c>
      <c r="S24" s="1532" t="s">
        <v>3995</v>
      </c>
      <c r="T24" s="1532" t="s">
        <v>3996</v>
      </c>
      <c r="U24" s="1447" t="s">
        <v>3998</v>
      </c>
      <c r="V24" s="500" t="s">
        <v>1</v>
      </c>
      <c r="W24" s="501" t="s">
        <v>7</v>
      </c>
      <c r="X24" s="501" t="s">
        <v>8</v>
      </c>
      <c r="Y24" s="501">
        <v>3</v>
      </c>
      <c r="Z24" s="501">
        <v>0</v>
      </c>
      <c r="AA24" s="501">
        <v>0</v>
      </c>
      <c r="AB24" s="502"/>
      <c r="AC24" s="268"/>
      <c r="AD24" s="269" t="s">
        <v>363</v>
      </c>
      <c r="AE24" s="269" t="s">
        <v>364</v>
      </c>
      <c r="AF24" s="269" t="s">
        <v>365</v>
      </c>
      <c r="AG24" s="269" t="s">
        <v>362</v>
      </c>
      <c r="AH24" s="269" t="s">
        <v>3081</v>
      </c>
      <c r="AI24" s="269" t="s">
        <v>183</v>
      </c>
      <c r="AJ24" s="269" t="s">
        <v>230</v>
      </c>
      <c r="AK24" s="269"/>
      <c r="AL24" s="269"/>
      <c r="AM24" s="270"/>
      <c r="AN24" s="269" t="s">
        <v>564</v>
      </c>
      <c r="AO24" s="269" t="s">
        <v>565</v>
      </c>
      <c r="AP24" s="271"/>
      <c r="AQ24" s="272">
        <f t="shared" si="27"/>
        <v>0</v>
      </c>
      <c r="AR24" s="273">
        <f t="shared" si="28"/>
        <v>0</v>
      </c>
      <c r="AS24" s="274">
        <f t="shared" si="2"/>
        <v>0</v>
      </c>
      <c r="AT24" s="274">
        <f t="shared" si="3"/>
        <v>0</v>
      </c>
      <c r="AU24" s="125">
        <f t="shared" si="29"/>
        <v>4.6979865771812124</v>
      </c>
      <c r="AV24" s="126">
        <f t="shared" si="9"/>
        <v>6.4102564102564097</v>
      </c>
      <c r="AW24" s="125">
        <f t="shared" si="10"/>
        <v>29.78524743230626</v>
      </c>
      <c r="AX24" s="127">
        <f t="shared" si="11"/>
        <v>582.63305322128861</v>
      </c>
      <c r="AY24" s="127">
        <f t="shared" si="12"/>
        <v>477.69784172661872</v>
      </c>
      <c r="AZ24" s="128" t="str">
        <f t="shared" si="30"/>
        <v/>
      </c>
      <c r="BA24" s="503">
        <v>4</v>
      </c>
      <c r="BB24" s="504" t="s">
        <v>360</v>
      </c>
      <c r="BC24" s="505">
        <v>596</v>
      </c>
      <c r="BD24" s="514">
        <v>53281</v>
      </c>
      <c r="BE24" s="515"/>
      <c r="BF24" s="505">
        <v>624</v>
      </c>
      <c r="BG24" s="505">
        <v>58587</v>
      </c>
      <c r="BH24" s="515"/>
      <c r="BI24" s="515">
        <v>0</v>
      </c>
      <c r="BJ24" s="516">
        <v>596</v>
      </c>
      <c r="BK24" s="515">
        <v>0</v>
      </c>
      <c r="BL24" s="516">
        <v>624</v>
      </c>
      <c r="BM24" s="269" t="s">
        <v>225</v>
      </c>
      <c r="BN24" s="269" t="s">
        <v>183</v>
      </c>
      <c r="BO24" s="271"/>
      <c r="BP24" s="262" t="str">
        <f t="shared" si="14"/>
        <v/>
      </c>
      <c r="BQ24" s="263">
        <f t="shared" si="15"/>
        <v>0</v>
      </c>
      <c r="BR24" s="263">
        <f t="shared" si="16"/>
        <v>-57516</v>
      </c>
      <c r="BS24" s="263" t="str">
        <f t="shared" si="17"/>
        <v/>
      </c>
      <c r="BT24" s="264" t="str">
        <f t="shared" si="18"/>
        <v/>
      </c>
      <c r="BU24" s="264" t="str">
        <f t="shared" si="19"/>
        <v/>
      </c>
      <c r="BV24" s="263">
        <f t="shared" si="20"/>
        <v>0</v>
      </c>
      <c r="BW24" s="263">
        <f t="shared" si="21"/>
        <v>0</v>
      </c>
      <c r="BX24" s="263" t="str">
        <f t="shared" si="22"/>
        <v/>
      </c>
      <c r="BY24" s="263" t="str">
        <f t="shared" si="23"/>
        <v/>
      </c>
      <c r="BZ24" s="263" t="str">
        <f t="shared" si="24"/>
        <v/>
      </c>
      <c r="CA24" s="263" t="str">
        <f t="shared" si="25"/>
        <v/>
      </c>
      <c r="CB24" s="265"/>
      <c r="CC24" s="1134" t="s">
        <v>1013</v>
      </c>
      <c r="CD24" s="1126">
        <f t="shared" si="31"/>
        <v>0</v>
      </c>
      <c r="CE24" s="1126">
        <f t="shared" si="32"/>
        <v>0</v>
      </c>
    </row>
    <row r="25" spans="1:83" ht="27">
      <c r="A25" s="373">
        <v>5</v>
      </c>
      <c r="B25" s="372" t="s">
        <v>568</v>
      </c>
      <c r="C25" s="372" t="s">
        <v>1071</v>
      </c>
      <c r="D25" s="372" t="s">
        <v>1072</v>
      </c>
      <c r="E25" s="372" t="s">
        <v>1073</v>
      </c>
      <c r="F25" s="120">
        <v>5982</v>
      </c>
      <c r="G25" s="120">
        <v>186</v>
      </c>
      <c r="H25" s="360"/>
      <c r="I25" s="1143">
        <v>7864</v>
      </c>
      <c r="J25" s="1143">
        <v>212</v>
      </c>
      <c r="K25" s="1139"/>
      <c r="L25" s="360">
        <v>3475</v>
      </c>
      <c r="M25" s="360">
        <v>2507</v>
      </c>
      <c r="N25" s="1143">
        <v>4264</v>
      </c>
      <c r="O25" s="1143">
        <v>3600</v>
      </c>
      <c r="P25" s="371" t="s">
        <v>231</v>
      </c>
      <c r="Q25" s="1144" t="s">
        <v>3448</v>
      </c>
      <c r="R25" s="1144" t="s">
        <v>3450</v>
      </c>
      <c r="S25" s="424" t="s">
        <v>181</v>
      </c>
      <c r="T25" s="371" t="s">
        <v>776</v>
      </c>
      <c r="U25" s="425"/>
      <c r="V25" s="500" t="s">
        <v>1</v>
      </c>
      <c r="W25" s="501" t="s">
        <v>9</v>
      </c>
      <c r="X25" s="501" t="s">
        <v>10</v>
      </c>
      <c r="Y25" s="501">
        <v>3</v>
      </c>
      <c r="Z25" s="501">
        <v>1</v>
      </c>
      <c r="AA25" s="501">
        <v>0</v>
      </c>
      <c r="AB25" s="502"/>
      <c r="AC25" s="268"/>
      <c r="AD25" s="269" t="s">
        <v>363</v>
      </c>
      <c r="AE25" s="269" t="s">
        <v>366</v>
      </c>
      <c r="AF25" s="269" t="s">
        <v>365</v>
      </c>
      <c r="AG25" s="269" t="s">
        <v>362</v>
      </c>
      <c r="AH25" s="269" t="s">
        <v>3082</v>
      </c>
      <c r="AI25" s="269" t="s">
        <v>766</v>
      </c>
      <c r="AJ25" s="269" t="s">
        <v>230</v>
      </c>
      <c r="AK25" s="269"/>
      <c r="AL25" s="269"/>
      <c r="AM25" s="270"/>
      <c r="AN25" s="269" t="s">
        <v>564</v>
      </c>
      <c r="AO25" s="269" t="s">
        <v>565</v>
      </c>
      <c r="AP25" s="271"/>
      <c r="AQ25" s="272">
        <f t="shared" si="27"/>
        <v>0</v>
      </c>
      <c r="AR25" s="273">
        <f t="shared" si="28"/>
        <v>0</v>
      </c>
      <c r="AS25" s="274">
        <f t="shared" si="2"/>
        <v>0</v>
      </c>
      <c r="AT25" s="274">
        <f t="shared" si="3"/>
        <v>0</v>
      </c>
      <c r="AU25" s="125">
        <f t="shared" si="29"/>
        <v>6.5740245857830004</v>
      </c>
      <c r="AV25" s="126">
        <f t="shared" si="9"/>
        <v>31.461049816115015</v>
      </c>
      <c r="AW25" s="125">
        <f t="shared" si="10"/>
        <v>13.978494623655923</v>
      </c>
      <c r="AX25" s="127">
        <f t="shared" si="11"/>
        <v>32161.290322580648</v>
      </c>
      <c r="AY25" s="127">
        <f t="shared" si="12"/>
        <v>37094.339622641506</v>
      </c>
      <c r="AZ25" s="128" t="str">
        <f t="shared" si="30"/>
        <v/>
      </c>
      <c r="BA25" s="503">
        <v>5</v>
      </c>
      <c r="BB25" s="504" t="s">
        <v>568</v>
      </c>
      <c r="BC25" s="505">
        <v>5613</v>
      </c>
      <c r="BD25" s="505">
        <v>183</v>
      </c>
      <c r="BE25" s="507"/>
      <c r="BF25" s="505">
        <v>5982</v>
      </c>
      <c r="BG25" s="505">
        <v>186</v>
      </c>
      <c r="BH25" s="507"/>
      <c r="BI25" s="507">
        <v>3536</v>
      </c>
      <c r="BJ25" s="507">
        <v>2077</v>
      </c>
      <c r="BK25" s="507">
        <v>3475</v>
      </c>
      <c r="BL25" s="507">
        <v>2507</v>
      </c>
      <c r="BM25" s="269" t="s">
        <v>225</v>
      </c>
      <c r="BN25" s="269" t="s">
        <v>766</v>
      </c>
      <c r="BO25" s="271"/>
      <c r="BP25" s="262" t="str">
        <f t="shared" si="14"/>
        <v/>
      </c>
      <c r="BQ25" s="263">
        <f t="shared" si="15"/>
        <v>0</v>
      </c>
      <c r="BR25" s="263">
        <f t="shared" si="16"/>
        <v>0</v>
      </c>
      <c r="BS25" s="263" t="str">
        <f t="shared" si="17"/>
        <v/>
      </c>
      <c r="BT25" s="264" t="str">
        <f t="shared" si="18"/>
        <v/>
      </c>
      <c r="BU25" s="264" t="str">
        <f t="shared" si="19"/>
        <v/>
      </c>
      <c r="BV25" s="263">
        <f t="shared" si="20"/>
        <v>0</v>
      </c>
      <c r="BW25" s="263">
        <f t="shared" si="21"/>
        <v>0</v>
      </c>
      <c r="BX25" s="263" t="str">
        <f t="shared" si="22"/>
        <v/>
      </c>
      <c r="BY25" s="263" t="str">
        <f t="shared" si="23"/>
        <v/>
      </c>
      <c r="BZ25" s="263" t="str">
        <f t="shared" si="24"/>
        <v/>
      </c>
      <c r="CA25" s="263" t="str">
        <f t="shared" si="25"/>
        <v/>
      </c>
      <c r="CB25" s="265"/>
      <c r="CC25" s="1131" t="s">
        <v>3397</v>
      </c>
      <c r="CD25" s="1126">
        <f t="shared" si="31"/>
        <v>0</v>
      </c>
      <c r="CE25" s="1126">
        <f t="shared" si="32"/>
        <v>0</v>
      </c>
    </row>
    <row r="26" spans="1:83" ht="81">
      <c r="A26" s="373">
        <v>6</v>
      </c>
      <c r="B26" s="372" t="s">
        <v>569</v>
      </c>
      <c r="C26" s="372" t="s">
        <v>1074</v>
      </c>
      <c r="D26" s="372" t="s">
        <v>2781</v>
      </c>
      <c r="E26" s="372" t="s">
        <v>285</v>
      </c>
      <c r="F26" s="120">
        <v>41493</v>
      </c>
      <c r="G26" s="120">
        <v>1349</v>
      </c>
      <c r="H26" s="360"/>
      <c r="I26" s="1145">
        <v>36450</v>
      </c>
      <c r="J26" s="1145">
        <v>1331</v>
      </c>
      <c r="K26" s="1139"/>
      <c r="L26" s="367"/>
      <c r="M26" s="360">
        <v>41493</v>
      </c>
      <c r="N26" s="1145">
        <v>0</v>
      </c>
      <c r="O26" s="1145">
        <v>36450</v>
      </c>
      <c r="P26" s="371" t="s">
        <v>231</v>
      </c>
      <c r="Q26" s="1146" t="s">
        <v>3448</v>
      </c>
      <c r="R26" s="1146" t="s">
        <v>1894</v>
      </c>
      <c r="S26" s="424" t="s">
        <v>181</v>
      </c>
      <c r="T26" s="371" t="s">
        <v>4331</v>
      </c>
      <c r="U26" s="425" t="s">
        <v>1898</v>
      </c>
      <c r="V26" s="500" t="s">
        <v>1</v>
      </c>
      <c r="W26" s="501" t="s">
        <v>11</v>
      </c>
      <c r="X26" s="501" t="s">
        <v>12</v>
      </c>
      <c r="Y26" s="501">
        <v>3</v>
      </c>
      <c r="Z26" s="501">
        <v>0</v>
      </c>
      <c r="AA26" s="501">
        <v>0</v>
      </c>
      <c r="AB26" s="502"/>
      <c r="AC26" s="268"/>
      <c r="AD26" s="269" t="s">
        <v>229</v>
      </c>
      <c r="AE26" s="269" t="s">
        <v>1551</v>
      </c>
      <c r="AF26" s="269" t="s">
        <v>672</v>
      </c>
      <c r="AG26" s="269" t="s">
        <v>673</v>
      </c>
      <c r="AH26" s="269" t="s">
        <v>3081</v>
      </c>
      <c r="AI26" s="269" t="s">
        <v>185</v>
      </c>
      <c r="AJ26" s="269" t="s">
        <v>230</v>
      </c>
      <c r="AK26" s="269"/>
      <c r="AL26" s="269"/>
      <c r="AM26" s="270"/>
      <c r="AN26" s="269" t="s">
        <v>564</v>
      </c>
      <c r="AO26" s="269" t="s">
        <v>565</v>
      </c>
      <c r="AP26" s="271" t="s">
        <v>1550</v>
      </c>
      <c r="AQ26" s="272">
        <f t="shared" si="27"/>
        <v>0</v>
      </c>
      <c r="AR26" s="273">
        <f t="shared" si="28"/>
        <v>0</v>
      </c>
      <c r="AS26" s="274">
        <f t="shared" si="2"/>
        <v>0</v>
      </c>
      <c r="AT26" s="274">
        <f t="shared" si="3"/>
        <v>0</v>
      </c>
      <c r="AU26" s="125">
        <f t="shared" si="29"/>
        <v>50.63713922671991</v>
      </c>
      <c r="AV26" s="126">
        <f t="shared" si="9"/>
        <v>-12.153857277131086</v>
      </c>
      <c r="AW26" s="125">
        <f t="shared" si="10"/>
        <v>-1.3343217197924417</v>
      </c>
      <c r="AX26" s="127">
        <f t="shared" si="11"/>
        <v>30758.339510748701</v>
      </c>
      <c r="AY26" s="127">
        <f t="shared" si="12"/>
        <v>27385.424492862508</v>
      </c>
      <c r="AZ26" s="128" t="str">
        <f t="shared" si="30"/>
        <v/>
      </c>
      <c r="BA26" s="503">
        <v>6</v>
      </c>
      <c r="BB26" s="504" t="s">
        <v>569</v>
      </c>
      <c r="BC26" s="505">
        <v>27545</v>
      </c>
      <c r="BD26" s="505">
        <v>958</v>
      </c>
      <c r="BE26" s="507"/>
      <c r="BF26" s="505">
        <v>41493</v>
      </c>
      <c r="BG26" s="505">
        <v>1349</v>
      </c>
      <c r="BH26" s="507"/>
      <c r="BI26" s="506"/>
      <c r="BJ26" s="507">
        <v>27545</v>
      </c>
      <c r="BK26" s="506"/>
      <c r="BL26" s="507">
        <v>41493</v>
      </c>
      <c r="BM26" s="269" t="s">
        <v>225</v>
      </c>
      <c r="BN26" s="269" t="s">
        <v>185</v>
      </c>
      <c r="BO26" s="271" t="s">
        <v>1550</v>
      </c>
      <c r="BP26" s="262" t="str">
        <f t="shared" si="14"/>
        <v/>
      </c>
      <c r="BQ26" s="263">
        <f t="shared" si="15"/>
        <v>0</v>
      </c>
      <c r="BR26" s="263">
        <f t="shared" si="16"/>
        <v>0</v>
      </c>
      <c r="BS26" s="263" t="str">
        <f t="shared" si="17"/>
        <v/>
      </c>
      <c r="BT26" s="264" t="str">
        <f t="shared" si="18"/>
        <v/>
      </c>
      <c r="BU26" s="264" t="str">
        <f t="shared" si="19"/>
        <v/>
      </c>
      <c r="BV26" s="263" t="str">
        <f t="shared" si="20"/>
        <v/>
      </c>
      <c r="BW26" s="263">
        <f t="shared" si="21"/>
        <v>0</v>
      </c>
      <c r="BX26" s="263" t="str">
        <f t="shared" si="22"/>
        <v/>
      </c>
      <c r="BY26" s="263" t="str">
        <f t="shared" si="23"/>
        <v/>
      </c>
      <c r="BZ26" s="263" t="str">
        <f t="shared" si="24"/>
        <v/>
      </c>
      <c r="CA26" s="263" t="str">
        <f t="shared" si="25"/>
        <v/>
      </c>
      <c r="CB26" s="265"/>
      <c r="CC26" s="1131" t="s">
        <v>3397</v>
      </c>
      <c r="CD26" s="1126">
        <f t="shared" si="31"/>
        <v>0</v>
      </c>
      <c r="CE26" s="1126">
        <f t="shared" si="32"/>
        <v>0</v>
      </c>
    </row>
    <row r="27" spans="1:83" ht="108">
      <c r="A27" s="373">
        <v>7</v>
      </c>
      <c r="B27" s="372" t="s">
        <v>807</v>
      </c>
      <c r="C27" s="372" t="s">
        <v>1075</v>
      </c>
      <c r="D27" s="372" t="s">
        <v>358</v>
      </c>
      <c r="E27" s="1142" t="s">
        <v>3449</v>
      </c>
      <c r="F27" s="120">
        <v>927</v>
      </c>
      <c r="G27" s="120">
        <v>0</v>
      </c>
      <c r="H27" s="1143">
        <v>172</v>
      </c>
      <c r="I27" s="1145">
        <v>1116</v>
      </c>
      <c r="J27" s="1145">
        <v>0</v>
      </c>
      <c r="K27" s="1143">
        <v>112</v>
      </c>
      <c r="L27" s="367">
        <v>0</v>
      </c>
      <c r="M27" s="360">
        <v>927</v>
      </c>
      <c r="N27" s="1145">
        <v>0</v>
      </c>
      <c r="O27" s="1145">
        <v>1116</v>
      </c>
      <c r="P27" s="371" t="s">
        <v>231</v>
      </c>
      <c r="Q27" s="1146" t="s">
        <v>3448</v>
      </c>
      <c r="R27" s="1686" t="s">
        <v>359</v>
      </c>
      <c r="S27" s="371" t="s">
        <v>3662</v>
      </c>
      <c r="T27" s="371" t="s">
        <v>776</v>
      </c>
      <c r="U27" s="1685" t="s">
        <v>4315</v>
      </c>
      <c r="V27" s="500" t="s">
        <v>1</v>
      </c>
      <c r="W27" s="501" t="s">
        <v>13</v>
      </c>
      <c r="X27" s="501" t="s">
        <v>14</v>
      </c>
      <c r="Y27" s="501">
        <v>3</v>
      </c>
      <c r="Z27" s="501">
        <v>1</v>
      </c>
      <c r="AA27" s="501">
        <v>0</v>
      </c>
      <c r="AB27" s="502"/>
      <c r="AC27" s="268"/>
      <c r="AD27" s="269" t="s">
        <v>363</v>
      </c>
      <c r="AE27" s="269" t="s">
        <v>364</v>
      </c>
      <c r="AF27" s="269" t="s">
        <v>365</v>
      </c>
      <c r="AG27" s="269" t="s">
        <v>362</v>
      </c>
      <c r="AH27" s="269" t="s">
        <v>3081</v>
      </c>
      <c r="AI27" s="269" t="s">
        <v>674</v>
      </c>
      <c r="AJ27" s="269" t="s">
        <v>230</v>
      </c>
      <c r="AK27" s="269"/>
      <c r="AL27" s="269"/>
      <c r="AM27" s="270"/>
      <c r="AN27" s="269" t="s">
        <v>570</v>
      </c>
      <c r="AO27" s="269" t="s">
        <v>571</v>
      </c>
      <c r="AP27" s="271"/>
      <c r="AQ27" s="272">
        <f t="shared" si="27"/>
        <v>0</v>
      </c>
      <c r="AR27" s="273">
        <f t="shared" si="28"/>
        <v>0</v>
      </c>
      <c r="AS27" s="274">
        <f t="shared" si="2"/>
        <v>0</v>
      </c>
      <c r="AT27" s="274">
        <f t="shared" si="3"/>
        <v>0</v>
      </c>
      <c r="AU27" s="125">
        <f t="shared" si="29"/>
        <v>2.2050716648291058</v>
      </c>
      <c r="AV27" s="126">
        <f t="shared" si="9"/>
        <v>20.388349514563096</v>
      </c>
      <c r="AW27" s="125">
        <f t="shared" si="10"/>
        <v>-34.883720930232556</v>
      </c>
      <c r="AX27" s="127">
        <f t="shared" si="11"/>
        <v>5389.5348837209303</v>
      </c>
      <c r="AY27" s="127">
        <f t="shared" si="12"/>
        <v>9964.2857142857138</v>
      </c>
      <c r="AZ27" s="128">
        <f t="shared" si="30"/>
        <v>84.88210818307904</v>
      </c>
      <c r="BA27" s="503">
        <v>7</v>
      </c>
      <c r="BB27" s="504" t="s">
        <v>807</v>
      </c>
      <c r="BC27" s="505">
        <v>907</v>
      </c>
      <c r="BD27" s="505">
        <v>0</v>
      </c>
      <c r="BE27" s="507">
        <v>54</v>
      </c>
      <c r="BF27" s="505">
        <v>927</v>
      </c>
      <c r="BG27" s="505">
        <v>0</v>
      </c>
      <c r="BH27" s="507">
        <v>43</v>
      </c>
      <c r="BI27" s="506">
        <v>0</v>
      </c>
      <c r="BJ27" s="507">
        <v>907</v>
      </c>
      <c r="BK27" s="506">
        <v>0</v>
      </c>
      <c r="BL27" s="507">
        <v>927</v>
      </c>
      <c r="BM27" s="269" t="s">
        <v>225</v>
      </c>
      <c r="BN27" s="269" t="s">
        <v>674</v>
      </c>
      <c r="BO27" s="271"/>
      <c r="BP27" s="262" t="str">
        <f t="shared" si="14"/>
        <v/>
      </c>
      <c r="BQ27" s="263">
        <f t="shared" si="15"/>
        <v>0</v>
      </c>
      <c r="BR27" s="263">
        <f t="shared" si="16"/>
        <v>0</v>
      </c>
      <c r="BS27" s="263">
        <f t="shared" si="17"/>
        <v>129</v>
      </c>
      <c r="BT27" s="264" t="str">
        <f t="shared" si="18"/>
        <v/>
      </c>
      <c r="BU27" s="264" t="str">
        <f t="shared" si="19"/>
        <v/>
      </c>
      <c r="BV27" s="263">
        <f t="shared" si="20"/>
        <v>0</v>
      </c>
      <c r="BW27" s="263">
        <f t="shared" si="21"/>
        <v>0</v>
      </c>
      <c r="BX27" s="263" t="str">
        <f t="shared" si="22"/>
        <v/>
      </c>
      <c r="BY27" s="263" t="str">
        <f t="shared" si="23"/>
        <v/>
      </c>
      <c r="BZ27" s="263" t="str">
        <f t="shared" si="24"/>
        <v/>
      </c>
      <c r="CA27" s="263" t="str">
        <f t="shared" si="25"/>
        <v/>
      </c>
      <c r="CB27" s="265"/>
      <c r="CC27" s="1131" t="s">
        <v>3397</v>
      </c>
      <c r="CD27" s="1126">
        <f t="shared" si="31"/>
        <v>0</v>
      </c>
      <c r="CE27" s="1126">
        <f t="shared" si="32"/>
        <v>0</v>
      </c>
    </row>
    <row r="28" spans="1:83" ht="40.5">
      <c r="A28" s="373">
        <v>8</v>
      </c>
      <c r="B28" s="372" t="s">
        <v>578</v>
      </c>
      <c r="C28" s="372"/>
      <c r="D28" s="372"/>
      <c r="E28" s="367"/>
      <c r="F28" s="75">
        <f>F29+F30</f>
        <v>3132</v>
      </c>
      <c r="G28" s="75">
        <f t="shared" ref="G28:K28" si="33">G29+G30</f>
        <v>198</v>
      </c>
      <c r="H28" s="75">
        <f t="shared" si="33"/>
        <v>3781</v>
      </c>
      <c r="I28" s="75">
        <f t="shared" si="33"/>
        <v>3163</v>
      </c>
      <c r="J28" s="75">
        <f t="shared" si="33"/>
        <v>252</v>
      </c>
      <c r="K28" s="75">
        <f t="shared" si="33"/>
        <v>3030</v>
      </c>
      <c r="L28" s="75">
        <v>927</v>
      </c>
      <c r="M28" s="75">
        <v>2205</v>
      </c>
      <c r="N28" s="1150">
        <f>N29+N30</f>
        <v>1483</v>
      </c>
      <c r="O28" s="1150">
        <f>O29+O30</f>
        <v>1680</v>
      </c>
      <c r="P28" s="371" t="s">
        <v>231</v>
      </c>
      <c r="Q28" s="92"/>
      <c r="R28" s="92"/>
      <c r="S28" s="92"/>
      <c r="T28" s="92"/>
      <c r="U28" s="425"/>
      <c r="V28" s="500" t="s">
        <v>1</v>
      </c>
      <c r="W28" s="501" t="s">
        <v>15</v>
      </c>
      <c r="X28" s="501" t="s">
        <v>16</v>
      </c>
      <c r="Y28" s="501"/>
      <c r="Z28" s="501"/>
      <c r="AA28" s="501"/>
      <c r="AB28" s="502"/>
      <c r="AC28" s="268"/>
      <c r="AD28" s="269" t="s">
        <v>182</v>
      </c>
      <c r="AE28" s="269" t="s">
        <v>182</v>
      </c>
      <c r="AF28" s="269" t="s">
        <v>402</v>
      </c>
      <c r="AG28" s="269" t="s">
        <v>182</v>
      </c>
      <c r="AH28" s="269" t="s">
        <v>90</v>
      </c>
      <c r="AI28" s="269" t="s">
        <v>182</v>
      </c>
      <c r="AJ28" s="269" t="s">
        <v>182</v>
      </c>
      <c r="AK28" s="269"/>
      <c r="AL28" s="269"/>
      <c r="AM28" s="270"/>
      <c r="AN28" s="269" t="s">
        <v>90</v>
      </c>
      <c r="AO28" s="269" t="s">
        <v>90</v>
      </c>
      <c r="AP28" s="271"/>
      <c r="AQ28" s="272">
        <f t="shared" si="27"/>
        <v>0</v>
      </c>
      <c r="AR28" s="273">
        <f t="shared" si="28"/>
        <v>0</v>
      </c>
      <c r="AS28" s="274">
        <f t="shared" si="2"/>
        <v>0</v>
      </c>
      <c r="AT28" s="274">
        <f t="shared" si="3"/>
        <v>0</v>
      </c>
      <c r="AU28" s="125">
        <f t="shared" si="29"/>
        <v>21.207430340557277</v>
      </c>
      <c r="AV28" s="126">
        <f t="shared" si="9"/>
        <v>0.98978288633460032</v>
      </c>
      <c r="AW28" s="125">
        <f t="shared" si="10"/>
        <v>-19.86247024596668</v>
      </c>
      <c r="AX28" s="127">
        <f t="shared" si="11"/>
        <v>828.35228775456221</v>
      </c>
      <c r="AY28" s="127">
        <f t="shared" si="12"/>
        <v>1043.8943894389438</v>
      </c>
      <c r="AZ28" s="128" t="str">
        <f t="shared" si="30"/>
        <v/>
      </c>
      <c r="BA28" s="503">
        <v>8</v>
      </c>
      <c r="BB28" s="504" t="s">
        <v>578</v>
      </c>
      <c r="BC28" s="508">
        <v>2584</v>
      </c>
      <c r="BD28" s="508">
        <v>0</v>
      </c>
      <c r="BE28" s="508">
        <v>8500</v>
      </c>
      <c r="BF28" s="508">
        <v>3132</v>
      </c>
      <c r="BG28" s="508">
        <v>0</v>
      </c>
      <c r="BH28" s="508">
        <v>9603</v>
      </c>
      <c r="BI28" s="508">
        <v>0</v>
      </c>
      <c r="BJ28" s="508">
        <v>2584</v>
      </c>
      <c r="BK28" s="508">
        <v>927</v>
      </c>
      <c r="BL28" s="508">
        <v>2205</v>
      </c>
      <c r="BM28" s="269" t="s">
        <v>376</v>
      </c>
      <c r="BN28" s="269" t="s">
        <v>182</v>
      </c>
      <c r="BO28" s="271"/>
      <c r="BP28" s="262" t="str">
        <f t="shared" si="14"/>
        <v/>
      </c>
      <c r="BQ28" s="263">
        <f t="shared" si="15"/>
        <v>0</v>
      </c>
      <c r="BR28" s="263">
        <f t="shared" si="16"/>
        <v>198</v>
      </c>
      <c r="BS28" s="263">
        <f t="shared" si="17"/>
        <v>-5822</v>
      </c>
      <c r="BT28" s="264" t="str">
        <f t="shared" si="18"/>
        <v/>
      </c>
      <c r="BU28" s="264" t="str">
        <f t="shared" si="19"/>
        <v/>
      </c>
      <c r="BV28" s="263">
        <f t="shared" si="20"/>
        <v>0</v>
      </c>
      <c r="BW28" s="263">
        <f t="shared" si="21"/>
        <v>0</v>
      </c>
      <c r="BX28" s="263" t="str">
        <f t="shared" si="22"/>
        <v/>
      </c>
      <c r="BY28" s="263" t="str">
        <f t="shared" si="23"/>
        <v/>
      </c>
      <c r="BZ28" s="263" t="str">
        <f t="shared" si="24"/>
        <v/>
      </c>
      <c r="CA28" s="263" t="str">
        <f t="shared" si="25"/>
        <v/>
      </c>
      <c r="CB28" s="265"/>
      <c r="CC28" s="1131" t="s">
        <v>3397</v>
      </c>
      <c r="CD28" s="1126">
        <f t="shared" si="31"/>
        <v>0</v>
      </c>
      <c r="CE28" s="1126">
        <f t="shared" si="32"/>
        <v>0</v>
      </c>
    </row>
    <row r="29" spans="1:83" ht="162">
      <c r="A29" s="373" t="s">
        <v>959</v>
      </c>
      <c r="B29" s="372" t="s">
        <v>808</v>
      </c>
      <c r="C29" s="372" t="s">
        <v>1076</v>
      </c>
      <c r="D29" s="1147" t="s">
        <v>3451</v>
      </c>
      <c r="E29" s="372" t="s">
        <v>2776</v>
      </c>
      <c r="F29" s="1137">
        <v>1916</v>
      </c>
      <c r="G29" s="1143">
        <v>198</v>
      </c>
      <c r="H29" s="1148"/>
      <c r="I29" s="1143">
        <v>2249</v>
      </c>
      <c r="J29" s="1143">
        <v>252</v>
      </c>
      <c r="K29" s="1143"/>
      <c r="L29" s="1139">
        <v>927</v>
      </c>
      <c r="M29" s="1139">
        <v>989</v>
      </c>
      <c r="N29" s="1143">
        <v>1309</v>
      </c>
      <c r="O29" s="1143">
        <v>940</v>
      </c>
      <c r="P29" s="1176" t="s">
        <v>231</v>
      </c>
      <c r="Q29" s="1151" t="s">
        <v>3452</v>
      </c>
      <c r="R29" s="1144" t="s">
        <v>3453</v>
      </c>
      <c r="S29" s="1151" t="s">
        <v>3454</v>
      </c>
      <c r="T29" s="1176" t="s">
        <v>2777</v>
      </c>
      <c r="U29" s="1687"/>
      <c r="V29" s="500" t="s">
        <v>1</v>
      </c>
      <c r="W29" s="501" t="s">
        <v>17</v>
      </c>
      <c r="X29" s="501"/>
      <c r="Y29" s="501">
        <v>3</v>
      </c>
      <c r="Z29" s="501">
        <v>2</v>
      </c>
      <c r="AA29" s="501">
        <v>0</v>
      </c>
      <c r="AB29" s="502"/>
      <c r="AC29" s="268"/>
      <c r="AD29" s="269" t="s">
        <v>363</v>
      </c>
      <c r="AE29" s="269" t="s">
        <v>368</v>
      </c>
      <c r="AF29" s="269" t="s">
        <v>365</v>
      </c>
      <c r="AG29" s="269" t="s">
        <v>362</v>
      </c>
      <c r="AH29" s="269" t="s">
        <v>3082</v>
      </c>
      <c r="AI29" s="269" t="s">
        <v>557</v>
      </c>
      <c r="AJ29" s="269" t="s">
        <v>230</v>
      </c>
      <c r="AK29" s="269"/>
      <c r="AL29" s="269"/>
      <c r="AM29" s="270"/>
      <c r="AN29" s="269" t="s">
        <v>570</v>
      </c>
      <c r="AO29" s="269" t="s">
        <v>571</v>
      </c>
      <c r="AP29" s="271"/>
      <c r="AQ29" s="272">
        <f t="shared" si="27"/>
        <v>0</v>
      </c>
      <c r="AR29" s="273">
        <f t="shared" si="28"/>
        <v>0</v>
      </c>
      <c r="AS29" s="274">
        <f t="shared" si="2"/>
        <v>0</v>
      </c>
      <c r="AT29" s="274">
        <f t="shared" si="3"/>
        <v>0</v>
      </c>
      <c r="AU29" s="125">
        <f t="shared" si="29"/>
        <v>40.058479532163751</v>
      </c>
      <c r="AV29" s="126">
        <f t="shared" si="9"/>
        <v>17.379958246346551</v>
      </c>
      <c r="AW29" s="125">
        <f t="shared" si="10"/>
        <v>27.27272727272727</v>
      </c>
      <c r="AX29" s="127">
        <f t="shared" si="11"/>
        <v>9676.7676767676767</v>
      </c>
      <c r="AY29" s="127">
        <f t="shared" si="12"/>
        <v>8924.6031746031731</v>
      </c>
      <c r="AZ29" s="128" t="str">
        <f t="shared" si="30"/>
        <v/>
      </c>
      <c r="BA29" s="503" t="s">
        <v>959</v>
      </c>
      <c r="BB29" s="504" t="s">
        <v>808</v>
      </c>
      <c r="BC29" s="505">
        <v>1368</v>
      </c>
      <c r="BD29" s="505"/>
      <c r="BE29" s="507">
        <v>4650</v>
      </c>
      <c r="BF29" s="505">
        <v>1916</v>
      </c>
      <c r="BG29" s="505"/>
      <c r="BH29" s="507">
        <v>5822</v>
      </c>
      <c r="BI29" s="506">
        <v>0</v>
      </c>
      <c r="BJ29" s="507">
        <v>1368</v>
      </c>
      <c r="BK29" s="506">
        <v>927</v>
      </c>
      <c r="BL29" s="507">
        <v>989</v>
      </c>
      <c r="BM29" s="269" t="s">
        <v>225</v>
      </c>
      <c r="BN29" s="269" t="s">
        <v>557</v>
      </c>
      <c r="BO29" s="271"/>
      <c r="BP29" s="262" t="str">
        <f t="shared" si="14"/>
        <v/>
      </c>
      <c r="BQ29" s="263">
        <f t="shared" si="15"/>
        <v>0</v>
      </c>
      <c r="BR29" s="263">
        <f t="shared" si="16"/>
        <v>198</v>
      </c>
      <c r="BS29" s="263">
        <f t="shared" si="17"/>
        <v>-5822</v>
      </c>
      <c r="BT29" s="264" t="str">
        <f t="shared" si="18"/>
        <v/>
      </c>
      <c r="BU29" s="264" t="str">
        <f t="shared" si="19"/>
        <v/>
      </c>
      <c r="BV29" s="263">
        <f t="shared" si="20"/>
        <v>0</v>
      </c>
      <c r="BW29" s="263">
        <f t="shared" si="21"/>
        <v>0</v>
      </c>
      <c r="BX29" s="263" t="str">
        <f t="shared" si="22"/>
        <v/>
      </c>
      <c r="BY29" s="263" t="str">
        <f t="shared" si="23"/>
        <v/>
      </c>
      <c r="BZ29" s="263" t="str">
        <f t="shared" si="24"/>
        <v/>
      </c>
      <c r="CA29" s="263" t="str">
        <f t="shared" si="25"/>
        <v/>
      </c>
      <c r="CB29" s="265"/>
      <c r="CC29" s="1131" t="s">
        <v>3397</v>
      </c>
      <c r="CD29" s="1126">
        <f t="shared" si="31"/>
        <v>0</v>
      </c>
      <c r="CE29" s="1126">
        <f t="shared" si="32"/>
        <v>0</v>
      </c>
    </row>
    <row r="30" spans="1:83" ht="67.5">
      <c r="A30" s="373" t="s">
        <v>960</v>
      </c>
      <c r="B30" s="372" t="s">
        <v>2794</v>
      </c>
      <c r="C30" s="372" t="s">
        <v>2795</v>
      </c>
      <c r="D30" s="372" t="s">
        <v>675</v>
      </c>
      <c r="E30" s="372" t="s">
        <v>285</v>
      </c>
      <c r="F30" s="1137">
        <v>1216</v>
      </c>
      <c r="G30" s="1149"/>
      <c r="H30" s="1688">
        <v>3781</v>
      </c>
      <c r="I30" s="1145">
        <v>914</v>
      </c>
      <c r="J30" s="1145"/>
      <c r="K30" s="1145">
        <v>3030</v>
      </c>
      <c r="L30" s="1139"/>
      <c r="M30" s="1139">
        <v>1216</v>
      </c>
      <c r="N30" s="1145">
        <v>174</v>
      </c>
      <c r="O30" s="1145">
        <v>740</v>
      </c>
      <c r="P30" s="1176" t="s">
        <v>231</v>
      </c>
      <c r="Q30" s="1686" t="s">
        <v>3401</v>
      </c>
      <c r="R30" s="1686" t="s">
        <v>2792</v>
      </c>
      <c r="S30" s="1686" t="s">
        <v>2793</v>
      </c>
      <c r="T30" s="1154" t="s">
        <v>1077</v>
      </c>
      <c r="U30" s="1152" t="s">
        <v>3455</v>
      </c>
      <c r="V30" s="500" t="s">
        <v>1</v>
      </c>
      <c r="W30" s="501" t="s">
        <v>1734</v>
      </c>
      <c r="X30" s="501"/>
      <c r="Y30" s="501">
        <v>3</v>
      </c>
      <c r="Z30" s="501">
        <v>2</v>
      </c>
      <c r="AA30" s="501">
        <v>0</v>
      </c>
      <c r="AB30" s="502"/>
      <c r="AC30" s="268"/>
      <c r="AD30" s="269" t="s">
        <v>363</v>
      </c>
      <c r="AE30" s="269" t="s">
        <v>364</v>
      </c>
      <c r="AF30" s="269" t="s">
        <v>365</v>
      </c>
      <c r="AG30" s="269" t="s">
        <v>362</v>
      </c>
      <c r="AH30" s="269" t="s">
        <v>3081</v>
      </c>
      <c r="AI30" s="269" t="s">
        <v>186</v>
      </c>
      <c r="AJ30" s="269" t="s">
        <v>230</v>
      </c>
      <c r="AK30" s="269"/>
      <c r="AL30" s="269"/>
      <c r="AM30" s="270"/>
      <c r="AN30" s="269" t="s">
        <v>570</v>
      </c>
      <c r="AO30" s="269" t="s">
        <v>571</v>
      </c>
      <c r="AP30" s="271"/>
      <c r="AQ30" s="272">
        <f t="shared" si="27"/>
        <v>0</v>
      </c>
      <c r="AR30" s="273">
        <f t="shared" si="28"/>
        <v>0</v>
      </c>
      <c r="AS30" s="274">
        <f t="shared" si="2"/>
        <v>0</v>
      </c>
      <c r="AT30" s="274">
        <f t="shared" si="3"/>
        <v>0</v>
      </c>
      <c r="AU30" s="125">
        <f t="shared" si="29"/>
        <v>0</v>
      </c>
      <c r="AV30" s="126">
        <f t="shared" si="9"/>
        <v>-24.835526315789469</v>
      </c>
      <c r="AW30" s="125">
        <f t="shared" si="10"/>
        <v>-19.86247024596668</v>
      </c>
      <c r="AX30" s="127">
        <f t="shared" si="11"/>
        <v>321.60804020100505</v>
      </c>
      <c r="AY30" s="127">
        <f t="shared" si="12"/>
        <v>301.65016501650166</v>
      </c>
      <c r="AZ30" s="128" t="str">
        <f t="shared" si="30"/>
        <v/>
      </c>
      <c r="BA30" s="503" t="s">
        <v>960</v>
      </c>
      <c r="BB30" s="504" t="s">
        <v>2794</v>
      </c>
      <c r="BC30" s="505">
        <v>1216</v>
      </c>
      <c r="BD30" s="505"/>
      <c r="BE30" s="507">
        <v>3850</v>
      </c>
      <c r="BF30" s="505">
        <v>1216</v>
      </c>
      <c r="BG30" s="505"/>
      <c r="BH30" s="507">
        <v>3781</v>
      </c>
      <c r="BI30" s="506"/>
      <c r="BJ30" s="507">
        <v>1216</v>
      </c>
      <c r="BK30" s="506"/>
      <c r="BL30" s="507">
        <v>1216</v>
      </c>
      <c r="BM30" s="269" t="s">
        <v>225</v>
      </c>
      <c r="BN30" s="269" t="s">
        <v>186</v>
      </c>
      <c r="BO30" s="271"/>
      <c r="BP30" s="262" t="str">
        <f t="shared" si="14"/>
        <v/>
      </c>
      <c r="BQ30" s="263">
        <f t="shared" si="15"/>
        <v>0</v>
      </c>
      <c r="BR30" s="263" t="str">
        <f t="shared" si="16"/>
        <v/>
      </c>
      <c r="BS30" s="263">
        <f t="shared" si="17"/>
        <v>0</v>
      </c>
      <c r="BT30" s="264" t="str">
        <f t="shared" si="18"/>
        <v/>
      </c>
      <c r="BU30" s="264" t="str">
        <f t="shared" si="19"/>
        <v/>
      </c>
      <c r="BV30" s="263" t="str">
        <f t="shared" si="20"/>
        <v/>
      </c>
      <c r="BW30" s="263">
        <f t="shared" si="21"/>
        <v>0</v>
      </c>
      <c r="BX30" s="263" t="str">
        <f t="shared" si="22"/>
        <v/>
      </c>
      <c r="BY30" s="263" t="str">
        <f t="shared" si="23"/>
        <v/>
      </c>
      <c r="BZ30" s="263" t="str">
        <f t="shared" si="24"/>
        <v/>
      </c>
      <c r="CA30" s="263" t="str">
        <f t="shared" si="25"/>
        <v/>
      </c>
      <c r="CB30" s="265"/>
      <c r="CC30" s="1131" t="s">
        <v>3397</v>
      </c>
      <c r="CD30" s="1126">
        <f t="shared" si="31"/>
        <v>0</v>
      </c>
      <c r="CE30" s="1126">
        <f t="shared" si="32"/>
        <v>0</v>
      </c>
    </row>
    <row r="31" spans="1:83" ht="337.5">
      <c r="A31" s="373">
        <v>9</v>
      </c>
      <c r="B31" s="372" t="s">
        <v>1520</v>
      </c>
      <c r="C31" s="372" t="s">
        <v>3069</v>
      </c>
      <c r="D31" s="1689" t="s">
        <v>1905</v>
      </c>
      <c r="E31" s="1689" t="s">
        <v>285</v>
      </c>
      <c r="F31" s="1251">
        <v>44548</v>
      </c>
      <c r="G31" s="1251">
        <v>76616</v>
      </c>
      <c r="H31" s="369"/>
      <c r="I31" s="1145">
        <v>60801</v>
      </c>
      <c r="J31" s="1145">
        <v>84166</v>
      </c>
      <c r="K31" s="1213"/>
      <c r="L31" s="1213">
        <v>0</v>
      </c>
      <c r="M31" s="1145">
        <v>44548</v>
      </c>
      <c r="N31" s="1213">
        <v>0</v>
      </c>
      <c r="O31" s="1145">
        <v>60801</v>
      </c>
      <c r="P31" s="370" t="s">
        <v>231</v>
      </c>
      <c r="Q31" s="1153" t="s">
        <v>3456</v>
      </c>
      <c r="R31" s="370" t="s">
        <v>2897</v>
      </c>
      <c r="S31" s="370" t="s">
        <v>2898</v>
      </c>
      <c r="T31" s="370" t="s">
        <v>1944</v>
      </c>
      <c r="U31" s="1255" t="s">
        <v>3659</v>
      </c>
      <c r="V31" s="500" t="s">
        <v>1</v>
      </c>
      <c r="W31" s="501" t="s">
        <v>18</v>
      </c>
      <c r="X31" s="501" t="s">
        <v>19</v>
      </c>
      <c r="Y31" s="501">
        <v>3</v>
      </c>
      <c r="Z31" s="501">
        <v>0</v>
      </c>
      <c r="AA31" s="501">
        <v>0</v>
      </c>
      <c r="AB31" s="502"/>
      <c r="AC31" s="268"/>
      <c r="AD31" s="269" t="s">
        <v>363</v>
      </c>
      <c r="AE31" s="269" t="s">
        <v>368</v>
      </c>
      <c r="AF31" s="269" t="s">
        <v>365</v>
      </c>
      <c r="AG31" s="269" t="s">
        <v>362</v>
      </c>
      <c r="AH31" s="269" t="s">
        <v>3081</v>
      </c>
      <c r="AI31" s="269" t="s">
        <v>676</v>
      </c>
      <c r="AJ31" s="269" t="s">
        <v>230</v>
      </c>
      <c r="AK31" s="269"/>
      <c r="AL31" s="269"/>
      <c r="AM31" s="270"/>
      <c r="AN31" s="269" t="s">
        <v>570</v>
      </c>
      <c r="AO31" s="269" t="s">
        <v>571</v>
      </c>
      <c r="AP31" s="271" t="s">
        <v>3063</v>
      </c>
      <c r="AQ31" s="272">
        <f t="shared" si="27"/>
        <v>0</v>
      </c>
      <c r="AR31" s="273">
        <f t="shared" si="28"/>
        <v>0</v>
      </c>
      <c r="AS31" s="274">
        <f t="shared" si="2"/>
        <v>0</v>
      </c>
      <c r="AT31" s="274">
        <f t="shared" si="3"/>
        <v>0</v>
      </c>
      <c r="AU31" s="125">
        <f t="shared" si="29"/>
        <v>53.35995593500413</v>
      </c>
      <c r="AV31" s="126">
        <f t="shared" si="9"/>
        <v>36.484241716799851</v>
      </c>
      <c r="AW31" s="125">
        <f t="shared" si="10"/>
        <v>9.8543385193693211</v>
      </c>
      <c r="AX31" s="127">
        <f t="shared" si="11"/>
        <v>581.44512895478749</v>
      </c>
      <c r="AY31" s="127">
        <f t="shared" si="12"/>
        <v>722.39384074329303</v>
      </c>
      <c r="AZ31" s="128" t="str">
        <f t="shared" si="30"/>
        <v/>
      </c>
      <c r="BA31" s="503">
        <v>9</v>
      </c>
      <c r="BB31" s="504" t="s">
        <v>1520</v>
      </c>
      <c r="BC31" s="517">
        <v>29048</v>
      </c>
      <c r="BD31" s="518">
        <v>69633</v>
      </c>
      <c r="BE31" s="519"/>
      <c r="BF31" s="518">
        <v>44874</v>
      </c>
      <c r="BG31" s="518">
        <v>75893</v>
      </c>
      <c r="BH31" s="519"/>
      <c r="BI31" s="519"/>
      <c r="BJ31" s="516">
        <v>29048</v>
      </c>
      <c r="BK31" s="519"/>
      <c r="BL31" s="516">
        <v>44874</v>
      </c>
      <c r="BM31" s="269" t="s">
        <v>225</v>
      </c>
      <c r="BN31" s="269" t="s">
        <v>676</v>
      </c>
      <c r="BO31" s="271" t="s">
        <v>3063</v>
      </c>
      <c r="BP31" s="262" t="str">
        <f t="shared" si="14"/>
        <v/>
      </c>
      <c r="BQ31" s="263">
        <f t="shared" si="15"/>
        <v>-326</v>
      </c>
      <c r="BR31" s="263">
        <f t="shared" si="16"/>
        <v>723</v>
      </c>
      <c r="BS31" s="263" t="str">
        <f t="shared" si="17"/>
        <v/>
      </c>
      <c r="BT31" s="264">
        <f t="shared" si="18"/>
        <v>54.482236298540343</v>
      </c>
      <c r="BU31" s="264">
        <f t="shared" si="19"/>
        <v>53.35995593500413</v>
      </c>
      <c r="BV31" s="263">
        <f t="shared" si="20"/>
        <v>0</v>
      </c>
      <c r="BW31" s="263">
        <f t="shared" si="21"/>
        <v>-326</v>
      </c>
      <c r="BX31" s="263" t="str">
        <f t="shared" si="22"/>
        <v/>
      </c>
      <c r="BY31" s="263" t="str">
        <f t="shared" si="23"/>
        <v/>
      </c>
      <c r="BZ31" s="263" t="str">
        <f t="shared" si="24"/>
        <v/>
      </c>
      <c r="CA31" s="263" t="str">
        <f t="shared" si="25"/>
        <v>chk</v>
      </c>
      <c r="CB31" s="265"/>
      <c r="CC31" s="1131" t="s">
        <v>3397</v>
      </c>
      <c r="CD31" s="1126">
        <f t="shared" si="31"/>
        <v>0</v>
      </c>
      <c r="CE31" s="1126">
        <f t="shared" si="32"/>
        <v>0</v>
      </c>
    </row>
    <row r="32" spans="1:83" ht="148.5">
      <c r="A32" s="373">
        <v>10</v>
      </c>
      <c r="B32" s="372" t="s">
        <v>2899</v>
      </c>
      <c r="C32" s="372" t="s">
        <v>1904</v>
      </c>
      <c r="D32" s="372" t="s">
        <v>1905</v>
      </c>
      <c r="E32" s="372" t="s">
        <v>339</v>
      </c>
      <c r="F32" s="1180">
        <v>5832</v>
      </c>
      <c r="G32" s="1180">
        <v>10031</v>
      </c>
      <c r="H32" s="360"/>
      <c r="I32" s="1253">
        <v>7897</v>
      </c>
      <c r="J32" s="1254">
        <v>10932</v>
      </c>
      <c r="K32" s="1690"/>
      <c r="L32" s="367"/>
      <c r="M32" s="1252">
        <v>5832</v>
      </c>
      <c r="N32" s="422"/>
      <c r="O32" s="1253">
        <v>7897</v>
      </c>
      <c r="P32" s="371" t="s">
        <v>231</v>
      </c>
      <c r="Q32" s="1153" t="s">
        <v>3457</v>
      </c>
      <c r="R32" s="371" t="s">
        <v>2897</v>
      </c>
      <c r="S32" s="371" t="s">
        <v>2898</v>
      </c>
      <c r="T32" s="371" t="s">
        <v>2900</v>
      </c>
      <c r="U32" s="425" t="s">
        <v>3101</v>
      </c>
      <c r="V32" s="520" t="s">
        <v>54</v>
      </c>
      <c r="W32" s="521" t="s">
        <v>13</v>
      </c>
      <c r="X32" s="521"/>
      <c r="Y32" s="521">
        <v>3</v>
      </c>
      <c r="Z32" s="521">
        <v>0</v>
      </c>
      <c r="AA32" s="521">
        <v>0</v>
      </c>
      <c r="AB32" s="522"/>
      <c r="AC32" s="268"/>
      <c r="AD32" s="269" t="s">
        <v>372</v>
      </c>
      <c r="AE32" s="269" t="s">
        <v>368</v>
      </c>
      <c r="AF32" s="269" t="s">
        <v>374</v>
      </c>
      <c r="AG32" s="269" t="s">
        <v>371</v>
      </c>
      <c r="AH32" s="269" t="s">
        <v>3081</v>
      </c>
      <c r="AI32" s="269" t="s">
        <v>677</v>
      </c>
      <c r="AJ32" s="269" t="s">
        <v>230</v>
      </c>
      <c r="AK32" s="269"/>
      <c r="AL32" s="269"/>
      <c r="AM32" s="270"/>
      <c r="AN32" s="269" t="s">
        <v>583</v>
      </c>
      <c r="AO32" s="269" t="s">
        <v>584</v>
      </c>
      <c r="AP32" s="271" t="s">
        <v>3035</v>
      </c>
      <c r="AQ32" s="272">
        <f t="shared" si="27"/>
        <v>0</v>
      </c>
      <c r="AR32" s="273">
        <f t="shared" si="28"/>
        <v>0</v>
      </c>
      <c r="AS32" s="274">
        <f t="shared" si="2"/>
        <v>0</v>
      </c>
      <c r="AT32" s="274">
        <f t="shared" si="3"/>
        <v>0</v>
      </c>
      <c r="AU32" s="125">
        <f t="shared" si="29"/>
        <v>50.077200205867214</v>
      </c>
      <c r="AV32" s="126">
        <f t="shared" si="9"/>
        <v>35.40809327846366</v>
      </c>
      <c r="AW32" s="125" t="e">
        <f>IF(AND($J32&lt;&gt;"",$H32&lt;&gt;""),IF($H32=0,"",($J32/$H32-1)*100),IF(AND(#REF!&lt;&gt;"",$G32&lt;&gt;""),IF($G32=0,"",(#REF!/$G32-1)*100),""))</f>
        <v>#REF!</v>
      </c>
      <c r="AX32" s="127">
        <f t="shared" si="11"/>
        <v>581.3976672315822</v>
      </c>
      <c r="AY32" s="127" t="e">
        <f>IF(OR($I32=0,SUM($J32:$J32)=0),"",IF(AND($J32=0,#REF!&gt;0),$I32/#REF!*1000,$I32/$J32*1000))</f>
        <v>#REF!</v>
      </c>
      <c r="AZ32" s="128" t="e">
        <f t="shared" si="30"/>
        <v>#REF!</v>
      </c>
      <c r="BA32" s="503">
        <v>10</v>
      </c>
      <c r="BB32" s="504" t="s">
        <v>2899</v>
      </c>
      <c r="BC32" s="505">
        <v>3886</v>
      </c>
      <c r="BD32" s="505">
        <v>9315</v>
      </c>
      <c r="BE32" s="516"/>
      <c r="BF32" s="505">
        <v>6045</v>
      </c>
      <c r="BG32" s="505">
        <v>10229</v>
      </c>
      <c r="BH32" s="516"/>
      <c r="BI32" s="515"/>
      <c r="BJ32" s="516">
        <v>3886</v>
      </c>
      <c r="BK32" s="515"/>
      <c r="BL32" s="516">
        <v>6045</v>
      </c>
      <c r="BM32" s="269" t="s">
        <v>225</v>
      </c>
      <c r="BN32" s="269" t="s">
        <v>677</v>
      </c>
      <c r="BO32" s="271" t="s">
        <v>3035</v>
      </c>
      <c r="BP32" s="262" t="str">
        <f t="shared" si="14"/>
        <v/>
      </c>
      <c r="BQ32" s="263">
        <f t="shared" si="15"/>
        <v>-213</v>
      </c>
      <c r="BR32" s="263">
        <f t="shared" si="16"/>
        <v>-198</v>
      </c>
      <c r="BS32" s="263" t="str">
        <f t="shared" si="17"/>
        <v/>
      </c>
      <c r="BT32" s="264">
        <f t="shared" si="18"/>
        <v>55.558414822439531</v>
      </c>
      <c r="BU32" s="264">
        <f t="shared" si="19"/>
        <v>50.077200205867214</v>
      </c>
      <c r="BV32" s="263" t="str">
        <f t="shared" si="20"/>
        <v/>
      </c>
      <c r="BW32" s="263">
        <f t="shared" si="21"/>
        <v>-213</v>
      </c>
      <c r="BX32" s="263" t="str">
        <f t="shared" si="22"/>
        <v/>
      </c>
      <c r="BY32" s="263" t="str">
        <f t="shared" si="23"/>
        <v/>
      </c>
      <c r="BZ32" s="263" t="str">
        <f t="shared" si="24"/>
        <v/>
      </c>
      <c r="CA32" s="263" t="str">
        <f t="shared" si="25"/>
        <v>chk</v>
      </c>
      <c r="CB32" s="265"/>
      <c r="CC32" s="1131" t="s">
        <v>3397</v>
      </c>
      <c r="CD32" s="1126">
        <f t="shared" si="31"/>
        <v>0</v>
      </c>
      <c r="CE32" s="1126">
        <f t="shared" si="32"/>
        <v>0</v>
      </c>
    </row>
    <row r="33" spans="1:83" ht="166.9" customHeight="1">
      <c r="A33" s="1691" t="s">
        <v>3130</v>
      </c>
      <c r="B33" s="1692" t="s">
        <v>3075</v>
      </c>
      <c r="C33" s="1692"/>
      <c r="D33" s="1692" t="s">
        <v>3076</v>
      </c>
      <c r="E33" s="1692" t="s">
        <v>90</v>
      </c>
      <c r="F33" s="1213">
        <v>2000</v>
      </c>
      <c r="G33" s="1213"/>
      <c r="H33" s="1213">
        <v>178049</v>
      </c>
      <c r="I33" s="1145">
        <v>3135</v>
      </c>
      <c r="J33" s="1145"/>
      <c r="K33" s="1145">
        <v>205079</v>
      </c>
      <c r="L33" s="1213"/>
      <c r="M33" s="1213">
        <v>2000</v>
      </c>
      <c r="N33" s="1213"/>
      <c r="O33" s="1145">
        <v>3135</v>
      </c>
      <c r="P33" s="1166" t="s">
        <v>231</v>
      </c>
      <c r="Q33" s="1146" t="s">
        <v>3660</v>
      </c>
      <c r="R33" s="1166" t="s">
        <v>2897</v>
      </c>
      <c r="S33" s="1166" t="s">
        <v>2898</v>
      </c>
      <c r="T33" s="1166"/>
      <c r="U33" s="1255" t="s">
        <v>3661</v>
      </c>
      <c r="V33" s="523"/>
      <c r="W33" s="524"/>
      <c r="X33" s="524"/>
      <c r="Y33" s="525"/>
      <c r="Z33" s="525"/>
      <c r="AA33" s="525"/>
      <c r="AB33" s="526"/>
      <c r="AC33" s="268"/>
      <c r="AD33" s="491" t="s">
        <v>228</v>
      </c>
      <c r="AE33" s="491" t="s">
        <v>224</v>
      </c>
      <c r="AF33" s="491" t="s">
        <v>1350</v>
      </c>
      <c r="AG33" s="491" t="s">
        <v>231</v>
      </c>
      <c r="AH33" s="269" t="s">
        <v>3081</v>
      </c>
      <c r="AI33" s="491" t="s">
        <v>3078</v>
      </c>
      <c r="AJ33" s="491" t="s">
        <v>230</v>
      </c>
      <c r="AK33" s="491"/>
      <c r="AL33" s="491"/>
      <c r="AM33" s="492"/>
      <c r="AN33" s="269" t="s">
        <v>570</v>
      </c>
      <c r="AO33" s="269" t="s">
        <v>571</v>
      </c>
      <c r="AP33" s="493" t="s">
        <v>3077</v>
      </c>
      <c r="AQ33" s="407"/>
      <c r="AR33" s="408"/>
      <c r="AS33" s="409"/>
      <c r="AT33" s="409"/>
      <c r="AU33" s="410"/>
      <c r="AV33" s="411"/>
      <c r="AW33" s="410"/>
      <c r="AX33" s="412"/>
      <c r="AY33" s="412"/>
      <c r="AZ33" s="413"/>
      <c r="BA33" s="527" t="s">
        <v>3074</v>
      </c>
      <c r="BB33" s="528" t="s">
        <v>3075</v>
      </c>
      <c r="BC33" s="529">
        <v>1474.0250000000001</v>
      </c>
      <c r="BD33" s="529"/>
      <c r="BE33" s="530">
        <v>118107</v>
      </c>
      <c r="BF33" s="529">
        <v>2000</v>
      </c>
      <c r="BG33" s="529"/>
      <c r="BH33" s="530">
        <v>178049</v>
      </c>
      <c r="BI33" s="530"/>
      <c r="BJ33" s="530">
        <v>1474.0250000000001</v>
      </c>
      <c r="BK33" s="530"/>
      <c r="BL33" s="530">
        <v>2000</v>
      </c>
      <c r="BM33" s="419" t="s">
        <v>1350</v>
      </c>
      <c r="BN33" s="419" t="s">
        <v>3078</v>
      </c>
      <c r="BO33" s="418" t="s">
        <v>3077</v>
      </c>
      <c r="BP33" s="414"/>
      <c r="BQ33" s="415"/>
      <c r="BR33" s="415"/>
      <c r="BS33" s="415"/>
      <c r="BT33" s="416"/>
      <c r="BU33" s="416"/>
      <c r="BV33" s="415"/>
      <c r="BW33" s="415"/>
      <c r="BX33" s="415"/>
      <c r="BY33" s="415"/>
      <c r="BZ33" s="415"/>
      <c r="CA33" s="415"/>
      <c r="CB33" s="417"/>
      <c r="CC33" s="1131" t="s">
        <v>3429</v>
      </c>
      <c r="CD33" s="1126">
        <f t="shared" si="31"/>
        <v>0</v>
      </c>
      <c r="CE33" s="1126">
        <f t="shared" si="32"/>
        <v>0</v>
      </c>
    </row>
    <row r="34" spans="1:83" ht="81">
      <c r="A34" s="373" t="s">
        <v>3131</v>
      </c>
      <c r="B34" s="372" t="s">
        <v>587</v>
      </c>
      <c r="C34" s="372" t="s">
        <v>1078</v>
      </c>
      <c r="D34" s="372" t="s">
        <v>2780</v>
      </c>
      <c r="E34" s="372" t="s">
        <v>285</v>
      </c>
      <c r="F34" s="120">
        <v>2765</v>
      </c>
      <c r="G34" s="120"/>
      <c r="H34" s="120">
        <v>43305</v>
      </c>
      <c r="I34" s="1156">
        <v>2727</v>
      </c>
      <c r="J34" s="1156"/>
      <c r="K34" s="1156">
        <v>44856</v>
      </c>
      <c r="L34" s="360">
        <v>376</v>
      </c>
      <c r="M34" s="360">
        <v>2389</v>
      </c>
      <c r="N34" s="1156">
        <v>417</v>
      </c>
      <c r="O34" s="1156">
        <v>2310</v>
      </c>
      <c r="P34" s="371" t="s">
        <v>231</v>
      </c>
      <c r="Q34" s="1153" t="s">
        <v>3458</v>
      </c>
      <c r="R34" s="1155" t="s">
        <v>3459</v>
      </c>
      <c r="S34" s="424" t="s">
        <v>1081</v>
      </c>
      <c r="T34" s="371" t="s">
        <v>2210</v>
      </c>
      <c r="U34" s="425"/>
      <c r="V34" s="531" t="s">
        <v>1</v>
      </c>
      <c r="W34" s="532" t="s">
        <v>20</v>
      </c>
      <c r="X34" s="532" t="s">
        <v>21</v>
      </c>
      <c r="Y34" s="532">
        <v>3</v>
      </c>
      <c r="Z34" s="532">
        <v>2</v>
      </c>
      <c r="AA34" s="532">
        <v>0</v>
      </c>
      <c r="AB34" s="533"/>
      <c r="AC34" s="268"/>
      <c r="AD34" s="269" t="s">
        <v>363</v>
      </c>
      <c r="AE34" s="269" t="s">
        <v>364</v>
      </c>
      <c r="AF34" s="269" t="s">
        <v>365</v>
      </c>
      <c r="AG34" s="269" t="s">
        <v>362</v>
      </c>
      <c r="AH34" s="269" t="s">
        <v>3082</v>
      </c>
      <c r="AI34" s="269" t="s">
        <v>750</v>
      </c>
      <c r="AJ34" s="269" t="s">
        <v>230</v>
      </c>
      <c r="AK34" s="269"/>
      <c r="AL34" s="269"/>
      <c r="AM34" s="270"/>
      <c r="AN34" s="269" t="s">
        <v>570</v>
      </c>
      <c r="AO34" s="269" t="s">
        <v>571</v>
      </c>
      <c r="AP34" s="271" t="s">
        <v>2999</v>
      </c>
      <c r="AQ34" s="272">
        <f t="shared" si="27"/>
        <v>0</v>
      </c>
      <c r="AR34" s="273">
        <f t="shared" si="28"/>
        <v>0</v>
      </c>
      <c r="AS34" s="274">
        <f t="shared" ref="AS34:AS65" si="34">IF(AND(SUMIF($A:$A,CONCATENATE($A34,"-","?"),$F:$F)+SUMIF($A:$A,CONCATENATE($A34,"-","??"),$F:$F)&gt;0,SUMIF($A:$A,CONCATENATE($A34,"-","?"),$F:$F)+SUMIF($A:$A,CONCATENATE($A34,"-","??"),$F:$F)&lt;&gt;$F34),1,0)</f>
        <v>0</v>
      </c>
      <c r="AT34" s="274">
        <f t="shared" ref="AT34:AT97" si="35">IF(AND(SUMIF($A:$A,CONCATENATE($A34,"-","?"),$I:$I)+SUMIF($A:$A,CONCATENATE($A34,"-","??"),$I:$I)&gt;0,SUMIF($A:$A,CONCATENATE($A34,"-","?"),$I:$I)+SUMIF($A:$A,CONCATENATE($A34,"-","??"),$I:$I)&lt;&gt;$I34),1,0)</f>
        <v>0</v>
      </c>
      <c r="AU34" s="125">
        <f t="shared" si="29"/>
        <v>13.412633305988519</v>
      </c>
      <c r="AV34" s="126">
        <f t="shared" si="9"/>
        <v>-1.3743218806509971</v>
      </c>
      <c r="AW34" s="125">
        <f t="shared" si="10"/>
        <v>3.581572566678215</v>
      </c>
      <c r="AX34" s="127">
        <f t="shared" si="11"/>
        <v>63.849440018473622</v>
      </c>
      <c r="AY34" s="127">
        <f t="shared" si="12"/>
        <v>60.794542536115571</v>
      </c>
      <c r="AZ34" s="128" t="str">
        <f t="shared" si="30"/>
        <v/>
      </c>
      <c r="BA34" s="503">
        <v>11</v>
      </c>
      <c r="BB34" s="504" t="s">
        <v>587</v>
      </c>
      <c r="BC34" s="505">
        <v>2438</v>
      </c>
      <c r="BD34" s="505"/>
      <c r="BE34" s="505">
        <v>49723</v>
      </c>
      <c r="BF34" s="505">
        <v>2765</v>
      </c>
      <c r="BG34" s="505"/>
      <c r="BH34" s="505">
        <v>43305</v>
      </c>
      <c r="BI34" s="507">
        <v>246</v>
      </c>
      <c r="BJ34" s="507">
        <v>2192</v>
      </c>
      <c r="BK34" s="507">
        <v>376</v>
      </c>
      <c r="BL34" s="507">
        <v>2389</v>
      </c>
      <c r="BM34" s="269" t="s">
        <v>225</v>
      </c>
      <c r="BN34" s="269" t="s">
        <v>750</v>
      </c>
      <c r="BO34" s="271" t="s">
        <v>2999</v>
      </c>
      <c r="BP34" s="262" t="str">
        <f t="shared" si="14"/>
        <v/>
      </c>
      <c r="BQ34" s="263">
        <f t="shared" si="15"/>
        <v>0</v>
      </c>
      <c r="BR34" s="263" t="str">
        <f t="shared" si="16"/>
        <v/>
      </c>
      <c r="BS34" s="263">
        <f t="shared" si="17"/>
        <v>0</v>
      </c>
      <c r="BT34" s="264" t="str">
        <f t="shared" si="18"/>
        <v/>
      </c>
      <c r="BU34" s="264" t="str">
        <f t="shared" si="19"/>
        <v/>
      </c>
      <c r="BV34" s="263">
        <f t="shared" si="20"/>
        <v>0</v>
      </c>
      <c r="BW34" s="263">
        <f t="shared" si="21"/>
        <v>0</v>
      </c>
      <c r="BX34" s="263" t="str">
        <f t="shared" si="22"/>
        <v/>
      </c>
      <c r="BY34" s="263" t="str">
        <f t="shared" si="23"/>
        <v/>
      </c>
      <c r="BZ34" s="263" t="str">
        <f t="shared" si="24"/>
        <v/>
      </c>
      <c r="CA34" s="263" t="str">
        <f t="shared" si="25"/>
        <v/>
      </c>
      <c r="CB34" s="265"/>
      <c r="CC34" s="1131" t="s">
        <v>3397</v>
      </c>
      <c r="CD34" s="1126">
        <f t="shared" si="31"/>
        <v>0</v>
      </c>
      <c r="CE34" s="1126">
        <f t="shared" si="32"/>
        <v>0</v>
      </c>
    </row>
    <row r="35" spans="1:83" ht="54">
      <c r="A35" s="1641" t="s">
        <v>21</v>
      </c>
      <c r="B35" s="1629" t="s">
        <v>1866</v>
      </c>
      <c r="C35" s="1629" t="s">
        <v>1729</v>
      </c>
      <c r="D35" s="1629" t="s">
        <v>2283</v>
      </c>
      <c r="E35" s="1629" t="s">
        <v>285</v>
      </c>
      <c r="F35" s="1640">
        <v>6247</v>
      </c>
      <c r="G35" s="1640">
        <v>39734</v>
      </c>
      <c r="H35" s="1640">
        <v>71875</v>
      </c>
      <c r="I35" s="1642">
        <v>7356</v>
      </c>
      <c r="J35" s="1642">
        <v>47831</v>
      </c>
      <c r="K35" s="1642">
        <v>80177</v>
      </c>
      <c r="L35" s="1528">
        <v>5560</v>
      </c>
      <c r="M35" s="1528">
        <v>687</v>
      </c>
      <c r="N35" s="1446">
        <v>6547</v>
      </c>
      <c r="O35" s="1446">
        <v>809</v>
      </c>
      <c r="P35" s="1643" t="s">
        <v>1023</v>
      </c>
      <c r="Q35" s="1643" t="s">
        <v>1730</v>
      </c>
      <c r="R35" s="1643" t="s">
        <v>3999</v>
      </c>
      <c r="S35" s="1643" t="s">
        <v>4000</v>
      </c>
      <c r="T35" s="1643" t="s">
        <v>1731</v>
      </c>
      <c r="U35" s="1447"/>
      <c r="V35" s="500"/>
      <c r="W35" s="501"/>
      <c r="X35" s="501"/>
      <c r="Y35" s="501"/>
      <c r="Z35" s="501"/>
      <c r="AA35" s="501"/>
      <c r="AB35" s="502"/>
      <c r="AC35" s="268"/>
      <c r="AD35" s="269" t="s">
        <v>229</v>
      </c>
      <c r="AE35" s="269" t="s">
        <v>364</v>
      </c>
      <c r="AF35" s="269" t="s">
        <v>225</v>
      </c>
      <c r="AG35" s="269" t="s">
        <v>222</v>
      </c>
      <c r="AH35" s="269" t="s">
        <v>3082</v>
      </c>
      <c r="AI35" s="269" t="s">
        <v>1693</v>
      </c>
      <c r="AJ35" s="269" t="s">
        <v>230</v>
      </c>
      <c r="AK35" s="269"/>
      <c r="AL35" s="269"/>
      <c r="AM35" s="270"/>
      <c r="AN35" s="269" t="s">
        <v>570</v>
      </c>
      <c r="AO35" s="269" t="s">
        <v>571</v>
      </c>
      <c r="AP35" s="276"/>
      <c r="AQ35" s="272">
        <f t="shared" si="27"/>
        <v>0</v>
      </c>
      <c r="AR35" s="273">
        <f t="shared" si="28"/>
        <v>0</v>
      </c>
      <c r="AS35" s="274">
        <f t="shared" si="34"/>
        <v>0</v>
      </c>
      <c r="AT35" s="274">
        <f t="shared" si="35"/>
        <v>0</v>
      </c>
      <c r="AU35" s="125">
        <f t="shared" si="29"/>
        <v>28.910441601320681</v>
      </c>
      <c r="AV35" s="126">
        <f t="shared" si="9"/>
        <v>17.752521210180895</v>
      </c>
      <c r="AW35" s="125">
        <f t="shared" si="10"/>
        <v>11.550608695652166</v>
      </c>
      <c r="AX35" s="127">
        <f t="shared" si="11"/>
        <v>86.914782608695646</v>
      </c>
      <c r="AY35" s="127">
        <f t="shared" si="12"/>
        <v>91.747009740948158</v>
      </c>
      <c r="AZ35" s="128" t="str">
        <f t="shared" si="30"/>
        <v/>
      </c>
      <c r="BA35" s="503">
        <v>12</v>
      </c>
      <c r="BB35" s="534" t="s">
        <v>1866</v>
      </c>
      <c r="BC35" s="535">
        <v>4846</v>
      </c>
      <c r="BD35" s="535"/>
      <c r="BE35" s="535">
        <v>67152</v>
      </c>
      <c r="BF35" s="535">
        <v>6271</v>
      </c>
      <c r="BG35" s="535"/>
      <c r="BH35" s="535">
        <v>71971</v>
      </c>
      <c r="BI35" s="536">
        <v>4312</v>
      </c>
      <c r="BJ35" s="536">
        <v>534</v>
      </c>
      <c r="BK35" s="536">
        <v>5581</v>
      </c>
      <c r="BL35" s="536">
        <v>690</v>
      </c>
      <c r="BM35" s="269" t="s">
        <v>225</v>
      </c>
      <c r="BN35" s="269" t="s">
        <v>1693</v>
      </c>
      <c r="BO35" s="276"/>
      <c r="BP35" s="262" t="str">
        <f t="shared" si="14"/>
        <v/>
      </c>
      <c r="BQ35" s="263">
        <f t="shared" si="15"/>
        <v>-24</v>
      </c>
      <c r="BR35" s="263">
        <f t="shared" si="16"/>
        <v>39734</v>
      </c>
      <c r="BS35" s="263">
        <f t="shared" si="17"/>
        <v>-96</v>
      </c>
      <c r="BT35" s="264">
        <f t="shared" si="18"/>
        <v>29.405695418902191</v>
      </c>
      <c r="BU35" s="264">
        <f t="shared" si="19"/>
        <v>28.910441601320681</v>
      </c>
      <c r="BV35" s="263">
        <f t="shared" si="20"/>
        <v>-21</v>
      </c>
      <c r="BW35" s="263">
        <f t="shared" si="21"/>
        <v>-3</v>
      </c>
      <c r="BX35" s="263" t="str">
        <f t="shared" si="22"/>
        <v/>
      </c>
      <c r="BY35" s="263" t="str">
        <f t="shared" si="23"/>
        <v/>
      </c>
      <c r="BZ35" s="263" t="str">
        <f t="shared" si="24"/>
        <v/>
      </c>
      <c r="CA35" s="263" t="str">
        <f t="shared" si="25"/>
        <v>chk</v>
      </c>
      <c r="CB35" s="277"/>
      <c r="CC35" s="1131" t="s">
        <v>2321</v>
      </c>
      <c r="CD35" s="1126">
        <f t="shared" si="31"/>
        <v>0</v>
      </c>
      <c r="CE35" s="1126">
        <f t="shared" si="32"/>
        <v>0</v>
      </c>
    </row>
    <row r="36" spans="1:83" ht="67.5">
      <c r="A36" s="373" t="s">
        <v>23</v>
      </c>
      <c r="B36" s="372" t="s">
        <v>1079</v>
      </c>
      <c r="C36" s="372" t="s">
        <v>1080</v>
      </c>
      <c r="D36" s="372" t="s">
        <v>446</v>
      </c>
      <c r="E36" s="372" t="s">
        <v>285</v>
      </c>
      <c r="F36" s="423">
        <v>0</v>
      </c>
      <c r="G36" s="120"/>
      <c r="H36" s="360">
        <v>59</v>
      </c>
      <c r="I36" s="1158">
        <v>0</v>
      </c>
      <c r="J36" s="1159"/>
      <c r="K36" s="1156">
        <v>58</v>
      </c>
      <c r="L36" s="367">
        <v>0</v>
      </c>
      <c r="M36" s="360">
        <v>0</v>
      </c>
      <c r="N36" s="1160">
        <v>0</v>
      </c>
      <c r="O36" s="1160">
        <v>0</v>
      </c>
      <c r="P36" s="371" t="s">
        <v>231</v>
      </c>
      <c r="Q36" s="1155" t="s">
        <v>3448</v>
      </c>
      <c r="R36" s="1155" t="s">
        <v>3460</v>
      </c>
      <c r="S36" s="1155" t="s">
        <v>3461</v>
      </c>
      <c r="T36" s="371" t="s">
        <v>1239</v>
      </c>
      <c r="U36" s="425" t="s">
        <v>1082</v>
      </c>
      <c r="V36" s="500" t="s">
        <v>1</v>
      </c>
      <c r="W36" s="501" t="s">
        <v>22</v>
      </c>
      <c r="X36" s="501" t="s">
        <v>23</v>
      </c>
      <c r="Y36" s="501">
        <v>3</v>
      </c>
      <c r="Z36" s="501">
        <v>2</v>
      </c>
      <c r="AA36" s="501">
        <v>0</v>
      </c>
      <c r="AB36" s="502"/>
      <c r="AC36" s="268"/>
      <c r="AD36" s="269" t="s">
        <v>363</v>
      </c>
      <c r="AE36" s="269" t="s">
        <v>364</v>
      </c>
      <c r="AF36" s="269" t="s">
        <v>365</v>
      </c>
      <c r="AG36" s="269" t="s">
        <v>362</v>
      </c>
      <c r="AH36" s="269" t="s">
        <v>90</v>
      </c>
      <c r="AI36" s="269" t="s">
        <v>193</v>
      </c>
      <c r="AJ36" s="269" t="s">
        <v>230</v>
      </c>
      <c r="AK36" s="269"/>
      <c r="AL36" s="269"/>
      <c r="AM36" s="270"/>
      <c r="AN36" s="269" t="s">
        <v>570</v>
      </c>
      <c r="AO36" s="269" t="s">
        <v>571</v>
      </c>
      <c r="AP36" s="278" t="s">
        <v>403</v>
      </c>
      <c r="AQ36" s="272">
        <f t="shared" si="27"/>
        <v>0</v>
      </c>
      <c r="AR36" s="273">
        <f t="shared" si="28"/>
        <v>0</v>
      </c>
      <c r="AS36" s="274">
        <f t="shared" si="34"/>
        <v>0</v>
      </c>
      <c r="AT36" s="274">
        <f t="shared" si="35"/>
        <v>0</v>
      </c>
      <c r="AU36" s="125" t="str">
        <f t="shared" si="29"/>
        <v/>
      </c>
      <c r="AV36" s="126" t="str">
        <f t="shared" si="9"/>
        <v/>
      </c>
      <c r="AW36" s="125">
        <f t="shared" si="10"/>
        <v>-1.6949152542372836</v>
      </c>
      <c r="AX36" s="127" t="str">
        <f t="shared" si="11"/>
        <v/>
      </c>
      <c r="AY36" s="127" t="str">
        <f t="shared" si="12"/>
        <v/>
      </c>
      <c r="AZ36" s="128" t="str">
        <f t="shared" si="30"/>
        <v/>
      </c>
      <c r="BA36" s="503">
        <v>13</v>
      </c>
      <c r="BB36" s="537" t="s">
        <v>1079</v>
      </c>
      <c r="BC36" s="538">
        <v>0</v>
      </c>
      <c r="BD36" s="539"/>
      <c r="BE36" s="540">
        <v>43</v>
      </c>
      <c r="BF36" s="538">
        <v>0</v>
      </c>
      <c r="BG36" s="539"/>
      <c r="BH36" s="540">
        <v>59</v>
      </c>
      <c r="BI36" s="541"/>
      <c r="BJ36" s="540">
        <v>0</v>
      </c>
      <c r="BK36" s="541">
        <v>0</v>
      </c>
      <c r="BL36" s="540">
        <v>0</v>
      </c>
      <c r="BM36" s="269" t="s">
        <v>225</v>
      </c>
      <c r="BN36" s="269" t="s">
        <v>193</v>
      </c>
      <c r="BO36" s="278" t="s">
        <v>403</v>
      </c>
      <c r="BP36" s="262" t="str">
        <f t="shared" si="14"/>
        <v/>
      </c>
      <c r="BQ36" s="263">
        <f t="shared" si="15"/>
        <v>0</v>
      </c>
      <c r="BR36" s="263" t="str">
        <f t="shared" si="16"/>
        <v/>
      </c>
      <c r="BS36" s="263">
        <f t="shared" si="17"/>
        <v>0</v>
      </c>
      <c r="BT36" s="264" t="str">
        <f t="shared" si="18"/>
        <v/>
      </c>
      <c r="BU36" s="264" t="str">
        <f t="shared" si="19"/>
        <v/>
      </c>
      <c r="BV36" s="263">
        <f t="shared" si="20"/>
        <v>0</v>
      </c>
      <c r="BW36" s="263">
        <f t="shared" si="21"/>
        <v>0</v>
      </c>
      <c r="BX36" s="263" t="str">
        <f t="shared" si="22"/>
        <v/>
      </c>
      <c r="BY36" s="263" t="str">
        <f t="shared" si="23"/>
        <v/>
      </c>
      <c r="BZ36" s="263" t="str">
        <f t="shared" si="24"/>
        <v/>
      </c>
      <c r="CA36" s="263" t="str">
        <f t="shared" si="25"/>
        <v/>
      </c>
      <c r="CB36" s="265"/>
      <c r="CC36" s="1131" t="s">
        <v>3397</v>
      </c>
      <c r="CD36" s="1126">
        <f t="shared" si="31"/>
        <v>0</v>
      </c>
      <c r="CE36" s="1126">
        <f t="shared" si="32"/>
        <v>0</v>
      </c>
    </row>
    <row r="37" spans="1:83" ht="148.5">
      <c r="A37" s="1691" t="s">
        <v>25</v>
      </c>
      <c r="B37" s="372" t="s">
        <v>1899</v>
      </c>
      <c r="C37" s="372" t="s">
        <v>1083</v>
      </c>
      <c r="D37" s="372" t="s">
        <v>2181</v>
      </c>
      <c r="E37" s="1172" t="s">
        <v>0</v>
      </c>
      <c r="F37" s="1157">
        <v>78572</v>
      </c>
      <c r="G37" s="1157"/>
      <c r="H37" s="1160">
        <v>1149052</v>
      </c>
      <c r="I37" s="1161">
        <v>81247</v>
      </c>
      <c r="J37" s="1161"/>
      <c r="K37" s="1162">
        <v>1248817</v>
      </c>
      <c r="L37" s="1160">
        <v>64834</v>
      </c>
      <c r="M37" s="1160">
        <v>13738</v>
      </c>
      <c r="N37" s="1162">
        <v>68247</v>
      </c>
      <c r="O37" s="1162">
        <v>13000</v>
      </c>
      <c r="P37" s="1154" t="s">
        <v>1023</v>
      </c>
      <c r="Q37" s="1155" t="s">
        <v>3448</v>
      </c>
      <c r="R37" s="1155" t="s">
        <v>3463</v>
      </c>
      <c r="S37" s="370" t="s">
        <v>1526</v>
      </c>
      <c r="T37" s="370" t="s">
        <v>1084</v>
      </c>
      <c r="U37" s="425"/>
      <c r="V37" s="500" t="s">
        <v>1</v>
      </c>
      <c r="W37" s="501" t="s">
        <v>24</v>
      </c>
      <c r="X37" s="501" t="s">
        <v>25</v>
      </c>
      <c r="Y37" s="501">
        <v>3</v>
      </c>
      <c r="Z37" s="501">
        <v>0</v>
      </c>
      <c r="AA37" s="501">
        <v>0</v>
      </c>
      <c r="AB37" s="502"/>
      <c r="AC37" s="268"/>
      <c r="AD37" s="269" t="s">
        <v>363</v>
      </c>
      <c r="AE37" s="269" t="s">
        <v>368</v>
      </c>
      <c r="AF37" s="269" t="s">
        <v>365</v>
      </c>
      <c r="AG37" s="269" t="s">
        <v>362</v>
      </c>
      <c r="AH37" s="269" t="s">
        <v>3082</v>
      </c>
      <c r="AI37" s="269" t="s">
        <v>678</v>
      </c>
      <c r="AJ37" s="269" t="s">
        <v>230</v>
      </c>
      <c r="AK37" s="269"/>
      <c r="AL37" s="269"/>
      <c r="AM37" s="270"/>
      <c r="AN37" s="269" t="s">
        <v>570</v>
      </c>
      <c r="AO37" s="269" t="s">
        <v>571</v>
      </c>
      <c r="AP37" s="271" t="s">
        <v>1994</v>
      </c>
      <c r="AQ37" s="272">
        <f t="shared" si="27"/>
        <v>0</v>
      </c>
      <c r="AR37" s="273">
        <f t="shared" si="28"/>
        <v>0</v>
      </c>
      <c r="AS37" s="274">
        <f t="shared" si="34"/>
        <v>0</v>
      </c>
      <c r="AT37" s="274">
        <f t="shared" si="35"/>
        <v>0</v>
      </c>
      <c r="AU37" s="125">
        <f t="shared" si="29"/>
        <v>2.8968046097433309</v>
      </c>
      <c r="AV37" s="126">
        <f t="shared" si="9"/>
        <v>3.4045206943949413</v>
      </c>
      <c r="AW37" s="125">
        <f t="shared" si="10"/>
        <v>8.6823746880036801</v>
      </c>
      <c r="AX37" s="127">
        <f t="shared" si="11"/>
        <v>68.379847039124414</v>
      </c>
      <c r="AY37" s="127">
        <f t="shared" si="12"/>
        <v>65.059172000381167</v>
      </c>
      <c r="AZ37" s="128" t="str">
        <f t="shared" si="30"/>
        <v/>
      </c>
      <c r="BA37" s="503">
        <v>14</v>
      </c>
      <c r="BB37" s="504" t="s">
        <v>1899</v>
      </c>
      <c r="BC37" s="542">
        <v>76360</v>
      </c>
      <c r="BD37" s="542"/>
      <c r="BE37" s="543">
        <v>996562</v>
      </c>
      <c r="BF37" s="542">
        <v>78572</v>
      </c>
      <c r="BG37" s="542"/>
      <c r="BH37" s="543">
        <v>1149052</v>
      </c>
      <c r="BI37" s="543">
        <v>62816</v>
      </c>
      <c r="BJ37" s="544">
        <v>13544</v>
      </c>
      <c r="BK37" s="543">
        <v>64834</v>
      </c>
      <c r="BL37" s="544">
        <v>13738</v>
      </c>
      <c r="BM37" s="269" t="s">
        <v>225</v>
      </c>
      <c r="BN37" s="269" t="s">
        <v>678</v>
      </c>
      <c r="BO37" s="271" t="s">
        <v>1994</v>
      </c>
      <c r="BP37" s="262" t="str">
        <f t="shared" si="14"/>
        <v/>
      </c>
      <c r="BQ37" s="263">
        <f t="shared" si="15"/>
        <v>0</v>
      </c>
      <c r="BR37" s="263" t="str">
        <f t="shared" si="16"/>
        <v/>
      </c>
      <c r="BS37" s="263">
        <f t="shared" si="17"/>
        <v>0</v>
      </c>
      <c r="BT37" s="264" t="str">
        <f t="shared" si="18"/>
        <v/>
      </c>
      <c r="BU37" s="264" t="str">
        <f t="shared" si="19"/>
        <v/>
      </c>
      <c r="BV37" s="263">
        <f t="shared" si="20"/>
        <v>0</v>
      </c>
      <c r="BW37" s="263">
        <f t="shared" si="21"/>
        <v>0</v>
      </c>
      <c r="BX37" s="263" t="str">
        <f t="shared" si="22"/>
        <v/>
      </c>
      <c r="BY37" s="263" t="str">
        <f t="shared" si="23"/>
        <v/>
      </c>
      <c r="BZ37" s="263" t="str">
        <f t="shared" si="24"/>
        <v/>
      </c>
      <c r="CA37" s="263" t="str">
        <f t="shared" si="25"/>
        <v/>
      </c>
      <c r="CB37" s="265"/>
      <c r="CC37" s="1131" t="s">
        <v>3397</v>
      </c>
      <c r="CD37" s="1126">
        <f t="shared" si="31"/>
        <v>0</v>
      </c>
      <c r="CE37" s="1126">
        <f t="shared" si="32"/>
        <v>0</v>
      </c>
    </row>
    <row r="38" spans="1:83" ht="54">
      <c r="A38" s="373" t="s">
        <v>27</v>
      </c>
      <c r="B38" s="372" t="s">
        <v>1085</v>
      </c>
      <c r="C38" s="372" t="s">
        <v>1086</v>
      </c>
      <c r="D38" s="372" t="s">
        <v>358</v>
      </c>
      <c r="E38" s="1163" t="s">
        <v>3464</v>
      </c>
      <c r="F38" s="1157">
        <v>1470</v>
      </c>
      <c r="G38" s="1157">
        <v>15</v>
      </c>
      <c r="H38" s="1160">
        <v>0</v>
      </c>
      <c r="I38" s="1156">
        <v>1435</v>
      </c>
      <c r="J38" s="1156">
        <v>15</v>
      </c>
      <c r="K38" s="1156">
        <v>0</v>
      </c>
      <c r="L38" s="1160">
        <v>0</v>
      </c>
      <c r="M38" s="1160">
        <v>1470</v>
      </c>
      <c r="N38" s="1156">
        <v>0</v>
      </c>
      <c r="O38" s="1156">
        <v>1435</v>
      </c>
      <c r="P38" s="1154" t="s">
        <v>231</v>
      </c>
      <c r="Q38" s="1155" t="s">
        <v>3448</v>
      </c>
      <c r="R38" s="1154" t="s">
        <v>359</v>
      </c>
      <c r="S38" s="1154" t="s">
        <v>1069</v>
      </c>
      <c r="T38" s="1154" t="s">
        <v>776</v>
      </c>
      <c r="U38" s="1687"/>
      <c r="V38" s="500" t="s">
        <v>1</v>
      </c>
      <c r="W38" s="501" t="s">
        <v>26</v>
      </c>
      <c r="X38" s="501" t="s">
        <v>27</v>
      </c>
      <c r="Y38" s="501">
        <v>3</v>
      </c>
      <c r="Z38" s="501">
        <v>1</v>
      </c>
      <c r="AA38" s="501">
        <v>0</v>
      </c>
      <c r="AB38" s="502"/>
      <c r="AC38" s="268"/>
      <c r="AD38" s="269" t="s">
        <v>363</v>
      </c>
      <c r="AE38" s="269" t="s">
        <v>364</v>
      </c>
      <c r="AF38" s="269" t="s">
        <v>365</v>
      </c>
      <c r="AG38" s="269" t="s">
        <v>362</v>
      </c>
      <c r="AH38" s="269" t="s">
        <v>3081</v>
      </c>
      <c r="AI38" s="269" t="s">
        <v>187</v>
      </c>
      <c r="AJ38" s="269" t="s">
        <v>230</v>
      </c>
      <c r="AK38" s="269"/>
      <c r="AL38" s="269"/>
      <c r="AM38" s="270"/>
      <c r="AN38" s="269" t="s">
        <v>570</v>
      </c>
      <c r="AO38" s="269" t="s">
        <v>571</v>
      </c>
      <c r="AP38" s="271"/>
      <c r="AQ38" s="272">
        <f t="shared" si="27"/>
        <v>0</v>
      </c>
      <c r="AR38" s="273">
        <f t="shared" si="28"/>
        <v>0</v>
      </c>
      <c r="AS38" s="274">
        <f t="shared" si="34"/>
        <v>0</v>
      </c>
      <c r="AT38" s="274">
        <f t="shared" si="35"/>
        <v>0</v>
      </c>
      <c r="AU38" s="125">
        <f t="shared" si="29"/>
        <v>-1.0767160161507361</v>
      </c>
      <c r="AV38" s="126">
        <f t="shared" si="9"/>
        <v>-2.3809523809523836</v>
      </c>
      <c r="AW38" s="125" t="str">
        <f t="shared" si="10"/>
        <v/>
      </c>
      <c r="AX38" s="127">
        <f t="shared" si="11"/>
        <v>98000</v>
      </c>
      <c r="AY38" s="127">
        <f t="shared" si="12"/>
        <v>95666.666666666672</v>
      </c>
      <c r="AZ38" s="128" t="str">
        <f t="shared" si="30"/>
        <v/>
      </c>
      <c r="BA38" s="503">
        <v>15</v>
      </c>
      <c r="BB38" s="504" t="s">
        <v>1085</v>
      </c>
      <c r="BC38" s="539">
        <v>1486</v>
      </c>
      <c r="BD38" s="539">
        <v>15</v>
      </c>
      <c r="BE38" s="544">
        <v>0</v>
      </c>
      <c r="BF38" s="539">
        <v>1470</v>
      </c>
      <c r="BG38" s="539">
        <v>15</v>
      </c>
      <c r="BH38" s="544">
        <v>0</v>
      </c>
      <c r="BI38" s="545">
        <v>0</v>
      </c>
      <c r="BJ38" s="544">
        <v>1486</v>
      </c>
      <c r="BK38" s="545">
        <v>0</v>
      </c>
      <c r="BL38" s="544">
        <v>1470</v>
      </c>
      <c r="BM38" s="269" t="s">
        <v>225</v>
      </c>
      <c r="BN38" s="269" t="s">
        <v>187</v>
      </c>
      <c r="BO38" s="271"/>
      <c r="BP38" s="262" t="str">
        <f t="shared" si="14"/>
        <v/>
      </c>
      <c r="BQ38" s="263">
        <f t="shared" si="15"/>
        <v>0</v>
      </c>
      <c r="BR38" s="263">
        <f t="shared" si="16"/>
        <v>0</v>
      </c>
      <c r="BS38" s="263">
        <f t="shared" si="17"/>
        <v>0</v>
      </c>
      <c r="BT38" s="264" t="str">
        <f t="shared" si="18"/>
        <v/>
      </c>
      <c r="BU38" s="264" t="str">
        <f t="shared" si="19"/>
        <v/>
      </c>
      <c r="BV38" s="263">
        <f t="shared" si="20"/>
        <v>0</v>
      </c>
      <c r="BW38" s="263">
        <f t="shared" si="21"/>
        <v>0</v>
      </c>
      <c r="BX38" s="263" t="str">
        <f t="shared" si="22"/>
        <v/>
      </c>
      <c r="BY38" s="263" t="str">
        <f t="shared" si="23"/>
        <v/>
      </c>
      <c r="BZ38" s="263" t="str">
        <f t="shared" si="24"/>
        <v/>
      </c>
      <c r="CA38" s="263" t="str">
        <f t="shared" si="25"/>
        <v/>
      </c>
      <c r="CB38" s="265"/>
      <c r="CC38" s="1131" t="s">
        <v>3397</v>
      </c>
      <c r="CD38" s="1126">
        <f t="shared" si="31"/>
        <v>0</v>
      </c>
      <c r="CE38" s="1126">
        <f t="shared" si="32"/>
        <v>0</v>
      </c>
    </row>
    <row r="39" spans="1:83" ht="148.5">
      <c r="A39" s="1691" t="s">
        <v>29</v>
      </c>
      <c r="B39" s="372" t="s">
        <v>369</v>
      </c>
      <c r="C39" s="372" t="s">
        <v>1087</v>
      </c>
      <c r="D39" s="372" t="s">
        <v>370</v>
      </c>
      <c r="E39" s="1172" t="s">
        <v>0</v>
      </c>
      <c r="F39" s="1157">
        <v>3445</v>
      </c>
      <c r="G39" s="1157"/>
      <c r="H39" s="1160">
        <v>27962</v>
      </c>
      <c r="I39" s="1156">
        <v>3445</v>
      </c>
      <c r="J39" s="1156"/>
      <c r="K39" s="1156">
        <v>46938</v>
      </c>
      <c r="L39" s="1160"/>
      <c r="M39" s="1160">
        <v>3445</v>
      </c>
      <c r="N39" s="1160"/>
      <c r="O39" s="1156">
        <v>3445</v>
      </c>
      <c r="P39" s="1154" t="s">
        <v>231</v>
      </c>
      <c r="Q39" s="1155" t="s">
        <v>3448</v>
      </c>
      <c r="R39" s="1155" t="s">
        <v>1894</v>
      </c>
      <c r="S39" s="1155" t="s">
        <v>3650</v>
      </c>
      <c r="T39" s="1154" t="s">
        <v>1088</v>
      </c>
      <c r="U39" s="1687" t="s">
        <v>3651</v>
      </c>
      <c r="V39" s="500" t="s">
        <v>1</v>
      </c>
      <c r="W39" s="501" t="s">
        <v>28</v>
      </c>
      <c r="X39" s="501" t="s">
        <v>29</v>
      </c>
      <c r="Y39" s="501">
        <v>3</v>
      </c>
      <c r="Z39" s="501">
        <v>0</v>
      </c>
      <c r="AA39" s="501">
        <v>0</v>
      </c>
      <c r="AB39" s="502"/>
      <c r="AC39" s="268"/>
      <c r="AD39" s="269" t="s">
        <v>363</v>
      </c>
      <c r="AE39" s="269" t="s">
        <v>364</v>
      </c>
      <c r="AF39" s="269" t="s">
        <v>365</v>
      </c>
      <c r="AG39" s="269" t="s">
        <v>362</v>
      </c>
      <c r="AH39" s="269" t="s">
        <v>3081</v>
      </c>
      <c r="AI39" s="269" t="s">
        <v>194</v>
      </c>
      <c r="AJ39" s="269" t="s">
        <v>230</v>
      </c>
      <c r="AK39" s="269"/>
      <c r="AL39" s="269"/>
      <c r="AM39" s="270"/>
      <c r="AN39" s="269" t="s">
        <v>570</v>
      </c>
      <c r="AO39" s="269" t="s">
        <v>571</v>
      </c>
      <c r="AP39" s="271" t="s">
        <v>2233</v>
      </c>
      <c r="AQ39" s="272">
        <f t="shared" si="27"/>
        <v>0</v>
      </c>
      <c r="AR39" s="273">
        <f t="shared" si="28"/>
        <v>0</v>
      </c>
      <c r="AS39" s="274">
        <f t="shared" si="34"/>
        <v>0</v>
      </c>
      <c r="AT39" s="274">
        <f t="shared" si="35"/>
        <v>0</v>
      </c>
      <c r="AU39" s="125">
        <f t="shared" si="29"/>
        <v>122.25806451612904</v>
      </c>
      <c r="AV39" s="126">
        <f t="shared" si="9"/>
        <v>0</v>
      </c>
      <c r="AW39" s="125">
        <f t="shared" si="10"/>
        <v>67.86352907517346</v>
      </c>
      <c r="AX39" s="127">
        <f t="shared" si="11"/>
        <v>123.20291824619126</v>
      </c>
      <c r="AY39" s="127">
        <f t="shared" si="12"/>
        <v>73.394690868805668</v>
      </c>
      <c r="AZ39" s="128">
        <f t="shared" si="30"/>
        <v>-40.427798372320922</v>
      </c>
      <c r="BA39" s="503">
        <v>16</v>
      </c>
      <c r="BB39" s="504" t="s">
        <v>369</v>
      </c>
      <c r="BC39" s="539">
        <v>1550</v>
      </c>
      <c r="BD39" s="539"/>
      <c r="BE39" s="540">
        <v>15496</v>
      </c>
      <c r="BF39" s="539">
        <v>3445</v>
      </c>
      <c r="BG39" s="539"/>
      <c r="BH39" s="540">
        <v>27962</v>
      </c>
      <c r="BI39" s="541"/>
      <c r="BJ39" s="540">
        <v>1550</v>
      </c>
      <c r="BK39" s="541"/>
      <c r="BL39" s="540">
        <v>3445</v>
      </c>
      <c r="BM39" s="269" t="s">
        <v>225</v>
      </c>
      <c r="BN39" s="269" t="s">
        <v>194</v>
      </c>
      <c r="BO39" s="271" t="s">
        <v>2233</v>
      </c>
      <c r="BP39" s="262" t="str">
        <f t="shared" si="14"/>
        <v/>
      </c>
      <c r="BQ39" s="263">
        <f t="shared" si="15"/>
        <v>0</v>
      </c>
      <c r="BR39" s="263" t="str">
        <f t="shared" si="16"/>
        <v/>
      </c>
      <c r="BS39" s="263">
        <f t="shared" si="17"/>
        <v>0</v>
      </c>
      <c r="BT39" s="264" t="str">
        <f t="shared" si="18"/>
        <v/>
      </c>
      <c r="BU39" s="264" t="str">
        <f t="shared" si="19"/>
        <v/>
      </c>
      <c r="BV39" s="263" t="str">
        <f t="shared" si="20"/>
        <v/>
      </c>
      <c r="BW39" s="263">
        <f t="shared" si="21"/>
        <v>0</v>
      </c>
      <c r="BX39" s="263" t="str">
        <f t="shared" si="22"/>
        <v/>
      </c>
      <c r="BY39" s="263" t="str">
        <f t="shared" si="23"/>
        <v/>
      </c>
      <c r="BZ39" s="263" t="str">
        <f t="shared" si="24"/>
        <v/>
      </c>
      <c r="CA39" s="263" t="str">
        <f t="shared" si="25"/>
        <v/>
      </c>
      <c r="CB39" s="265"/>
      <c r="CC39" s="1131" t="s">
        <v>3397</v>
      </c>
      <c r="CD39" s="1126">
        <f t="shared" si="31"/>
        <v>0</v>
      </c>
      <c r="CE39" s="1126">
        <f t="shared" si="32"/>
        <v>0</v>
      </c>
    </row>
    <row r="40" spans="1:83">
      <c r="A40" s="373" t="s">
        <v>1765</v>
      </c>
      <c r="B40" s="372" t="s">
        <v>881</v>
      </c>
      <c r="C40" s="372"/>
      <c r="D40" s="372"/>
      <c r="E40" s="372"/>
      <c r="F40" s="75">
        <f>SUM(F41:F48)+SUM(F51:F58)</f>
        <v>1609395.6069999998</v>
      </c>
      <c r="G40" s="75">
        <f t="shared" ref="G40:O40" si="36">SUM(G41:G48)+SUM(G51:G58)</f>
        <v>18292</v>
      </c>
      <c r="H40" s="75">
        <f t="shared" si="36"/>
        <v>4999965</v>
      </c>
      <c r="I40" s="75">
        <f t="shared" si="36"/>
        <v>1685119.7209999999</v>
      </c>
      <c r="J40" s="75">
        <f t="shared" si="36"/>
        <v>18304</v>
      </c>
      <c r="K40" s="75">
        <f t="shared" si="36"/>
        <v>5241964</v>
      </c>
      <c r="L40" s="75">
        <f t="shared" si="36"/>
        <v>1530421.1039999998</v>
      </c>
      <c r="M40" s="75">
        <f t="shared" si="36"/>
        <v>78974.502999999997</v>
      </c>
      <c r="N40" s="75">
        <f t="shared" si="36"/>
        <v>1543320.3330000001</v>
      </c>
      <c r="O40" s="75">
        <f t="shared" si="36"/>
        <v>141799.38800000001</v>
      </c>
      <c r="P40" s="75"/>
      <c r="Q40" s="372"/>
      <c r="R40" s="372"/>
      <c r="S40" s="372"/>
      <c r="T40" s="372"/>
      <c r="U40" s="425"/>
      <c r="V40" s="500"/>
      <c r="W40" s="501"/>
      <c r="X40" s="501"/>
      <c r="Y40" s="501"/>
      <c r="Z40" s="501"/>
      <c r="AA40" s="501"/>
      <c r="AB40" s="502"/>
      <c r="AC40" s="268"/>
      <c r="AD40" s="269" t="s">
        <v>787</v>
      </c>
      <c r="AE40" s="269" t="s">
        <v>787</v>
      </c>
      <c r="AF40" s="269" t="s">
        <v>402</v>
      </c>
      <c r="AG40" s="269" t="s">
        <v>787</v>
      </c>
      <c r="AH40" s="269" t="s">
        <v>90</v>
      </c>
      <c r="AI40" s="269" t="s">
        <v>787</v>
      </c>
      <c r="AJ40" s="269" t="s">
        <v>787</v>
      </c>
      <c r="AK40" s="269"/>
      <c r="AL40" s="269"/>
      <c r="AM40" s="270"/>
      <c r="AN40" s="269" t="s">
        <v>90</v>
      </c>
      <c r="AO40" s="269" t="s">
        <v>90</v>
      </c>
      <c r="AP40" s="271"/>
      <c r="AQ40" s="272">
        <f t="shared" si="27"/>
        <v>0</v>
      </c>
      <c r="AR40" s="273">
        <f t="shared" si="28"/>
        <v>0</v>
      </c>
      <c r="AS40" s="274">
        <f t="shared" si="34"/>
        <v>0</v>
      </c>
      <c r="AT40" s="274">
        <f t="shared" si="35"/>
        <v>0</v>
      </c>
      <c r="AU40" s="125">
        <f t="shared" si="29"/>
        <v>10.903083712279638</v>
      </c>
      <c r="AV40" s="126">
        <f t="shared" si="9"/>
        <v>4.7051274199234161</v>
      </c>
      <c r="AW40" s="125">
        <f t="shared" si="10"/>
        <v>4.8400138800971604</v>
      </c>
      <c r="AX40" s="127">
        <f t="shared" si="11"/>
        <v>321.88137456962198</v>
      </c>
      <c r="AY40" s="127">
        <f t="shared" si="12"/>
        <v>321.4672441474226</v>
      </c>
      <c r="AZ40" s="128" t="str">
        <f t="shared" si="30"/>
        <v/>
      </c>
      <c r="BA40" s="503">
        <v>17</v>
      </c>
      <c r="BB40" s="504" t="s">
        <v>881</v>
      </c>
      <c r="BC40" s="546">
        <v>1451173</v>
      </c>
      <c r="BD40" s="546">
        <v>13048</v>
      </c>
      <c r="BE40" s="546">
        <v>4929240</v>
      </c>
      <c r="BF40" s="547">
        <v>1522984.2619999999</v>
      </c>
      <c r="BG40" s="547">
        <v>17321</v>
      </c>
      <c r="BH40" s="547">
        <v>5351498</v>
      </c>
      <c r="BI40" s="546">
        <v>1339262.02</v>
      </c>
      <c r="BJ40" s="546">
        <v>111910.98</v>
      </c>
      <c r="BK40" s="547">
        <v>1443810.7589999998</v>
      </c>
      <c r="BL40" s="547">
        <v>79173.502999999997</v>
      </c>
      <c r="BM40" s="269" t="s">
        <v>376</v>
      </c>
      <c r="BN40" s="269" t="s">
        <v>182</v>
      </c>
      <c r="BO40" s="271"/>
      <c r="BP40" s="262" t="str">
        <f t="shared" si="14"/>
        <v/>
      </c>
      <c r="BQ40" s="263">
        <f t="shared" si="15"/>
        <v>86411.344999999972</v>
      </c>
      <c r="BR40" s="263">
        <f t="shared" si="16"/>
        <v>971</v>
      </c>
      <c r="BS40" s="263">
        <f t="shared" si="17"/>
        <v>-351533</v>
      </c>
      <c r="BT40" s="264">
        <f t="shared" si="18"/>
        <v>4.948497663614182</v>
      </c>
      <c r="BU40" s="264">
        <f t="shared" si="19"/>
        <v>10.903083712279638</v>
      </c>
      <c r="BV40" s="263">
        <f t="shared" si="20"/>
        <v>86610.344999999972</v>
      </c>
      <c r="BW40" s="263">
        <f t="shared" si="21"/>
        <v>-199</v>
      </c>
      <c r="BX40" s="263" t="str">
        <f t="shared" si="22"/>
        <v/>
      </c>
      <c r="BY40" s="263" t="str">
        <f t="shared" si="23"/>
        <v/>
      </c>
      <c r="BZ40" s="263" t="str">
        <f t="shared" si="24"/>
        <v/>
      </c>
      <c r="CA40" s="263" t="str">
        <f t="shared" si="25"/>
        <v/>
      </c>
      <c r="CB40" s="265"/>
      <c r="CC40" s="1131" t="s">
        <v>3397</v>
      </c>
      <c r="CD40" s="1126">
        <f t="shared" si="31"/>
        <v>0</v>
      </c>
      <c r="CE40" s="1126">
        <f t="shared" si="32"/>
        <v>0</v>
      </c>
    </row>
    <row r="41" spans="1:83" ht="175.5">
      <c r="A41" s="373" t="s">
        <v>3337</v>
      </c>
      <c r="B41" s="372" t="s">
        <v>2786</v>
      </c>
      <c r="C41" s="372" t="s">
        <v>1089</v>
      </c>
      <c r="D41" s="1163" t="s">
        <v>3466</v>
      </c>
      <c r="E41" s="372" t="s">
        <v>1091</v>
      </c>
      <c r="F41" s="1157">
        <v>1053468</v>
      </c>
      <c r="G41" s="1157"/>
      <c r="H41" s="1160">
        <v>4104271</v>
      </c>
      <c r="I41" s="1156">
        <v>1083741</v>
      </c>
      <c r="J41" s="1156"/>
      <c r="K41" s="1156">
        <v>4277981</v>
      </c>
      <c r="L41" s="1159">
        <v>1022913</v>
      </c>
      <c r="M41" s="1159">
        <v>30555</v>
      </c>
      <c r="N41" s="1156">
        <v>1050962</v>
      </c>
      <c r="O41" s="1156">
        <v>32779</v>
      </c>
      <c r="P41" s="1154" t="s">
        <v>231</v>
      </c>
      <c r="Q41" s="1155" t="s">
        <v>3448</v>
      </c>
      <c r="R41" s="370" t="s">
        <v>2787</v>
      </c>
      <c r="S41" s="370" t="s">
        <v>2788</v>
      </c>
      <c r="T41" s="370" t="s">
        <v>1092</v>
      </c>
      <c r="U41" s="425" t="s">
        <v>1093</v>
      </c>
      <c r="V41" s="500" t="s">
        <v>1</v>
      </c>
      <c r="W41" s="501" t="s">
        <v>31</v>
      </c>
      <c r="X41" s="501" t="s">
        <v>32</v>
      </c>
      <c r="Y41" s="501">
        <v>3</v>
      </c>
      <c r="Z41" s="501">
        <v>2</v>
      </c>
      <c r="AA41" s="501">
        <v>0</v>
      </c>
      <c r="AB41" s="502"/>
      <c r="AC41" s="268"/>
      <c r="AD41" s="269" t="s">
        <v>414</v>
      </c>
      <c r="AE41" s="269" t="s">
        <v>415</v>
      </c>
      <c r="AF41" s="269" t="s">
        <v>416</v>
      </c>
      <c r="AG41" s="269" t="s">
        <v>413</v>
      </c>
      <c r="AH41" s="269" t="s">
        <v>3082</v>
      </c>
      <c r="AI41" s="269" t="s">
        <v>679</v>
      </c>
      <c r="AJ41" s="269" t="s">
        <v>230</v>
      </c>
      <c r="AK41" s="269"/>
      <c r="AL41" s="269"/>
      <c r="AM41" s="270"/>
      <c r="AN41" s="269" t="s">
        <v>570</v>
      </c>
      <c r="AO41" s="269" t="s">
        <v>571</v>
      </c>
      <c r="AP41" s="271" t="s">
        <v>1711</v>
      </c>
      <c r="AQ41" s="272">
        <f t="shared" si="27"/>
        <v>0</v>
      </c>
      <c r="AR41" s="273">
        <f t="shared" si="28"/>
        <v>0</v>
      </c>
      <c r="AS41" s="274">
        <f t="shared" si="34"/>
        <v>0</v>
      </c>
      <c r="AT41" s="274">
        <f t="shared" si="35"/>
        <v>0</v>
      </c>
      <c r="AU41" s="125">
        <f t="shared" si="29"/>
        <v>8.7480025270355597</v>
      </c>
      <c r="AV41" s="126">
        <f t="shared" si="9"/>
        <v>2.8736515964414622</v>
      </c>
      <c r="AW41" s="125">
        <f t="shared" si="10"/>
        <v>4.2324203250711179</v>
      </c>
      <c r="AX41" s="127">
        <f t="shared" si="11"/>
        <v>256.67603333210695</v>
      </c>
      <c r="AY41" s="127">
        <f t="shared" si="12"/>
        <v>253.33001712723831</v>
      </c>
      <c r="AZ41" s="128" t="str">
        <f t="shared" si="30"/>
        <v/>
      </c>
      <c r="BA41" s="503" t="s">
        <v>965</v>
      </c>
      <c r="BB41" s="504" t="s">
        <v>2786</v>
      </c>
      <c r="BC41" s="548">
        <v>968724</v>
      </c>
      <c r="BD41" s="542"/>
      <c r="BE41" s="549">
        <v>3910409</v>
      </c>
      <c r="BF41" s="542">
        <v>1053468</v>
      </c>
      <c r="BG41" s="542"/>
      <c r="BH41" s="543">
        <v>4104271</v>
      </c>
      <c r="BI41" s="543">
        <v>939662</v>
      </c>
      <c r="BJ41" s="550">
        <v>29062</v>
      </c>
      <c r="BK41" s="543">
        <v>1022913</v>
      </c>
      <c r="BL41" s="544">
        <v>30555</v>
      </c>
      <c r="BM41" s="269" t="s">
        <v>225</v>
      </c>
      <c r="BN41" s="269" t="s">
        <v>679</v>
      </c>
      <c r="BO41" s="271" t="s">
        <v>1711</v>
      </c>
      <c r="BP41" s="262" t="str">
        <f t="shared" si="14"/>
        <v/>
      </c>
      <c r="BQ41" s="263">
        <f t="shared" si="15"/>
        <v>0</v>
      </c>
      <c r="BR41" s="263" t="str">
        <f t="shared" si="16"/>
        <v/>
      </c>
      <c r="BS41" s="263">
        <f t="shared" si="17"/>
        <v>0</v>
      </c>
      <c r="BT41" s="264" t="str">
        <f t="shared" si="18"/>
        <v/>
      </c>
      <c r="BU41" s="264" t="str">
        <f t="shared" si="19"/>
        <v/>
      </c>
      <c r="BV41" s="263">
        <f t="shared" si="20"/>
        <v>0</v>
      </c>
      <c r="BW41" s="263">
        <f t="shared" si="21"/>
        <v>0</v>
      </c>
      <c r="BX41" s="263" t="str">
        <f t="shared" si="22"/>
        <v/>
      </c>
      <c r="BY41" s="263" t="str">
        <f t="shared" si="23"/>
        <v/>
      </c>
      <c r="BZ41" s="263" t="str">
        <f t="shared" si="24"/>
        <v/>
      </c>
      <c r="CA41" s="263" t="str">
        <f t="shared" si="25"/>
        <v/>
      </c>
      <c r="CB41" s="265"/>
      <c r="CC41" s="1131" t="s">
        <v>3397</v>
      </c>
      <c r="CD41" s="1126">
        <f t="shared" si="31"/>
        <v>0</v>
      </c>
      <c r="CE41" s="1126">
        <f t="shared" si="32"/>
        <v>0</v>
      </c>
    </row>
    <row r="42" spans="1:83" ht="148.5">
      <c r="A42" s="373" t="s">
        <v>3338</v>
      </c>
      <c r="B42" s="372" t="s">
        <v>2778</v>
      </c>
      <c r="C42" s="372" t="s">
        <v>1534</v>
      </c>
      <c r="D42" s="372" t="s">
        <v>2779</v>
      </c>
      <c r="E42" s="372" t="s">
        <v>1091</v>
      </c>
      <c r="F42" s="1157">
        <v>85506</v>
      </c>
      <c r="G42" s="1157"/>
      <c r="H42" s="1160">
        <v>171151</v>
      </c>
      <c r="I42" s="1156">
        <v>96261</v>
      </c>
      <c r="J42" s="1156"/>
      <c r="K42" s="1156">
        <v>192575</v>
      </c>
      <c r="L42" s="1160">
        <v>78759</v>
      </c>
      <c r="M42" s="1160">
        <v>6747</v>
      </c>
      <c r="N42" s="1156">
        <v>88164</v>
      </c>
      <c r="O42" s="1156">
        <v>8097</v>
      </c>
      <c r="P42" s="1154" t="s">
        <v>231</v>
      </c>
      <c r="Q42" s="1155" t="s">
        <v>3448</v>
      </c>
      <c r="R42" s="1155" t="s">
        <v>3467</v>
      </c>
      <c r="S42" s="1155" t="s">
        <v>3468</v>
      </c>
      <c r="T42" s="371" t="s">
        <v>1092</v>
      </c>
      <c r="U42" s="425"/>
      <c r="V42" s="500" t="s">
        <v>1</v>
      </c>
      <c r="W42" s="501" t="s">
        <v>33</v>
      </c>
      <c r="X42" s="501" t="s">
        <v>34</v>
      </c>
      <c r="Y42" s="501">
        <v>3</v>
      </c>
      <c r="Z42" s="501">
        <v>2</v>
      </c>
      <c r="AA42" s="501">
        <v>0</v>
      </c>
      <c r="AB42" s="502"/>
      <c r="AC42" s="268"/>
      <c r="AD42" s="269" t="s">
        <v>414</v>
      </c>
      <c r="AE42" s="269" t="s">
        <v>1552</v>
      </c>
      <c r="AF42" s="269" t="s">
        <v>416</v>
      </c>
      <c r="AG42" s="269" t="s">
        <v>413</v>
      </c>
      <c r="AH42" s="269" t="s">
        <v>3082</v>
      </c>
      <c r="AI42" s="269" t="s">
        <v>188</v>
      </c>
      <c r="AJ42" s="269" t="s">
        <v>230</v>
      </c>
      <c r="AK42" s="269"/>
      <c r="AL42" s="269"/>
      <c r="AM42" s="270"/>
      <c r="AN42" s="269" t="s">
        <v>570</v>
      </c>
      <c r="AO42" s="269" t="s">
        <v>571</v>
      </c>
      <c r="AP42" s="271" t="s">
        <v>1980</v>
      </c>
      <c r="AQ42" s="272">
        <f t="shared" si="27"/>
        <v>0</v>
      </c>
      <c r="AR42" s="273">
        <f t="shared" si="28"/>
        <v>0</v>
      </c>
      <c r="AS42" s="274">
        <f t="shared" si="34"/>
        <v>0</v>
      </c>
      <c r="AT42" s="274">
        <f t="shared" si="35"/>
        <v>0</v>
      </c>
      <c r="AU42" s="125">
        <f t="shared" si="29"/>
        <v>25.531821184761071</v>
      </c>
      <c r="AV42" s="126">
        <f t="shared" si="9"/>
        <v>12.578064697214231</v>
      </c>
      <c r="AW42" s="125">
        <f t="shared" si="10"/>
        <v>12.517601416293211</v>
      </c>
      <c r="AX42" s="127">
        <f t="shared" si="11"/>
        <v>499.59392583157563</v>
      </c>
      <c r="AY42" s="127">
        <f t="shared" si="12"/>
        <v>499.86239127612617</v>
      </c>
      <c r="AZ42" s="128" t="str">
        <f t="shared" si="30"/>
        <v/>
      </c>
      <c r="BA42" s="503" t="s">
        <v>966</v>
      </c>
      <c r="BB42" s="504" t="s">
        <v>2778</v>
      </c>
      <c r="BC42" s="539">
        <v>68115</v>
      </c>
      <c r="BD42" s="539"/>
      <c r="BE42" s="544">
        <v>141372</v>
      </c>
      <c r="BF42" s="539">
        <v>85506</v>
      </c>
      <c r="BG42" s="539"/>
      <c r="BH42" s="544">
        <v>171151</v>
      </c>
      <c r="BI42" s="544">
        <v>66072</v>
      </c>
      <c r="BJ42" s="544">
        <v>2043</v>
      </c>
      <c r="BK42" s="544">
        <v>78759</v>
      </c>
      <c r="BL42" s="544">
        <v>6747</v>
      </c>
      <c r="BM42" s="269" t="s">
        <v>225</v>
      </c>
      <c r="BN42" s="269" t="s">
        <v>188</v>
      </c>
      <c r="BO42" s="271" t="s">
        <v>1980</v>
      </c>
      <c r="BP42" s="262" t="str">
        <f t="shared" si="14"/>
        <v/>
      </c>
      <c r="BQ42" s="263">
        <f t="shared" si="15"/>
        <v>0</v>
      </c>
      <c r="BR42" s="263" t="str">
        <f t="shared" si="16"/>
        <v/>
      </c>
      <c r="BS42" s="263">
        <f t="shared" si="17"/>
        <v>0</v>
      </c>
      <c r="BT42" s="264" t="str">
        <f t="shared" si="18"/>
        <v/>
      </c>
      <c r="BU42" s="264" t="str">
        <f t="shared" si="19"/>
        <v/>
      </c>
      <c r="BV42" s="263">
        <f t="shared" si="20"/>
        <v>0</v>
      </c>
      <c r="BW42" s="263">
        <f t="shared" si="21"/>
        <v>0</v>
      </c>
      <c r="BX42" s="263" t="str">
        <f t="shared" si="22"/>
        <v/>
      </c>
      <c r="BY42" s="263" t="str">
        <f t="shared" si="23"/>
        <v/>
      </c>
      <c r="BZ42" s="263" t="str">
        <f t="shared" si="24"/>
        <v/>
      </c>
      <c r="CA42" s="263" t="str">
        <f t="shared" si="25"/>
        <v/>
      </c>
      <c r="CB42" s="265"/>
      <c r="CC42" s="1131" t="s">
        <v>3397</v>
      </c>
      <c r="CD42" s="1126">
        <f t="shared" si="31"/>
        <v>0</v>
      </c>
      <c r="CE42" s="1126">
        <f t="shared" si="32"/>
        <v>0</v>
      </c>
    </row>
    <row r="43" spans="1:83" ht="148.5">
      <c r="A43" s="373" t="s">
        <v>3339</v>
      </c>
      <c r="B43" s="372" t="s">
        <v>2796</v>
      </c>
      <c r="C43" s="372" t="s">
        <v>2797</v>
      </c>
      <c r="D43" s="372" t="s">
        <v>2182</v>
      </c>
      <c r="E43" s="372" t="s">
        <v>1091</v>
      </c>
      <c r="F43" s="1157">
        <v>16837</v>
      </c>
      <c r="G43" s="1157"/>
      <c r="H43" s="1160">
        <v>15702</v>
      </c>
      <c r="I43" s="1156">
        <v>15818</v>
      </c>
      <c r="J43" s="1156"/>
      <c r="K43" s="1156">
        <v>13787</v>
      </c>
      <c r="L43" s="1160">
        <v>16270</v>
      </c>
      <c r="M43" s="1160">
        <v>567</v>
      </c>
      <c r="N43" s="1156">
        <v>15311</v>
      </c>
      <c r="O43" s="1156">
        <v>507</v>
      </c>
      <c r="P43" s="1154" t="s">
        <v>231</v>
      </c>
      <c r="Q43" s="1154" t="s">
        <v>3401</v>
      </c>
      <c r="R43" s="1154" t="s">
        <v>1901</v>
      </c>
      <c r="S43" s="1154" t="s">
        <v>1902</v>
      </c>
      <c r="T43" s="371" t="s">
        <v>1092</v>
      </c>
      <c r="U43" s="425"/>
      <c r="V43" s="500" t="s">
        <v>1</v>
      </c>
      <c r="W43" s="501" t="s">
        <v>35</v>
      </c>
      <c r="X43" s="501" t="s">
        <v>36</v>
      </c>
      <c r="Y43" s="501">
        <v>3</v>
      </c>
      <c r="Z43" s="501">
        <v>2</v>
      </c>
      <c r="AA43" s="501">
        <v>0</v>
      </c>
      <c r="AB43" s="502"/>
      <c r="AC43" s="268"/>
      <c r="AD43" s="269" t="s">
        <v>418</v>
      </c>
      <c r="AE43" s="269" t="s">
        <v>368</v>
      </c>
      <c r="AF43" s="269" t="s">
        <v>419</v>
      </c>
      <c r="AG43" s="269" t="s">
        <v>417</v>
      </c>
      <c r="AH43" s="269" t="s">
        <v>3082</v>
      </c>
      <c r="AI43" s="269" t="s">
        <v>188</v>
      </c>
      <c r="AJ43" s="269" t="s">
        <v>230</v>
      </c>
      <c r="AK43" s="269"/>
      <c r="AL43" s="269"/>
      <c r="AM43" s="270"/>
      <c r="AN43" s="269" t="s">
        <v>570</v>
      </c>
      <c r="AO43" s="269" t="s">
        <v>571</v>
      </c>
      <c r="AP43" s="271" t="s">
        <v>1981</v>
      </c>
      <c r="AQ43" s="272">
        <f t="shared" si="27"/>
        <v>0</v>
      </c>
      <c r="AR43" s="273">
        <f t="shared" si="28"/>
        <v>0</v>
      </c>
      <c r="AS43" s="274">
        <f t="shared" si="34"/>
        <v>0</v>
      </c>
      <c r="AT43" s="274">
        <f t="shared" si="35"/>
        <v>0</v>
      </c>
      <c r="AU43" s="125">
        <f t="shared" si="29"/>
        <v>-6.6478154801508094</v>
      </c>
      <c r="AV43" s="126">
        <f t="shared" si="9"/>
        <v>-6.0521470570766738</v>
      </c>
      <c r="AW43" s="125">
        <f t="shared" si="10"/>
        <v>-12.19589861164183</v>
      </c>
      <c r="AX43" s="127">
        <f t="shared" si="11"/>
        <v>1072.2837855050311</v>
      </c>
      <c r="AY43" s="127">
        <f t="shared" si="12"/>
        <v>1147.3126858634946</v>
      </c>
      <c r="AZ43" s="128" t="str">
        <f t="shared" si="30"/>
        <v/>
      </c>
      <c r="BA43" s="503" t="s">
        <v>2051</v>
      </c>
      <c r="BB43" s="504" t="s">
        <v>2796</v>
      </c>
      <c r="BC43" s="539">
        <v>18036</v>
      </c>
      <c r="BD43" s="539"/>
      <c r="BE43" s="544">
        <v>16556</v>
      </c>
      <c r="BF43" s="539">
        <v>16837</v>
      </c>
      <c r="BG43" s="539"/>
      <c r="BH43" s="544">
        <v>15702</v>
      </c>
      <c r="BI43" s="544">
        <v>17439</v>
      </c>
      <c r="BJ43" s="544">
        <v>597</v>
      </c>
      <c r="BK43" s="544">
        <v>16270</v>
      </c>
      <c r="BL43" s="544">
        <v>567</v>
      </c>
      <c r="BM43" s="269" t="s">
        <v>225</v>
      </c>
      <c r="BN43" s="269" t="s">
        <v>188</v>
      </c>
      <c r="BO43" s="271" t="s">
        <v>1981</v>
      </c>
      <c r="BP43" s="262" t="str">
        <f t="shared" si="14"/>
        <v/>
      </c>
      <c r="BQ43" s="263">
        <f t="shared" si="15"/>
        <v>0</v>
      </c>
      <c r="BR43" s="263" t="str">
        <f t="shared" si="16"/>
        <v/>
      </c>
      <c r="BS43" s="263">
        <f t="shared" si="17"/>
        <v>0</v>
      </c>
      <c r="BT43" s="264" t="str">
        <f t="shared" si="18"/>
        <v/>
      </c>
      <c r="BU43" s="264" t="str">
        <f t="shared" si="19"/>
        <v/>
      </c>
      <c r="BV43" s="263">
        <f t="shared" si="20"/>
        <v>0</v>
      </c>
      <c r="BW43" s="263">
        <f t="shared" si="21"/>
        <v>0</v>
      </c>
      <c r="BX43" s="263" t="str">
        <f t="shared" si="22"/>
        <v/>
      </c>
      <c r="BY43" s="263" t="str">
        <f t="shared" si="23"/>
        <v/>
      </c>
      <c r="BZ43" s="263" t="str">
        <f t="shared" si="24"/>
        <v/>
      </c>
      <c r="CA43" s="263" t="str">
        <f t="shared" si="25"/>
        <v/>
      </c>
      <c r="CB43" s="265"/>
      <c r="CC43" s="1131" t="s">
        <v>3397</v>
      </c>
      <c r="CD43" s="1126">
        <f t="shared" si="31"/>
        <v>0</v>
      </c>
      <c r="CE43" s="1126">
        <f t="shared" si="32"/>
        <v>0</v>
      </c>
    </row>
    <row r="44" spans="1:83" ht="135">
      <c r="A44" s="373" t="s">
        <v>3340</v>
      </c>
      <c r="B44" s="372" t="s">
        <v>2799</v>
      </c>
      <c r="C44" s="1163" t="s">
        <v>3469</v>
      </c>
      <c r="D44" s="1164" t="s">
        <v>3470</v>
      </c>
      <c r="E44" s="372" t="s">
        <v>1091</v>
      </c>
      <c r="F44" s="1157">
        <v>24807.831999999999</v>
      </c>
      <c r="G44" s="120">
        <v>3455</v>
      </c>
      <c r="H44" s="367">
        <v>7055</v>
      </c>
      <c r="I44" s="1165">
        <v>23011</v>
      </c>
      <c r="J44" s="1145">
        <v>3482</v>
      </c>
      <c r="K44" s="1145">
        <v>6973</v>
      </c>
      <c r="L44" s="1160">
        <v>23824.329000000002</v>
      </c>
      <c r="M44" s="1160">
        <f>F44-L44</f>
        <v>983.50299999999697</v>
      </c>
      <c r="N44" s="1165">
        <v>21982</v>
      </c>
      <c r="O44" s="1145">
        <v>1029</v>
      </c>
      <c r="P44" s="1154" t="s">
        <v>231</v>
      </c>
      <c r="Q44" s="1166" t="s">
        <v>3452</v>
      </c>
      <c r="R44" s="371" t="s">
        <v>2183</v>
      </c>
      <c r="S44" s="371" t="s">
        <v>2184</v>
      </c>
      <c r="T44" s="371" t="s">
        <v>1092</v>
      </c>
      <c r="U44" s="425"/>
      <c r="V44" s="500" t="s">
        <v>1</v>
      </c>
      <c r="W44" s="501" t="s">
        <v>37</v>
      </c>
      <c r="X44" s="501" t="s">
        <v>38</v>
      </c>
      <c r="Y44" s="501">
        <v>3</v>
      </c>
      <c r="Z44" s="501">
        <v>2</v>
      </c>
      <c r="AA44" s="501">
        <v>0</v>
      </c>
      <c r="AB44" s="502"/>
      <c r="AC44" s="268"/>
      <c r="AD44" s="269" t="s">
        <v>418</v>
      </c>
      <c r="AE44" s="269" t="s">
        <v>1553</v>
      </c>
      <c r="AF44" s="269" t="s">
        <v>419</v>
      </c>
      <c r="AG44" s="269" t="s">
        <v>417</v>
      </c>
      <c r="AH44" s="269" t="s">
        <v>3082</v>
      </c>
      <c r="AI44" s="269" t="s">
        <v>189</v>
      </c>
      <c r="AJ44" s="269" t="s">
        <v>230</v>
      </c>
      <c r="AK44" s="269"/>
      <c r="AL44" s="269"/>
      <c r="AM44" s="270"/>
      <c r="AN44" s="269" t="s">
        <v>570</v>
      </c>
      <c r="AO44" s="269" t="s">
        <v>571</v>
      </c>
      <c r="AP44" s="271" t="s">
        <v>1620</v>
      </c>
      <c r="AQ44" s="272">
        <f t="shared" si="27"/>
        <v>0</v>
      </c>
      <c r="AR44" s="273">
        <f t="shared" si="28"/>
        <v>0</v>
      </c>
      <c r="AS44" s="274">
        <f t="shared" si="34"/>
        <v>0</v>
      </c>
      <c r="AT44" s="274">
        <f t="shared" si="35"/>
        <v>0</v>
      </c>
      <c r="AU44" s="125">
        <f t="shared" si="29"/>
        <v>5.9032315901814236</v>
      </c>
      <c r="AV44" s="126">
        <f t="shared" si="9"/>
        <v>-7.2430029355245455</v>
      </c>
      <c r="AW44" s="125">
        <f t="shared" si="10"/>
        <v>-1.1622962437987217</v>
      </c>
      <c r="AX44" s="127">
        <f t="shared" si="11"/>
        <v>3516.3475549255841</v>
      </c>
      <c r="AY44" s="127">
        <f t="shared" si="12"/>
        <v>3300.014341029686</v>
      </c>
      <c r="AZ44" s="128" t="str">
        <f t="shared" si="30"/>
        <v/>
      </c>
      <c r="BA44" s="503" t="s">
        <v>2052</v>
      </c>
      <c r="BB44" s="504" t="s">
        <v>2799</v>
      </c>
      <c r="BC44" s="551">
        <v>23425</v>
      </c>
      <c r="BD44" s="539">
        <v>3211</v>
      </c>
      <c r="BE44" s="552">
        <v>6968</v>
      </c>
      <c r="BF44" s="551">
        <v>24807.831999999999</v>
      </c>
      <c r="BG44" s="539">
        <v>3455</v>
      </c>
      <c r="BH44" s="545">
        <v>7055</v>
      </c>
      <c r="BI44" s="551">
        <v>22488</v>
      </c>
      <c r="BJ44" s="544">
        <v>937</v>
      </c>
      <c r="BK44" s="551">
        <v>23824.329000000002</v>
      </c>
      <c r="BL44" s="544">
        <v>983.50300000000004</v>
      </c>
      <c r="BM44" s="269" t="s">
        <v>225</v>
      </c>
      <c r="BN44" s="269" t="s">
        <v>189</v>
      </c>
      <c r="BO44" s="271" t="s">
        <v>1620</v>
      </c>
      <c r="BP44" s="262" t="str">
        <f t="shared" si="14"/>
        <v/>
      </c>
      <c r="BQ44" s="263">
        <f t="shared" si="15"/>
        <v>0</v>
      </c>
      <c r="BR44" s="263">
        <f t="shared" si="16"/>
        <v>0</v>
      </c>
      <c r="BS44" s="263">
        <f t="shared" si="17"/>
        <v>0</v>
      </c>
      <c r="BT44" s="264" t="str">
        <f t="shared" si="18"/>
        <v/>
      </c>
      <c r="BU44" s="264" t="str">
        <f t="shared" si="19"/>
        <v/>
      </c>
      <c r="BV44" s="263">
        <f t="shared" si="20"/>
        <v>0</v>
      </c>
      <c r="BW44" s="263">
        <f t="shared" si="21"/>
        <v>-3.0695446184836328E-12</v>
      </c>
      <c r="BX44" s="263" t="str">
        <f t="shared" si="22"/>
        <v/>
      </c>
      <c r="BY44" s="263" t="str">
        <f t="shared" si="23"/>
        <v/>
      </c>
      <c r="BZ44" s="263" t="str">
        <f t="shared" si="24"/>
        <v/>
      </c>
      <c r="CA44" s="263" t="str">
        <f t="shared" si="25"/>
        <v>chk</v>
      </c>
      <c r="CB44" s="265"/>
      <c r="CC44" s="1131" t="s">
        <v>3397</v>
      </c>
      <c r="CD44" s="1132">
        <f>F44-L44-M44</f>
        <v>0</v>
      </c>
      <c r="CE44" s="1126">
        <f t="shared" si="32"/>
        <v>0</v>
      </c>
    </row>
    <row r="45" spans="1:83" ht="243">
      <c r="A45" s="373" t="s">
        <v>3341</v>
      </c>
      <c r="B45" s="372" t="s">
        <v>2782</v>
      </c>
      <c r="C45" s="372" t="s">
        <v>1094</v>
      </c>
      <c r="D45" s="372" t="s">
        <v>2783</v>
      </c>
      <c r="E45" s="372" t="s">
        <v>1095</v>
      </c>
      <c r="F45" s="120">
        <v>41041</v>
      </c>
      <c r="G45" s="120">
        <v>965</v>
      </c>
      <c r="H45" s="360"/>
      <c r="I45" s="1156">
        <v>47679</v>
      </c>
      <c r="J45" s="1156">
        <v>975</v>
      </c>
      <c r="K45" s="1156"/>
      <c r="L45" s="1160">
        <v>35638</v>
      </c>
      <c r="M45" s="1160">
        <v>5403</v>
      </c>
      <c r="N45" s="1156">
        <v>39368</v>
      </c>
      <c r="O45" s="1156">
        <v>8311</v>
      </c>
      <c r="P45" s="371" t="s">
        <v>231</v>
      </c>
      <c r="Q45" s="1166" t="s">
        <v>3452</v>
      </c>
      <c r="R45" s="371" t="s">
        <v>1521</v>
      </c>
      <c r="S45" s="371" t="s">
        <v>1096</v>
      </c>
      <c r="T45" s="371" t="s">
        <v>1092</v>
      </c>
      <c r="U45" s="425" t="s">
        <v>3406</v>
      </c>
      <c r="V45" s="500" t="s">
        <v>1</v>
      </c>
      <c r="W45" s="501" t="s">
        <v>39</v>
      </c>
      <c r="X45" s="501" t="s">
        <v>40</v>
      </c>
      <c r="Y45" s="501">
        <v>3</v>
      </c>
      <c r="Z45" s="501">
        <v>2</v>
      </c>
      <c r="AA45" s="501">
        <v>0</v>
      </c>
      <c r="AB45" s="502"/>
      <c r="AC45" s="268"/>
      <c r="AD45" s="269" t="s">
        <v>363</v>
      </c>
      <c r="AE45" s="269" t="s">
        <v>368</v>
      </c>
      <c r="AF45" s="269" t="s">
        <v>365</v>
      </c>
      <c r="AG45" s="269" t="s">
        <v>362</v>
      </c>
      <c r="AH45" s="269" t="s">
        <v>3082</v>
      </c>
      <c r="AI45" s="269" t="s">
        <v>190</v>
      </c>
      <c r="AJ45" s="269" t="s">
        <v>230</v>
      </c>
      <c r="AK45" s="269"/>
      <c r="AL45" s="269"/>
      <c r="AM45" s="270"/>
      <c r="AN45" s="269" t="s">
        <v>570</v>
      </c>
      <c r="AO45" s="269" t="s">
        <v>571</v>
      </c>
      <c r="AP45" s="271" t="s">
        <v>1775</v>
      </c>
      <c r="AQ45" s="272">
        <f t="shared" si="27"/>
        <v>0</v>
      </c>
      <c r="AR45" s="273">
        <f t="shared" si="28"/>
        <v>0</v>
      </c>
      <c r="AS45" s="274">
        <f t="shared" si="34"/>
        <v>0</v>
      </c>
      <c r="AT45" s="274">
        <f t="shared" si="35"/>
        <v>0</v>
      </c>
      <c r="AU45" s="125">
        <f t="shared" si="29"/>
        <v>5.2765237020315992</v>
      </c>
      <c r="AV45" s="126">
        <f t="shared" si="9"/>
        <v>16.174069832606406</v>
      </c>
      <c r="AW45" s="125">
        <f t="shared" si="10"/>
        <v>1.0362694300518172</v>
      </c>
      <c r="AX45" s="127">
        <f t="shared" si="11"/>
        <v>42529.533678756481</v>
      </c>
      <c r="AY45" s="127">
        <f t="shared" si="12"/>
        <v>48901.538461538468</v>
      </c>
      <c r="AZ45" s="128" t="str">
        <f t="shared" si="30"/>
        <v/>
      </c>
      <c r="BA45" s="503" t="s">
        <v>2053</v>
      </c>
      <c r="BB45" s="504" t="s">
        <v>2782</v>
      </c>
      <c r="BC45" s="539">
        <v>38984</v>
      </c>
      <c r="BD45" s="539">
        <v>961</v>
      </c>
      <c r="BE45" s="544">
        <v>336336</v>
      </c>
      <c r="BF45" s="539">
        <v>41041</v>
      </c>
      <c r="BG45" s="539">
        <v>965</v>
      </c>
      <c r="BH45" s="544">
        <v>351533</v>
      </c>
      <c r="BI45" s="544">
        <v>34316</v>
      </c>
      <c r="BJ45" s="544">
        <v>4668</v>
      </c>
      <c r="BK45" s="544">
        <v>35638</v>
      </c>
      <c r="BL45" s="544">
        <v>5403</v>
      </c>
      <c r="BM45" s="269" t="s">
        <v>225</v>
      </c>
      <c r="BN45" s="269" t="s">
        <v>190</v>
      </c>
      <c r="BO45" s="271" t="s">
        <v>1757</v>
      </c>
      <c r="BP45" s="262" t="str">
        <f t="shared" si="14"/>
        <v/>
      </c>
      <c r="BQ45" s="263">
        <f t="shared" si="15"/>
        <v>0</v>
      </c>
      <c r="BR45" s="263">
        <f t="shared" si="16"/>
        <v>0</v>
      </c>
      <c r="BS45" s="263">
        <f t="shared" si="17"/>
        <v>-351533</v>
      </c>
      <c r="BT45" s="264" t="str">
        <f t="shared" si="18"/>
        <v/>
      </c>
      <c r="BU45" s="264" t="str">
        <f t="shared" si="19"/>
        <v/>
      </c>
      <c r="BV45" s="263">
        <f t="shared" si="20"/>
        <v>0</v>
      </c>
      <c r="BW45" s="263">
        <f t="shared" si="21"/>
        <v>0</v>
      </c>
      <c r="BX45" s="263" t="str">
        <f t="shared" si="22"/>
        <v/>
      </c>
      <c r="BY45" s="263" t="str">
        <f t="shared" si="23"/>
        <v/>
      </c>
      <c r="BZ45" s="263" t="str">
        <f t="shared" si="24"/>
        <v/>
      </c>
      <c r="CA45" s="263" t="str">
        <f t="shared" si="25"/>
        <v/>
      </c>
      <c r="CB45" s="265"/>
      <c r="CC45" s="1131" t="s">
        <v>3397</v>
      </c>
      <c r="CD45" s="1126">
        <f t="shared" si="31"/>
        <v>0</v>
      </c>
      <c r="CE45" s="1126">
        <f t="shared" si="32"/>
        <v>0</v>
      </c>
    </row>
    <row r="46" spans="1:83" ht="162">
      <c r="A46" s="373" t="s">
        <v>3342</v>
      </c>
      <c r="B46" s="372" t="s">
        <v>2994</v>
      </c>
      <c r="C46" s="372" t="s">
        <v>1097</v>
      </c>
      <c r="D46" s="372" t="s">
        <v>3055</v>
      </c>
      <c r="E46" s="1250" t="s">
        <v>3656</v>
      </c>
      <c r="F46" s="1156">
        <v>96913.774999999994</v>
      </c>
      <c r="G46" s="1156">
        <v>971</v>
      </c>
      <c r="H46" s="1159"/>
      <c r="I46" s="1145">
        <v>111266.66899999999</v>
      </c>
      <c r="J46" s="1145">
        <v>1141</v>
      </c>
      <c r="K46" s="1145"/>
      <c r="L46" s="1156">
        <v>96913.774999999994</v>
      </c>
      <c r="M46" s="1159"/>
      <c r="N46" s="1145">
        <v>111266.66899999999</v>
      </c>
      <c r="O46" s="1145"/>
      <c r="P46" s="1154" t="s">
        <v>231</v>
      </c>
      <c r="Q46" s="1146" t="s">
        <v>3448</v>
      </c>
      <c r="R46" s="1154" t="s">
        <v>1522</v>
      </c>
      <c r="S46" s="370" t="s">
        <v>3048</v>
      </c>
      <c r="T46" s="370" t="s">
        <v>1092</v>
      </c>
      <c r="U46" s="425"/>
      <c r="V46" s="500" t="s">
        <v>1</v>
      </c>
      <c r="W46" s="501" t="s">
        <v>41</v>
      </c>
      <c r="X46" s="501" t="s">
        <v>42</v>
      </c>
      <c r="Y46" s="501">
        <v>3</v>
      </c>
      <c r="Z46" s="501">
        <v>1</v>
      </c>
      <c r="AA46" s="501">
        <v>0</v>
      </c>
      <c r="AB46" s="502"/>
      <c r="AC46" s="268"/>
      <c r="AD46" s="269" t="s">
        <v>182</v>
      </c>
      <c r="AE46" s="269" t="s">
        <v>182</v>
      </c>
      <c r="AF46" s="269" t="s">
        <v>182</v>
      </c>
      <c r="AG46" s="269" t="s">
        <v>182</v>
      </c>
      <c r="AH46" s="269" t="s">
        <v>90</v>
      </c>
      <c r="AI46" s="269" t="s">
        <v>182</v>
      </c>
      <c r="AJ46" s="269" t="s">
        <v>182</v>
      </c>
      <c r="AK46" s="269"/>
      <c r="AL46" s="269"/>
      <c r="AM46" s="270"/>
      <c r="AN46" s="269" t="s">
        <v>90</v>
      </c>
      <c r="AO46" s="269" t="s">
        <v>90</v>
      </c>
      <c r="AP46" s="271" t="s">
        <v>3054</v>
      </c>
      <c r="AQ46" s="272">
        <f t="shared" si="27"/>
        <v>0</v>
      </c>
      <c r="AR46" s="273">
        <f t="shared" si="28"/>
        <v>0</v>
      </c>
      <c r="AS46" s="274">
        <f t="shared" si="34"/>
        <v>0</v>
      </c>
      <c r="AT46" s="274">
        <f t="shared" si="35"/>
        <v>0</v>
      </c>
      <c r="AU46" s="125">
        <f t="shared" si="29"/>
        <v>61.99815291521795</v>
      </c>
      <c r="AV46" s="126">
        <f t="shared" si="9"/>
        <v>14.809962773609842</v>
      </c>
      <c r="AW46" s="125">
        <f t="shared" si="10"/>
        <v>17.507723995880543</v>
      </c>
      <c r="AX46" s="127">
        <f t="shared" si="11"/>
        <v>99808.213182286301</v>
      </c>
      <c r="AY46" s="127">
        <f t="shared" si="12"/>
        <v>97516.800175284821</v>
      </c>
      <c r="AZ46" s="128" t="str">
        <f t="shared" si="30"/>
        <v/>
      </c>
      <c r="BA46" s="553" t="s">
        <v>2054</v>
      </c>
      <c r="BB46" s="504" t="s">
        <v>2994</v>
      </c>
      <c r="BC46" s="542">
        <v>59824</v>
      </c>
      <c r="BD46" s="542">
        <v>308</v>
      </c>
      <c r="BE46" s="543"/>
      <c r="BF46" s="554"/>
      <c r="BG46" s="554"/>
      <c r="BH46" s="555"/>
      <c r="BI46" s="543">
        <v>25334</v>
      </c>
      <c r="BJ46" s="544">
        <v>34490</v>
      </c>
      <c r="BK46" s="555"/>
      <c r="BL46" s="540"/>
      <c r="BM46" s="269" t="s">
        <v>182</v>
      </c>
      <c r="BN46" s="269" t="s">
        <v>182</v>
      </c>
      <c r="BO46" s="271" t="s">
        <v>3054</v>
      </c>
      <c r="BP46" s="262" t="str">
        <f t="shared" si="14"/>
        <v/>
      </c>
      <c r="BQ46" s="263">
        <f t="shared" si="15"/>
        <v>96913.774999999994</v>
      </c>
      <c r="BR46" s="263">
        <f t="shared" si="16"/>
        <v>971</v>
      </c>
      <c r="BS46" s="263" t="str">
        <f t="shared" si="17"/>
        <v/>
      </c>
      <c r="BT46" s="264">
        <f t="shared" si="18"/>
        <v>-100</v>
      </c>
      <c r="BU46" s="264">
        <f t="shared" si="19"/>
        <v>61.99815291521795</v>
      </c>
      <c r="BV46" s="263">
        <f t="shared" si="20"/>
        <v>96913.774999999994</v>
      </c>
      <c r="BW46" s="263" t="str">
        <f t="shared" si="21"/>
        <v/>
      </c>
      <c r="BX46" s="263" t="str">
        <f t="shared" si="22"/>
        <v/>
      </c>
      <c r="BY46" s="263" t="str">
        <f t="shared" si="23"/>
        <v/>
      </c>
      <c r="BZ46" s="263" t="str">
        <f t="shared" si="24"/>
        <v>是否漏編</v>
      </c>
      <c r="CA46" s="263" t="str">
        <f t="shared" si="25"/>
        <v>chk</v>
      </c>
      <c r="CB46" s="265"/>
      <c r="CC46" s="1131" t="s">
        <v>3397</v>
      </c>
      <c r="CD46" s="1126">
        <f t="shared" si="31"/>
        <v>0</v>
      </c>
      <c r="CE46" s="1126">
        <f t="shared" si="32"/>
        <v>0</v>
      </c>
    </row>
    <row r="47" spans="1:83" ht="256.5">
      <c r="A47" s="373" t="s">
        <v>3343</v>
      </c>
      <c r="B47" s="372" t="s">
        <v>2789</v>
      </c>
      <c r="C47" s="372" t="s">
        <v>2185</v>
      </c>
      <c r="D47" s="372" t="s">
        <v>1090</v>
      </c>
      <c r="E47" s="372" t="s">
        <v>1091</v>
      </c>
      <c r="F47" s="1157">
        <v>36350</v>
      </c>
      <c r="G47" s="1157">
        <v>5640</v>
      </c>
      <c r="H47" s="1160">
        <v>281009</v>
      </c>
      <c r="I47" s="1145">
        <v>43234</v>
      </c>
      <c r="J47" s="1145">
        <v>6416</v>
      </c>
      <c r="K47" s="1145">
        <v>334546</v>
      </c>
      <c r="L47" s="1160">
        <v>35215</v>
      </c>
      <c r="M47" s="1160">
        <v>1135</v>
      </c>
      <c r="N47" s="1145">
        <v>763</v>
      </c>
      <c r="O47" s="1145">
        <v>42471</v>
      </c>
      <c r="P47" s="1154" t="s">
        <v>231</v>
      </c>
      <c r="Q47" s="1155" t="s">
        <v>3448</v>
      </c>
      <c r="R47" s="1155" t="s">
        <v>3471</v>
      </c>
      <c r="S47" s="370" t="s">
        <v>1903</v>
      </c>
      <c r="T47" s="370" t="s">
        <v>1092</v>
      </c>
      <c r="U47" s="425" t="s">
        <v>1093</v>
      </c>
      <c r="V47" s="500" t="s">
        <v>1</v>
      </c>
      <c r="W47" s="501" t="s">
        <v>43</v>
      </c>
      <c r="X47" s="501" t="s">
        <v>44</v>
      </c>
      <c r="Y47" s="501">
        <v>3</v>
      </c>
      <c r="Z47" s="501">
        <v>2</v>
      </c>
      <c r="AA47" s="501">
        <v>0</v>
      </c>
      <c r="AB47" s="502"/>
      <c r="AC47" s="268"/>
      <c r="AD47" s="269" t="s">
        <v>363</v>
      </c>
      <c r="AE47" s="269" t="s">
        <v>366</v>
      </c>
      <c r="AF47" s="269" t="s">
        <v>365</v>
      </c>
      <c r="AG47" s="269" t="s">
        <v>362</v>
      </c>
      <c r="AH47" s="269" t="s">
        <v>3082</v>
      </c>
      <c r="AI47" s="269" t="s">
        <v>192</v>
      </c>
      <c r="AJ47" s="269" t="s">
        <v>230</v>
      </c>
      <c r="AK47" s="269"/>
      <c r="AL47" s="269"/>
      <c r="AM47" s="270"/>
      <c r="AN47" s="269" t="s">
        <v>564</v>
      </c>
      <c r="AO47" s="269" t="s">
        <v>565</v>
      </c>
      <c r="AP47" s="271" t="s">
        <v>2290</v>
      </c>
      <c r="AQ47" s="272">
        <f t="shared" si="27"/>
        <v>0</v>
      </c>
      <c r="AR47" s="273">
        <f t="shared" si="28"/>
        <v>0</v>
      </c>
      <c r="AS47" s="274">
        <f t="shared" si="34"/>
        <v>0</v>
      </c>
      <c r="AT47" s="274">
        <f t="shared" si="35"/>
        <v>0</v>
      </c>
      <c r="AU47" s="125">
        <f t="shared" si="29"/>
        <v>33.738042678440024</v>
      </c>
      <c r="AV47" s="126">
        <f t="shared" si="9"/>
        <v>18.93810178817057</v>
      </c>
      <c r="AW47" s="125">
        <f t="shared" si="10"/>
        <v>19.05170297036749</v>
      </c>
      <c r="AX47" s="127">
        <f t="shared" si="11"/>
        <v>129.35528755306768</v>
      </c>
      <c r="AY47" s="127">
        <f t="shared" si="12"/>
        <v>129.23185451328067</v>
      </c>
      <c r="AZ47" s="128" t="str">
        <f t="shared" si="30"/>
        <v/>
      </c>
      <c r="BA47" s="503" t="s">
        <v>2055</v>
      </c>
      <c r="BB47" s="504" t="s">
        <v>2789</v>
      </c>
      <c r="BC47" s="554">
        <v>27180</v>
      </c>
      <c r="BD47" s="554">
        <v>5007</v>
      </c>
      <c r="BE47" s="556">
        <v>211169</v>
      </c>
      <c r="BF47" s="554">
        <v>36350</v>
      </c>
      <c r="BG47" s="554">
        <v>5640</v>
      </c>
      <c r="BH47" s="556">
        <v>281009</v>
      </c>
      <c r="BI47" s="556">
        <v>26364</v>
      </c>
      <c r="BJ47" s="544">
        <v>816</v>
      </c>
      <c r="BK47" s="556">
        <v>35215</v>
      </c>
      <c r="BL47" s="544">
        <v>1135</v>
      </c>
      <c r="BM47" s="269" t="s">
        <v>225</v>
      </c>
      <c r="BN47" s="269" t="s">
        <v>192</v>
      </c>
      <c r="BO47" s="271" t="s">
        <v>2290</v>
      </c>
      <c r="BP47" s="262" t="str">
        <f t="shared" si="14"/>
        <v/>
      </c>
      <c r="BQ47" s="263">
        <f t="shared" si="15"/>
        <v>0</v>
      </c>
      <c r="BR47" s="263">
        <f t="shared" si="16"/>
        <v>0</v>
      </c>
      <c r="BS47" s="263">
        <f t="shared" si="17"/>
        <v>0</v>
      </c>
      <c r="BT47" s="264" t="str">
        <f t="shared" si="18"/>
        <v/>
      </c>
      <c r="BU47" s="264" t="str">
        <f t="shared" si="19"/>
        <v/>
      </c>
      <c r="BV47" s="263">
        <f t="shared" si="20"/>
        <v>0</v>
      </c>
      <c r="BW47" s="263">
        <f t="shared" si="21"/>
        <v>0</v>
      </c>
      <c r="BX47" s="263" t="str">
        <f t="shared" si="22"/>
        <v/>
      </c>
      <c r="BY47" s="263" t="str">
        <f t="shared" si="23"/>
        <v/>
      </c>
      <c r="BZ47" s="263" t="str">
        <f t="shared" si="24"/>
        <v/>
      </c>
      <c r="CA47" s="263" t="str">
        <f t="shared" si="25"/>
        <v/>
      </c>
      <c r="CB47" s="265"/>
      <c r="CC47" s="1131" t="s">
        <v>3397</v>
      </c>
      <c r="CD47" s="1126">
        <f t="shared" si="31"/>
        <v>0</v>
      </c>
      <c r="CE47" s="1126">
        <f t="shared" si="32"/>
        <v>0</v>
      </c>
    </row>
    <row r="48" spans="1:83" ht="270">
      <c r="A48" s="1382" t="s">
        <v>3344</v>
      </c>
      <c r="B48" s="1487" t="s">
        <v>2323</v>
      </c>
      <c r="C48" s="1487" t="s">
        <v>4003</v>
      </c>
      <c r="D48" s="1487" t="s">
        <v>4004</v>
      </c>
      <c r="E48" s="1487" t="s">
        <v>1091</v>
      </c>
      <c r="F48" s="1644">
        <v>71217</v>
      </c>
      <c r="G48" s="1644">
        <f t="shared" ref="G48:K48" si="37">G49+G50</f>
        <v>4054</v>
      </c>
      <c r="H48" s="1644">
        <f t="shared" si="37"/>
        <v>54343</v>
      </c>
      <c r="I48" s="1644">
        <v>57327</v>
      </c>
      <c r="J48" s="1644">
        <v>3496</v>
      </c>
      <c r="K48" s="1644">
        <f t="shared" si="37"/>
        <v>0</v>
      </c>
      <c r="L48" s="1644">
        <v>69080</v>
      </c>
      <c r="M48" s="1644">
        <v>2137</v>
      </c>
      <c r="N48" s="1644">
        <v>55607</v>
      </c>
      <c r="O48" s="1644">
        <v>1720</v>
      </c>
      <c r="P48" s="1536" t="s">
        <v>1023</v>
      </c>
      <c r="Q48" s="1536" t="s">
        <v>914</v>
      </c>
      <c r="R48" s="1536" t="s">
        <v>1460</v>
      </c>
      <c r="S48" s="1536" t="s">
        <v>1661</v>
      </c>
      <c r="T48" s="1536" t="s">
        <v>4005</v>
      </c>
      <c r="U48" s="1439" t="s">
        <v>4006</v>
      </c>
      <c r="V48" s="500"/>
      <c r="W48" s="501"/>
      <c r="X48" s="501"/>
      <c r="Y48" s="501"/>
      <c r="Z48" s="501"/>
      <c r="AA48" s="501"/>
      <c r="AB48" s="502"/>
      <c r="AC48" s="268"/>
      <c r="AD48" s="279" t="s">
        <v>1554</v>
      </c>
      <c r="AE48" s="279" t="s">
        <v>1554</v>
      </c>
      <c r="AF48" s="279" t="s">
        <v>1555</v>
      </c>
      <c r="AG48" s="279" t="s">
        <v>1554</v>
      </c>
      <c r="AH48" s="269" t="s">
        <v>90</v>
      </c>
      <c r="AI48" s="279" t="s">
        <v>367</v>
      </c>
      <c r="AJ48" s="279" t="s">
        <v>367</v>
      </c>
      <c r="AK48" s="279"/>
      <c r="AL48" s="279"/>
      <c r="AM48" s="280"/>
      <c r="AN48" s="269" t="s">
        <v>90</v>
      </c>
      <c r="AO48" s="269" t="s">
        <v>90</v>
      </c>
      <c r="AP48" s="281" t="s">
        <v>1721</v>
      </c>
      <c r="AQ48" s="272">
        <f t="shared" si="27"/>
        <v>0</v>
      </c>
      <c r="AR48" s="273">
        <f t="shared" si="28"/>
        <v>0</v>
      </c>
      <c r="AS48" s="274">
        <f t="shared" si="34"/>
        <v>1</v>
      </c>
      <c r="AT48" s="274">
        <f t="shared" si="35"/>
        <v>0</v>
      </c>
      <c r="AU48" s="125">
        <f t="shared" si="29"/>
        <v>-4.8740416210295674</v>
      </c>
      <c r="AV48" s="126">
        <f t="shared" si="9"/>
        <v>-19.503770167235345</v>
      </c>
      <c r="AW48" s="125">
        <f t="shared" si="10"/>
        <v>-100</v>
      </c>
      <c r="AX48" s="127">
        <f t="shared" si="11"/>
        <v>1310.5091732145816</v>
      </c>
      <c r="AY48" s="127">
        <f t="shared" si="12"/>
        <v>16397.883295194508</v>
      </c>
      <c r="AZ48" s="128">
        <f t="shared" si="30"/>
        <v>1151.2604741996365</v>
      </c>
      <c r="BA48" s="503" t="s">
        <v>2056</v>
      </c>
      <c r="BB48" s="557" t="s">
        <v>2323</v>
      </c>
      <c r="BC48" s="558">
        <v>74866</v>
      </c>
      <c r="BD48" s="558">
        <v>0</v>
      </c>
      <c r="BE48" s="558">
        <v>54770</v>
      </c>
      <c r="BF48" s="558">
        <v>81719.430000000008</v>
      </c>
      <c r="BG48" s="558">
        <v>4054</v>
      </c>
      <c r="BH48" s="558">
        <v>54343</v>
      </c>
      <c r="BI48" s="558">
        <v>72620.02</v>
      </c>
      <c r="BJ48" s="558">
        <v>2245.9799999999987</v>
      </c>
      <c r="BK48" s="558">
        <v>79383.430000000008</v>
      </c>
      <c r="BL48" s="558">
        <v>2336</v>
      </c>
      <c r="BM48" s="279" t="s">
        <v>376</v>
      </c>
      <c r="BN48" s="279" t="s">
        <v>182</v>
      </c>
      <c r="BO48" s="281" t="s">
        <v>1721</v>
      </c>
      <c r="BP48" s="262" t="str">
        <f t="shared" si="14"/>
        <v/>
      </c>
      <c r="BQ48" s="263">
        <f t="shared" si="15"/>
        <v>-10502.430000000008</v>
      </c>
      <c r="BR48" s="263">
        <f t="shared" si="16"/>
        <v>0</v>
      </c>
      <c r="BS48" s="263">
        <f t="shared" si="17"/>
        <v>0</v>
      </c>
      <c r="BT48" s="264">
        <f t="shared" si="18"/>
        <v>9.1542622819437582</v>
      </c>
      <c r="BU48" s="264">
        <f t="shared" si="19"/>
        <v>-4.8740416210295674</v>
      </c>
      <c r="BV48" s="263">
        <f t="shared" si="20"/>
        <v>-10303.430000000008</v>
      </c>
      <c r="BW48" s="263">
        <f t="shared" si="21"/>
        <v>-199</v>
      </c>
      <c r="BX48" s="263" t="str">
        <f t="shared" si="22"/>
        <v/>
      </c>
      <c r="BY48" s="263" t="str">
        <f t="shared" si="23"/>
        <v/>
      </c>
      <c r="BZ48" s="263" t="str">
        <f t="shared" si="24"/>
        <v/>
      </c>
      <c r="CA48" s="263" t="str">
        <f t="shared" si="25"/>
        <v/>
      </c>
      <c r="CB48" s="265"/>
      <c r="CC48" s="1131" t="s">
        <v>1013</v>
      </c>
      <c r="CD48" s="1126">
        <f t="shared" si="31"/>
        <v>0</v>
      </c>
      <c r="CE48" s="1126">
        <f t="shared" si="32"/>
        <v>0</v>
      </c>
    </row>
    <row r="49" spans="1:83" ht="189">
      <c r="A49" s="1382" t="s">
        <v>4007</v>
      </c>
      <c r="B49" s="1487" t="s">
        <v>2677</v>
      </c>
      <c r="C49" s="1487" t="s">
        <v>4003</v>
      </c>
      <c r="D49" s="1487" t="s">
        <v>4004</v>
      </c>
      <c r="E49" s="1487" t="s">
        <v>1091</v>
      </c>
      <c r="F49" s="1645">
        <v>64155</v>
      </c>
      <c r="G49" s="1644">
        <v>3517</v>
      </c>
      <c r="H49" s="1438">
        <v>49815</v>
      </c>
      <c r="I49" s="1645">
        <v>52927</v>
      </c>
      <c r="J49" s="1644">
        <v>3108</v>
      </c>
      <c r="K49" s="1438"/>
      <c r="L49" s="1438">
        <v>62230</v>
      </c>
      <c r="M49" s="1438">
        <v>1925</v>
      </c>
      <c r="N49" s="1438">
        <v>51339</v>
      </c>
      <c r="O49" s="1438">
        <v>1588</v>
      </c>
      <c r="P49" s="1536" t="s">
        <v>1023</v>
      </c>
      <c r="Q49" s="1536" t="s">
        <v>914</v>
      </c>
      <c r="R49" s="1536" t="s">
        <v>1460</v>
      </c>
      <c r="S49" s="1536" t="s">
        <v>1661</v>
      </c>
      <c r="T49" s="1536" t="s">
        <v>4001</v>
      </c>
      <c r="U49" s="1439" t="s">
        <v>4002</v>
      </c>
      <c r="V49" s="500" t="s">
        <v>1</v>
      </c>
      <c r="W49" s="501" t="s">
        <v>46</v>
      </c>
      <c r="X49" s="501" t="s">
        <v>47</v>
      </c>
      <c r="Y49" s="501">
        <v>3</v>
      </c>
      <c r="Z49" s="501">
        <v>2</v>
      </c>
      <c r="AA49" s="501">
        <v>0</v>
      </c>
      <c r="AB49" s="502"/>
      <c r="AC49" s="268"/>
      <c r="AD49" s="269" t="s">
        <v>363</v>
      </c>
      <c r="AE49" s="269" t="s">
        <v>368</v>
      </c>
      <c r="AF49" s="269" t="s">
        <v>365</v>
      </c>
      <c r="AG49" s="269" t="s">
        <v>362</v>
      </c>
      <c r="AH49" s="269" t="s">
        <v>3082</v>
      </c>
      <c r="AI49" s="269" t="s">
        <v>3062</v>
      </c>
      <c r="AJ49" s="269" t="s">
        <v>230</v>
      </c>
      <c r="AK49" s="269"/>
      <c r="AL49" s="269"/>
      <c r="AM49" s="270"/>
      <c r="AN49" s="269" t="s">
        <v>572</v>
      </c>
      <c r="AO49" s="269" t="s">
        <v>573</v>
      </c>
      <c r="AP49" s="271" t="s">
        <v>2017</v>
      </c>
      <c r="AQ49" s="272">
        <f t="shared" si="27"/>
        <v>0</v>
      </c>
      <c r="AR49" s="273">
        <f t="shared" si="28"/>
        <v>0</v>
      </c>
      <c r="AS49" s="274">
        <f t="shared" si="34"/>
        <v>0</v>
      </c>
      <c r="AT49" s="274">
        <f t="shared" si="35"/>
        <v>0</v>
      </c>
      <c r="AU49" s="125">
        <f t="shared" si="29"/>
        <v>3.1513787281935768</v>
      </c>
      <c r="AV49" s="126">
        <f t="shared" si="9"/>
        <v>-17.501363884342602</v>
      </c>
      <c r="AW49" s="125">
        <f t="shared" si="10"/>
        <v>-11.629229456923518</v>
      </c>
      <c r="AX49" s="127">
        <f t="shared" si="11"/>
        <v>1287.8651008732309</v>
      </c>
      <c r="AY49" s="127">
        <f t="shared" si="12"/>
        <v>17029.279279279279</v>
      </c>
      <c r="AZ49" s="128">
        <f t="shared" si="30"/>
        <v>1222.2875026066515</v>
      </c>
      <c r="BA49" s="503" t="s">
        <v>2057</v>
      </c>
      <c r="BB49" s="504" t="s">
        <v>2677</v>
      </c>
      <c r="BC49" s="559">
        <v>62195</v>
      </c>
      <c r="BD49" s="547"/>
      <c r="BE49" s="545">
        <v>47074</v>
      </c>
      <c r="BF49" s="559">
        <v>74658.05</v>
      </c>
      <c r="BG49" s="547">
        <v>3517</v>
      </c>
      <c r="BH49" s="545">
        <v>49815</v>
      </c>
      <c r="BI49" s="545">
        <v>60329.15</v>
      </c>
      <c r="BJ49" s="544">
        <v>1865.8499999999985</v>
      </c>
      <c r="BK49" s="545">
        <v>72533.05</v>
      </c>
      <c r="BL49" s="544">
        <v>2125</v>
      </c>
      <c r="BM49" s="269" t="s">
        <v>225</v>
      </c>
      <c r="BN49" s="269" t="s">
        <v>3062</v>
      </c>
      <c r="BO49" s="271" t="s">
        <v>2017</v>
      </c>
      <c r="BP49" s="262" t="str">
        <f t="shared" si="14"/>
        <v/>
      </c>
      <c r="BQ49" s="263">
        <f t="shared" si="15"/>
        <v>-10503.050000000003</v>
      </c>
      <c r="BR49" s="263">
        <f t="shared" si="16"/>
        <v>0</v>
      </c>
      <c r="BS49" s="263">
        <f t="shared" si="17"/>
        <v>0</v>
      </c>
      <c r="BT49" s="264">
        <f t="shared" si="18"/>
        <v>20.038668703271977</v>
      </c>
      <c r="BU49" s="264">
        <f t="shared" si="19"/>
        <v>3.1513787281935768</v>
      </c>
      <c r="BV49" s="263">
        <f t="shared" si="20"/>
        <v>-10303.050000000003</v>
      </c>
      <c r="BW49" s="263">
        <f t="shared" si="21"/>
        <v>-200</v>
      </c>
      <c r="BX49" s="263" t="str">
        <f t="shared" si="22"/>
        <v/>
      </c>
      <c r="BY49" s="263" t="str">
        <f t="shared" si="23"/>
        <v/>
      </c>
      <c r="BZ49" s="263" t="str">
        <f t="shared" si="24"/>
        <v/>
      </c>
      <c r="CA49" s="263" t="str">
        <f t="shared" si="25"/>
        <v>chk</v>
      </c>
      <c r="CB49" s="265"/>
      <c r="CC49" s="1131" t="s">
        <v>1013</v>
      </c>
      <c r="CD49" s="1126">
        <f t="shared" si="31"/>
        <v>0</v>
      </c>
      <c r="CE49" s="1126">
        <f t="shared" si="32"/>
        <v>0</v>
      </c>
    </row>
    <row r="50" spans="1:83" ht="202.5">
      <c r="A50" s="1382" t="s">
        <v>4008</v>
      </c>
      <c r="B50" s="1487" t="s">
        <v>2678</v>
      </c>
      <c r="C50" s="1487" t="s">
        <v>4009</v>
      </c>
      <c r="D50" s="1487" t="s">
        <v>4010</v>
      </c>
      <c r="E50" s="1487" t="s">
        <v>1091</v>
      </c>
      <c r="F50" s="1644">
        <v>7061.38</v>
      </c>
      <c r="G50" s="1644">
        <v>537</v>
      </c>
      <c r="H50" s="1438">
        <v>4528</v>
      </c>
      <c r="I50" s="1644">
        <v>4400</v>
      </c>
      <c r="J50" s="1644">
        <v>388</v>
      </c>
      <c r="K50" s="1438"/>
      <c r="L50" s="1438">
        <v>6849.38</v>
      </c>
      <c r="M50" s="1438">
        <v>212</v>
      </c>
      <c r="N50" s="1438">
        <v>4268</v>
      </c>
      <c r="O50" s="1438">
        <v>132</v>
      </c>
      <c r="P50" s="1536" t="s">
        <v>1023</v>
      </c>
      <c r="Q50" s="1536" t="s">
        <v>914</v>
      </c>
      <c r="R50" s="1536" t="s">
        <v>1460</v>
      </c>
      <c r="S50" s="1536" t="s">
        <v>1661</v>
      </c>
      <c r="T50" s="1536" t="s">
        <v>4001</v>
      </c>
      <c r="U50" s="1439" t="s">
        <v>4002</v>
      </c>
      <c r="V50" s="500" t="s">
        <v>1</v>
      </c>
      <c r="W50" s="501" t="s">
        <v>1735</v>
      </c>
      <c r="X50" s="501" t="s">
        <v>49</v>
      </c>
      <c r="Y50" s="501">
        <v>3</v>
      </c>
      <c r="Z50" s="501">
        <v>2</v>
      </c>
      <c r="AA50" s="501">
        <v>0</v>
      </c>
      <c r="AB50" s="502"/>
      <c r="AC50" s="268"/>
      <c r="AD50" s="269" t="s">
        <v>363</v>
      </c>
      <c r="AE50" s="269" t="s">
        <v>368</v>
      </c>
      <c r="AF50" s="269" t="s">
        <v>365</v>
      </c>
      <c r="AG50" s="269" t="s">
        <v>362</v>
      </c>
      <c r="AH50" s="269" t="s">
        <v>3082</v>
      </c>
      <c r="AI50" s="269" t="s">
        <v>2015</v>
      </c>
      <c r="AJ50" s="269" t="s">
        <v>230</v>
      </c>
      <c r="AK50" s="269"/>
      <c r="AL50" s="269"/>
      <c r="AM50" s="270"/>
      <c r="AN50" s="269" t="s">
        <v>570</v>
      </c>
      <c r="AO50" s="269" t="s">
        <v>571</v>
      </c>
      <c r="AP50" s="271" t="s">
        <v>2016</v>
      </c>
      <c r="AQ50" s="272">
        <f t="shared" si="27"/>
        <v>0</v>
      </c>
      <c r="AR50" s="273">
        <f t="shared" si="28"/>
        <v>0</v>
      </c>
      <c r="AS50" s="274">
        <f t="shared" si="34"/>
        <v>0</v>
      </c>
      <c r="AT50" s="274">
        <f t="shared" si="35"/>
        <v>0</v>
      </c>
      <c r="AU50" s="125">
        <f t="shared" si="29"/>
        <v>-44.271328229816106</v>
      </c>
      <c r="AV50" s="126">
        <f t="shared" si="9"/>
        <v>-37.689233549249579</v>
      </c>
      <c r="AW50" s="125">
        <f t="shared" si="10"/>
        <v>-27.746741154562383</v>
      </c>
      <c r="AX50" s="127">
        <f t="shared" si="11"/>
        <v>1559.4920494699647</v>
      </c>
      <c r="AY50" s="127">
        <f t="shared" si="12"/>
        <v>11340.206185567011</v>
      </c>
      <c r="AZ50" s="128">
        <f t="shared" si="30"/>
        <v>627.17306827061316</v>
      </c>
      <c r="BA50" s="503" t="s">
        <v>2058</v>
      </c>
      <c r="BB50" s="504" t="s">
        <v>2678</v>
      </c>
      <c r="BC50" s="547">
        <v>12671</v>
      </c>
      <c r="BD50" s="547"/>
      <c r="BE50" s="545">
        <v>7696</v>
      </c>
      <c r="BF50" s="546">
        <v>7061.38</v>
      </c>
      <c r="BG50" s="547">
        <v>537</v>
      </c>
      <c r="BH50" s="545">
        <v>4528</v>
      </c>
      <c r="BI50" s="545">
        <v>12290.87</v>
      </c>
      <c r="BJ50" s="544">
        <v>380.13</v>
      </c>
      <c r="BK50" s="552">
        <v>6850.38</v>
      </c>
      <c r="BL50" s="550">
        <v>211</v>
      </c>
      <c r="BM50" s="269" t="s">
        <v>225</v>
      </c>
      <c r="BN50" s="269" t="s">
        <v>2015</v>
      </c>
      <c r="BO50" s="271" t="s">
        <v>2016</v>
      </c>
      <c r="BP50" s="262" t="str">
        <f t="shared" si="14"/>
        <v/>
      </c>
      <c r="BQ50" s="263">
        <f t="shared" si="15"/>
        <v>0</v>
      </c>
      <c r="BR50" s="263">
        <f t="shared" si="16"/>
        <v>0</v>
      </c>
      <c r="BS50" s="263">
        <f t="shared" si="17"/>
        <v>0</v>
      </c>
      <c r="BT50" s="264" t="str">
        <f t="shared" si="18"/>
        <v/>
      </c>
      <c r="BU50" s="264" t="str">
        <f t="shared" si="19"/>
        <v/>
      </c>
      <c r="BV50" s="263">
        <f t="shared" si="20"/>
        <v>-1</v>
      </c>
      <c r="BW50" s="263">
        <f t="shared" si="21"/>
        <v>1</v>
      </c>
      <c r="BX50" s="263" t="str">
        <f t="shared" si="22"/>
        <v/>
      </c>
      <c r="BY50" s="263" t="str">
        <f t="shared" si="23"/>
        <v/>
      </c>
      <c r="BZ50" s="263" t="str">
        <f t="shared" si="24"/>
        <v/>
      </c>
      <c r="CA50" s="263" t="str">
        <f t="shared" si="25"/>
        <v>chk</v>
      </c>
      <c r="CB50" s="265"/>
      <c r="CC50" s="1131" t="s">
        <v>1013</v>
      </c>
      <c r="CD50" s="1126">
        <f>F50-L50-M50</f>
        <v>0</v>
      </c>
      <c r="CE50" s="1126">
        <f t="shared" si="32"/>
        <v>0</v>
      </c>
    </row>
    <row r="51" spans="1:83" ht="67.5">
      <c r="A51" s="373" t="s">
        <v>3345</v>
      </c>
      <c r="B51" s="372" t="s">
        <v>2804</v>
      </c>
      <c r="C51" s="372" t="s">
        <v>1099</v>
      </c>
      <c r="D51" s="372" t="s">
        <v>357</v>
      </c>
      <c r="E51" s="372" t="s">
        <v>0</v>
      </c>
      <c r="F51" s="120">
        <v>12539</v>
      </c>
      <c r="G51" s="120"/>
      <c r="H51" s="360">
        <v>28788</v>
      </c>
      <c r="I51" s="1156">
        <v>19929</v>
      </c>
      <c r="J51" s="1156">
        <v>132</v>
      </c>
      <c r="K51" s="1156">
        <v>44563</v>
      </c>
      <c r="L51" s="120">
        <v>12154</v>
      </c>
      <c r="M51" s="360">
        <v>385</v>
      </c>
      <c r="N51" s="1156">
        <v>19260</v>
      </c>
      <c r="O51" s="1156">
        <v>669</v>
      </c>
      <c r="P51" s="1154" t="s">
        <v>231</v>
      </c>
      <c r="Q51" s="1155" t="s">
        <v>3448</v>
      </c>
      <c r="R51" s="1167" t="s">
        <v>1100</v>
      </c>
      <c r="S51" s="371" t="s">
        <v>1528</v>
      </c>
      <c r="T51" s="371" t="s">
        <v>1092</v>
      </c>
      <c r="U51" s="1152" t="s">
        <v>1093</v>
      </c>
      <c r="V51" s="500" t="s">
        <v>1</v>
      </c>
      <c r="W51" s="501" t="s">
        <v>886</v>
      </c>
      <c r="X51" s="501"/>
      <c r="Y51" s="501">
        <v>3</v>
      </c>
      <c r="Z51" s="501">
        <v>2</v>
      </c>
      <c r="AA51" s="501">
        <v>0</v>
      </c>
      <c r="AB51" s="501"/>
      <c r="AC51" s="268"/>
      <c r="AD51" s="269" t="s">
        <v>229</v>
      </c>
      <c r="AE51" s="269" t="s">
        <v>680</v>
      </c>
      <c r="AF51" s="269" t="s">
        <v>672</v>
      </c>
      <c r="AG51" s="269" t="s">
        <v>673</v>
      </c>
      <c r="AH51" s="269" t="s">
        <v>3082</v>
      </c>
      <c r="AI51" s="269" t="s">
        <v>581</v>
      </c>
      <c r="AJ51" s="269" t="s">
        <v>681</v>
      </c>
      <c r="AK51" s="269"/>
      <c r="AL51" s="269"/>
      <c r="AM51" s="270"/>
      <c r="AN51" s="269" t="s">
        <v>570</v>
      </c>
      <c r="AO51" s="269" t="s">
        <v>571</v>
      </c>
      <c r="AP51" s="271" t="s">
        <v>1285</v>
      </c>
      <c r="AQ51" s="272">
        <f t="shared" si="27"/>
        <v>0</v>
      </c>
      <c r="AR51" s="273">
        <f t="shared" si="28"/>
        <v>0</v>
      </c>
      <c r="AS51" s="274">
        <f t="shared" si="34"/>
        <v>0</v>
      </c>
      <c r="AT51" s="274">
        <f t="shared" si="35"/>
        <v>0</v>
      </c>
      <c r="AU51" s="125">
        <f t="shared" si="29"/>
        <v>15.940822931114184</v>
      </c>
      <c r="AV51" s="126">
        <f t="shared" si="9"/>
        <v>58.936119307759796</v>
      </c>
      <c r="AW51" s="125">
        <f t="shared" si="10"/>
        <v>54.797137696262332</v>
      </c>
      <c r="AX51" s="127">
        <f t="shared" si="11"/>
        <v>435.56342920661388</v>
      </c>
      <c r="AY51" s="127">
        <f t="shared" si="12"/>
        <v>447.20956847609</v>
      </c>
      <c r="AZ51" s="128" t="str">
        <f t="shared" si="30"/>
        <v/>
      </c>
      <c r="BA51" s="503" t="s">
        <v>2059</v>
      </c>
      <c r="BB51" s="504" t="s">
        <v>2804</v>
      </c>
      <c r="BC51" s="539">
        <v>10815</v>
      </c>
      <c r="BD51" s="539">
        <v>717</v>
      </c>
      <c r="BE51" s="544">
        <v>22836</v>
      </c>
      <c r="BF51" s="539">
        <v>12539</v>
      </c>
      <c r="BG51" s="539"/>
      <c r="BH51" s="544">
        <v>28788</v>
      </c>
      <c r="BI51" s="514">
        <v>10491</v>
      </c>
      <c r="BJ51" s="550">
        <v>324</v>
      </c>
      <c r="BK51" s="539">
        <v>12154</v>
      </c>
      <c r="BL51" s="544">
        <v>385</v>
      </c>
      <c r="BM51" s="269" t="s">
        <v>225</v>
      </c>
      <c r="BN51" s="269" t="s">
        <v>581</v>
      </c>
      <c r="BO51" s="271" t="s">
        <v>1285</v>
      </c>
      <c r="BP51" s="262" t="str">
        <f t="shared" si="14"/>
        <v/>
      </c>
      <c r="BQ51" s="263">
        <f t="shared" si="15"/>
        <v>0</v>
      </c>
      <c r="BR51" s="263" t="str">
        <f t="shared" si="16"/>
        <v/>
      </c>
      <c r="BS51" s="263">
        <f t="shared" si="17"/>
        <v>0</v>
      </c>
      <c r="BT51" s="264" t="str">
        <f t="shared" si="18"/>
        <v/>
      </c>
      <c r="BU51" s="264" t="str">
        <f t="shared" si="19"/>
        <v/>
      </c>
      <c r="BV51" s="263">
        <f t="shared" si="20"/>
        <v>0</v>
      </c>
      <c r="BW51" s="263">
        <f t="shared" si="21"/>
        <v>0</v>
      </c>
      <c r="BX51" s="263" t="str">
        <f t="shared" si="22"/>
        <v/>
      </c>
      <c r="BY51" s="263" t="str">
        <f t="shared" si="23"/>
        <v/>
      </c>
      <c r="BZ51" s="263" t="str">
        <f t="shared" si="24"/>
        <v/>
      </c>
      <c r="CA51" s="263" t="str">
        <f t="shared" si="25"/>
        <v/>
      </c>
      <c r="CB51" s="265"/>
      <c r="CC51" s="1131" t="s">
        <v>3397</v>
      </c>
      <c r="CD51" s="1126">
        <f t="shared" si="31"/>
        <v>0</v>
      </c>
      <c r="CE51" s="1126">
        <f t="shared" si="32"/>
        <v>0</v>
      </c>
    </row>
    <row r="52" spans="1:83" ht="121.5">
      <c r="A52" s="373" t="s">
        <v>3346</v>
      </c>
      <c r="B52" s="372" t="s">
        <v>2901</v>
      </c>
      <c r="C52" s="440"/>
      <c r="D52" s="1163" t="s">
        <v>3472</v>
      </c>
      <c r="E52" s="372" t="s">
        <v>90</v>
      </c>
      <c r="F52" s="75">
        <v>8215</v>
      </c>
      <c r="G52" s="75"/>
      <c r="H52" s="367">
        <v>11172</v>
      </c>
      <c r="I52" s="1156">
        <v>9355</v>
      </c>
      <c r="J52" s="1159"/>
      <c r="K52" s="1156">
        <v>9260</v>
      </c>
      <c r="L52" s="367">
        <v>8092</v>
      </c>
      <c r="M52" s="360">
        <v>123</v>
      </c>
      <c r="N52" s="1156">
        <v>8739</v>
      </c>
      <c r="O52" s="1156">
        <v>616</v>
      </c>
      <c r="P52" s="1154" t="s">
        <v>231</v>
      </c>
      <c r="Q52" s="1155" t="s">
        <v>3448</v>
      </c>
      <c r="R52" s="1155" t="s">
        <v>3473</v>
      </c>
      <c r="S52" s="371" t="s">
        <v>2902</v>
      </c>
      <c r="T52" s="371" t="s">
        <v>1124</v>
      </c>
      <c r="U52" s="1152" t="s">
        <v>3474</v>
      </c>
      <c r="V52" s="500" t="s">
        <v>1</v>
      </c>
      <c r="W52" s="501" t="s">
        <v>243</v>
      </c>
      <c r="X52" s="501"/>
      <c r="Y52" s="501">
        <v>3</v>
      </c>
      <c r="Z52" s="501">
        <v>0</v>
      </c>
      <c r="AA52" s="501">
        <v>0</v>
      </c>
      <c r="AB52" s="501"/>
      <c r="AC52" s="268"/>
      <c r="AD52" s="269" t="s">
        <v>228</v>
      </c>
      <c r="AE52" s="269" t="s">
        <v>2275</v>
      </c>
      <c r="AF52" s="269" t="s">
        <v>2263</v>
      </c>
      <c r="AG52" s="269" t="s">
        <v>2276</v>
      </c>
      <c r="AH52" s="269" t="s">
        <v>3082</v>
      </c>
      <c r="AI52" s="269" t="s">
        <v>2274</v>
      </c>
      <c r="AJ52" s="269" t="s">
        <v>2262</v>
      </c>
      <c r="AK52" s="269"/>
      <c r="AL52" s="269"/>
      <c r="AM52" s="270"/>
      <c r="AN52" s="269" t="s">
        <v>572</v>
      </c>
      <c r="AO52" s="269" t="s">
        <v>573</v>
      </c>
      <c r="AP52" s="282" t="s">
        <v>2277</v>
      </c>
      <c r="AQ52" s="272">
        <f t="shared" si="27"/>
        <v>0</v>
      </c>
      <c r="AR52" s="273">
        <f t="shared" si="28"/>
        <v>0</v>
      </c>
      <c r="AS52" s="274">
        <f t="shared" si="34"/>
        <v>0</v>
      </c>
      <c r="AT52" s="274">
        <f t="shared" si="35"/>
        <v>0</v>
      </c>
      <c r="AU52" s="125">
        <f t="shared" si="29"/>
        <v>12.07366984993179</v>
      </c>
      <c r="AV52" s="126">
        <f t="shared" si="9"/>
        <v>13.877054169202685</v>
      </c>
      <c r="AW52" s="125">
        <f t="shared" si="10"/>
        <v>-17.114214106695314</v>
      </c>
      <c r="AX52" s="127">
        <f t="shared" si="11"/>
        <v>735.32044396706056</v>
      </c>
      <c r="AY52" s="127">
        <f t="shared" si="12"/>
        <v>1010.2591792656588</v>
      </c>
      <c r="AZ52" s="128">
        <f t="shared" si="30"/>
        <v>37.390329284917101</v>
      </c>
      <c r="BA52" s="503" t="s">
        <v>2060</v>
      </c>
      <c r="BB52" s="504" t="s">
        <v>2901</v>
      </c>
      <c r="BC52" s="547">
        <v>7330</v>
      </c>
      <c r="BD52" s="547"/>
      <c r="BE52" s="541">
        <v>8470</v>
      </c>
      <c r="BF52" s="547">
        <v>8215</v>
      </c>
      <c r="BG52" s="547"/>
      <c r="BH52" s="541">
        <v>11172</v>
      </c>
      <c r="BI52" s="541">
        <v>7107</v>
      </c>
      <c r="BJ52" s="540">
        <v>223</v>
      </c>
      <c r="BK52" s="541">
        <v>8092</v>
      </c>
      <c r="BL52" s="540">
        <v>123</v>
      </c>
      <c r="BM52" s="269" t="s">
        <v>225</v>
      </c>
      <c r="BN52" s="269" t="s">
        <v>2274</v>
      </c>
      <c r="BO52" s="282" t="s">
        <v>2277</v>
      </c>
      <c r="BP52" s="262" t="str">
        <f t="shared" si="14"/>
        <v/>
      </c>
      <c r="BQ52" s="263">
        <f t="shared" si="15"/>
        <v>0</v>
      </c>
      <c r="BR52" s="263" t="str">
        <f t="shared" si="16"/>
        <v/>
      </c>
      <c r="BS52" s="263">
        <f t="shared" si="17"/>
        <v>0</v>
      </c>
      <c r="BT52" s="264" t="str">
        <f t="shared" si="18"/>
        <v/>
      </c>
      <c r="BU52" s="264" t="str">
        <f t="shared" si="19"/>
        <v/>
      </c>
      <c r="BV52" s="263">
        <f t="shared" si="20"/>
        <v>0</v>
      </c>
      <c r="BW52" s="263">
        <f t="shared" si="21"/>
        <v>0</v>
      </c>
      <c r="BX52" s="263" t="str">
        <f t="shared" si="22"/>
        <v/>
      </c>
      <c r="BY52" s="263" t="str">
        <f t="shared" si="23"/>
        <v/>
      </c>
      <c r="BZ52" s="263" t="str">
        <f t="shared" si="24"/>
        <v/>
      </c>
      <c r="CA52" s="263" t="str">
        <f t="shared" si="25"/>
        <v/>
      </c>
      <c r="CB52" s="265"/>
      <c r="CC52" s="1131" t="s">
        <v>3397</v>
      </c>
      <c r="CD52" s="1126">
        <f t="shared" si="31"/>
        <v>0</v>
      </c>
      <c r="CE52" s="1126">
        <f t="shared" si="32"/>
        <v>0</v>
      </c>
    </row>
    <row r="53" spans="1:83" ht="27">
      <c r="A53" s="373" t="s">
        <v>3347</v>
      </c>
      <c r="B53" s="372" t="s">
        <v>2334</v>
      </c>
      <c r="C53" s="440"/>
      <c r="D53" s="372"/>
      <c r="E53" s="372"/>
      <c r="F53" s="75"/>
      <c r="G53" s="75"/>
      <c r="H53" s="367"/>
      <c r="I53" s="75"/>
      <c r="J53" s="75"/>
      <c r="K53" s="367"/>
      <c r="L53" s="367"/>
      <c r="M53" s="360">
        <v>0</v>
      </c>
      <c r="N53" s="367"/>
      <c r="O53" s="360"/>
      <c r="P53" s="371"/>
      <c r="Q53" s="371"/>
      <c r="R53" s="371"/>
      <c r="S53" s="371"/>
      <c r="T53" s="371"/>
      <c r="U53" s="1435" t="s">
        <v>3983</v>
      </c>
      <c r="V53" s="500"/>
      <c r="W53" s="501"/>
      <c r="X53" s="501"/>
      <c r="Y53" s="501"/>
      <c r="Z53" s="501"/>
      <c r="AA53" s="501"/>
      <c r="AB53" s="502"/>
      <c r="AC53" s="268"/>
      <c r="AD53" s="269" t="s">
        <v>670</v>
      </c>
      <c r="AE53" s="269" t="s">
        <v>670</v>
      </c>
      <c r="AF53" s="269" t="s">
        <v>670</v>
      </c>
      <c r="AG53" s="269" t="s">
        <v>670</v>
      </c>
      <c r="AH53" s="269" t="s">
        <v>90</v>
      </c>
      <c r="AI53" s="269" t="s">
        <v>670</v>
      </c>
      <c r="AJ53" s="269" t="s">
        <v>670</v>
      </c>
      <c r="AK53" s="269"/>
      <c r="AL53" s="269"/>
      <c r="AM53" s="270"/>
      <c r="AN53" s="269" t="s">
        <v>90</v>
      </c>
      <c r="AO53" s="269" t="s">
        <v>90</v>
      </c>
      <c r="AP53" s="275" t="s">
        <v>2924</v>
      </c>
      <c r="AQ53" s="272">
        <f t="shared" si="27"/>
        <v>0</v>
      </c>
      <c r="AR53" s="273">
        <f t="shared" si="28"/>
        <v>0</v>
      </c>
      <c r="AS53" s="274">
        <f t="shared" si="34"/>
        <v>0</v>
      </c>
      <c r="AT53" s="274">
        <f t="shared" si="35"/>
        <v>0</v>
      </c>
      <c r="AU53" s="125" t="str">
        <f t="shared" si="29"/>
        <v/>
      </c>
      <c r="AV53" s="126" t="str">
        <f t="shared" si="9"/>
        <v/>
      </c>
      <c r="AW53" s="125" t="str">
        <f t="shared" si="10"/>
        <v/>
      </c>
      <c r="AX53" s="127" t="str">
        <f t="shared" si="11"/>
        <v/>
      </c>
      <c r="AY53" s="127" t="str">
        <f t="shared" si="12"/>
        <v/>
      </c>
      <c r="AZ53" s="128" t="str">
        <f t="shared" si="30"/>
        <v/>
      </c>
      <c r="BA53" s="503" t="s">
        <v>2061</v>
      </c>
      <c r="BB53" s="504" t="s">
        <v>2334</v>
      </c>
      <c r="BC53" s="547"/>
      <c r="BD53" s="547"/>
      <c r="BE53" s="545"/>
      <c r="BF53" s="547"/>
      <c r="BG53" s="547"/>
      <c r="BH53" s="545"/>
      <c r="BI53" s="545"/>
      <c r="BJ53" s="544">
        <v>0</v>
      </c>
      <c r="BK53" s="545"/>
      <c r="BL53" s="544">
        <v>0</v>
      </c>
      <c r="BM53" s="269" t="s">
        <v>182</v>
      </c>
      <c r="BN53" s="269" t="s">
        <v>182</v>
      </c>
      <c r="BO53" s="275" t="s">
        <v>2924</v>
      </c>
      <c r="BP53" s="262" t="str">
        <f t="shared" si="14"/>
        <v/>
      </c>
      <c r="BQ53" s="263" t="str">
        <f t="shared" si="15"/>
        <v/>
      </c>
      <c r="BR53" s="263" t="str">
        <f t="shared" si="16"/>
        <v/>
      </c>
      <c r="BS53" s="263" t="str">
        <f t="shared" si="17"/>
        <v/>
      </c>
      <c r="BT53" s="264" t="str">
        <f t="shared" si="18"/>
        <v/>
      </c>
      <c r="BU53" s="264" t="str">
        <f t="shared" si="19"/>
        <v/>
      </c>
      <c r="BV53" s="263" t="str">
        <f t="shared" si="20"/>
        <v/>
      </c>
      <c r="BW53" s="263">
        <f t="shared" si="21"/>
        <v>0</v>
      </c>
      <c r="BX53" s="263" t="str">
        <f t="shared" si="22"/>
        <v/>
      </c>
      <c r="BY53" s="263" t="str">
        <f t="shared" si="23"/>
        <v/>
      </c>
      <c r="BZ53" s="263" t="str">
        <f t="shared" si="24"/>
        <v/>
      </c>
      <c r="CA53" s="263" t="str">
        <f t="shared" si="25"/>
        <v/>
      </c>
      <c r="CB53" s="265"/>
      <c r="CC53" s="1131" t="s">
        <v>3397</v>
      </c>
      <c r="CD53" s="1126">
        <f t="shared" si="31"/>
        <v>0</v>
      </c>
      <c r="CE53" s="1126">
        <f t="shared" si="32"/>
        <v>0</v>
      </c>
    </row>
    <row r="54" spans="1:83" ht="189">
      <c r="A54" s="373" t="s">
        <v>3348</v>
      </c>
      <c r="B54" s="372" t="s">
        <v>2785</v>
      </c>
      <c r="C54" s="372" t="s">
        <v>1099</v>
      </c>
      <c r="D54" s="372" t="s">
        <v>1101</v>
      </c>
      <c r="E54" s="372" t="s">
        <v>1091</v>
      </c>
      <c r="F54" s="120">
        <v>69156</v>
      </c>
      <c r="G54" s="120"/>
      <c r="H54" s="360">
        <v>320006</v>
      </c>
      <c r="I54" s="1145">
        <v>82855</v>
      </c>
      <c r="J54" s="1145"/>
      <c r="K54" s="1145">
        <v>358535</v>
      </c>
      <c r="L54" s="120">
        <v>67882</v>
      </c>
      <c r="M54" s="360">
        <v>1274</v>
      </c>
      <c r="N54" s="1145">
        <v>79683</v>
      </c>
      <c r="O54" s="1145">
        <v>3172</v>
      </c>
      <c r="P54" s="371" t="s">
        <v>1023</v>
      </c>
      <c r="Q54" s="1155" t="s">
        <v>3448</v>
      </c>
      <c r="R54" s="1155" t="s">
        <v>3462</v>
      </c>
      <c r="S54" s="371" t="s">
        <v>1526</v>
      </c>
      <c r="T54" s="371" t="s">
        <v>1102</v>
      </c>
      <c r="U54" s="425"/>
      <c r="V54" s="500" t="s">
        <v>1</v>
      </c>
      <c r="W54" s="501" t="s">
        <v>246</v>
      </c>
      <c r="X54" s="501"/>
      <c r="Y54" s="501">
        <v>3</v>
      </c>
      <c r="Z54" s="501">
        <v>0</v>
      </c>
      <c r="AA54" s="501">
        <v>0</v>
      </c>
      <c r="AB54" s="502"/>
      <c r="AC54" s="268"/>
      <c r="AD54" s="269" t="s">
        <v>229</v>
      </c>
      <c r="AE54" s="269" t="s">
        <v>670</v>
      </c>
      <c r="AF54" s="269" t="s">
        <v>672</v>
      </c>
      <c r="AG54" s="269" t="s">
        <v>673</v>
      </c>
      <c r="AH54" s="269" t="s">
        <v>3082</v>
      </c>
      <c r="AI54" s="269" t="s">
        <v>582</v>
      </c>
      <c r="AJ54" s="269" t="s">
        <v>681</v>
      </c>
      <c r="AK54" s="269"/>
      <c r="AL54" s="269"/>
      <c r="AM54" s="270"/>
      <c r="AN54" s="269" t="s">
        <v>570</v>
      </c>
      <c r="AO54" s="269" t="s">
        <v>571</v>
      </c>
      <c r="AP54" s="271" t="s">
        <v>3000</v>
      </c>
      <c r="AQ54" s="272">
        <f t="shared" si="27"/>
        <v>0</v>
      </c>
      <c r="AR54" s="273">
        <f t="shared" si="28"/>
        <v>0</v>
      </c>
      <c r="AS54" s="274">
        <f t="shared" si="34"/>
        <v>0</v>
      </c>
      <c r="AT54" s="274">
        <f t="shared" si="35"/>
        <v>0</v>
      </c>
      <c r="AU54" s="125">
        <f t="shared" si="29"/>
        <v>8.3542241163198749</v>
      </c>
      <c r="AV54" s="126">
        <f t="shared" si="9"/>
        <v>19.808837989473083</v>
      </c>
      <c r="AW54" s="125">
        <f t="shared" si="10"/>
        <v>12.040086748373469</v>
      </c>
      <c r="AX54" s="127">
        <f t="shared" si="11"/>
        <v>216.10844796660061</v>
      </c>
      <c r="AY54" s="127">
        <f t="shared" si="12"/>
        <v>231.09319871142287</v>
      </c>
      <c r="AZ54" s="128" t="str">
        <f t="shared" si="30"/>
        <v/>
      </c>
      <c r="BA54" s="503" t="s">
        <v>2062</v>
      </c>
      <c r="BB54" s="504" t="s">
        <v>2785</v>
      </c>
      <c r="BC54" s="539">
        <v>63824</v>
      </c>
      <c r="BD54" s="539"/>
      <c r="BE54" s="544">
        <v>215482</v>
      </c>
      <c r="BF54" s="539">
        <v>69156</v>
      </c>
      <c r="BG54" s="539"/>
      <c r="BH54" s="544">
        <v>320006</v>
      </c>
      <c r="BI54" s="539">
        <v>62716</v>
      </c>
      <c r="BJ54" s="544">
        <v>1108</v>
      </c>
      <c r="BK54" s="539">
        <v>67882</v>
      </c>
      <c r="BL54" s="544">
        <v>1274</v>
      </c>
      <c r="BM54" s="269" t="s">
        <v>225</v>
      </c>
      <c r="BN54" s="269" t="s">
        <v>582</v>
      </c>
      <c r="BO54" s="271" t="s">
        <v>3000</v>
      </c>
      <c r="BP54" s="262" t="str">
        <f t="shared" si="14"/>
        <v/>
      </c>
      <c r="BQ54" s="263">
        <f t="shared" si="15"/>
        <v>0</v>
      </c>
      <c r="BR54" s="263" t="str">
        <f t="shared" si="16"/>
        <v/>
      </c>
      <c r="BS54" s="263">
        <f t="shared" si="17"/>
        <v>0</v>
      </c>
      <c r="BT54" s="264" t="str">
        <f t="shared" si="18"/>
        <v/>
      </c>
      <c r="BU54" s="264" t="str">
        <f t="shared" si="19"/>
        <v/>
      </c>
      <c r="BV54" s="263">
        <f t="shared" si="20"/>
        <v>0</v>
      </c>
      <c r="BW54" s="263">
        <f t="shared" si="21"/>
        <v>0</v>
      </c>
      <c r="BX54" s="263" t="str">
        <f t="shared" si="22"/>
        <v/>
      </c>
      <c r="BY54" s="263" t="str">
        <f t="shared" si="23"/>
        <v/>
      </c>
      <c r="BZ54" s="263" t="str">
        <f t="shared" si="24"/>
        <v/>
      </c>
      <c r="CA54" s="263" t="str">
        <f t="shared" si="25"/>
        <v/>
      </c>
      <c r="CB54" s="265"/>
      <c r="CC54" s="1131" t="s">
        <v>3397</v>
      </c>
      <c r="CD54" s="1126">
        <f t="shared" si="31"/>
        <v>0</v>
      </c>
      <c r="CE54" s="1126">
        <f t="shared" si="32"/>
        <v>0</v>
      </c>
    </row>
    <row r="55" spans="1:83" ht="216">
      <c r="A55" s="1382" t="s">
        <v>4011</v>
      </c>
      <c r="B55" s="1487" t="s">
        <v>2679</v>
      </c>
      <c r="C55" s="1536" t="s">
        <v>1893</v>
      </c>
      <c r="D55" s="1487" t="s">
        <v>4012</v>
      </c>
      <c r="E55" s="1487" t="s">
        <v>0</v>
      </c>
      <c r="F55" s="1644">
        <v>33099</v>
      </c>
      <c r="G55" s="1644">
        <v>2668</v>
      </c>
      <c r="H55" s="1438"/>
      <c r="I55" s="1644">
        <v>37830</v>
      </c>
      <c r="J55" s="1644">
        <v>2350</v>
      </c>
      <c r="K55" s="1438"/>
      <c r="L55" s="1438">
        <v>32106</v>
      </c>
      <c r="M55" s="1438">
        <v>993</v>
      </c>
      <c r="N55" s="1438">
        <v>36695</v>
      </c>
      <c r="O55" s="1438">
        <v>1135</v>
      </c>
      <c r="P55" s="1693" t="s">
        <v>231</v>
      </c>
      <c r="Q55" s="1536" t="s">
        <v>914</v>
      </c>
      <c r="R55" s="1536" t="s">
        <v>4013</v>
      </c>
      <c r="S55" s="1536" t="s">
        <v>4014</v>
      </c>
      <c r="T55" s="1536" t="s">
        <v>2680</v>
      </c>
      <c r="U55" s="1439" t="s">
        <v>2681</v>
      </c>
      <c r="V55" s="500" t="s">
        <v>1</v>
      </c>
      <c r="W55" s="501" t="s">
        <v>2018</v>
      </c>
      <c r="X55" s="501"/>
      <c r="Y55" s="501">
        <v>3</v>
      </c>
      <c r="Z55" s="501">
        <v>2</v>
      </c>
      <c r="AA55" s="501">
        <v>0</v>
      </c>
      <c r="AB55" s="502"/>
      <c r="AC55" s="268"/>
      <c r="AD55" s="269" t="s">
        <v>229</v>
      </c>
      <c r="AE55" s="269" t="s">
        <v>224</v>
      </c>
      <c r="AF55" s="269" t="s">
        <v>225</v>
      </c>
      <c r="AG55" s="269" t="s">
        <v>222</v>
      </c>
      <c r="AH55" s="269" t="s">
        <v>3082</v>
      </c>
      <c r="AI55" s="269" t="s">
        <v>1691</v>
      </c>
      <c r="AJ55" s="269" t="s">
        <v>681</v>
      </c>
      <c r="AK55" s="269"/>
      <c r="AL55" s="269"/>
      <c r="AM55" s="270"/>
      <c r="AN55" s="269" t="s">
        <v>583</v>
      </c>
      <c r="AO55" s="269" t="s">
        <v>584</v>
      </c>
      <c r="AP55" s="271" t="s">
        <v>2234</v>
      </c>
      <c r="AQ55" s="272">
        <f t="shared" si="27"/>
        <v>0</v>
      </c>
      <c r="AR55" s="273">
        <f t="shared" si="28"/>
        <v>0</v>
      </c>
      <c r="AS55" s="274">
        <f t="shared" si="34"/>
        <v>0</v>
      </c>
      <c r="AT55" s="274">
        <f t="shared" si="35"/>
        <v>0</v>
      </c>
      <c r="AU55" s="125">
        <f t="shared" si="29"/>
        <v>9.5050618672665834</v>
      </c>
      <c r="AV55" s="126">
        <f t="shared" si="9"/>
        <v>14.293483186803236</v>
      </c>
      <c r="AW55" s="125">
        <f t="shared" si="10"/>
        <v>-11.919040479760124</v>
      </c>
      <c r="AX55" s="127">
        <f t="shared" si="11"/>
        <v>12405.92203898051</v>
      </c>
      <c r="AY55" s="127">
        <f t="shared" si="12"/>
        <v>16097.872340425532</v>
      </c>
      <c r="AZ55" s="128">
        <f t="shared" si="30"/>
        <v>29.759580060591915</v>
      </c>
      <c r="BA55" s="503" t="s">
        <v>2063</v>
      </c>
      <c r="BB55" s="560" t="s">
        <v>2679</v>
      </c>
      <c r="BC55" s="547">
        <v>30226</v>
      </c>
      <c r="BD55" s="547">
        <v>2338</v>
      </c>
      <c r="BE55" s="545"/>
      <c r="BF55" s="547">
        <v>33099</v>
      </c>
      <c r="BG55" s="547">
        <v>2668</v>
      </c>
      <c r="BH55" s="545"/>
      <c r="BI55" s="545">
        <v>29319</v>
      </c>
      <c r="BJ55" s="544">
        <v>907</v>
      </c>
      <c r="BK55" s="545">
        <v>32106</v>
      </c>
      <c r="BL55" s="544">
        <v>993</v>
      </c>
      <c r="BM55" s="269" t="s">
        <v>225</v>
      </c>
      <c r="BN55" s="269" t="s">
        <v>1691</v>
      </c>
      <c r="BO55" s="271" t="s">
        <v>2234</v>
      </c>
      <c r="BP55" s="262" t="str">
        <f t="shared" si="14"/>
        <v/>
      </c>
      <c r="BQ55" s="263">
        <f t="shared" si="15"/>
        <v>0</v>
      </c>
      <c r="BR55" s="263">
        <f t="shared" si="16"/>
        <v>0</v>
      </c>
      <c r="BS55" s="263" t="str">
        <f t="shared" si="17"/>
        <v/>
      </c>
      <c r="BT55" s="264" t="str">
        <f t="shared" si="18"/>
        <v/>
      </c>
      <c r="BU55" s="264" t="str">
        <f t="shared" si="19"/>
        <v/>
      </c>
      <c r="BV55" s="263">
        <f t="shared" si="20"/>
        <v>0</v>
      </c>
      <c r="BW55" s="263">
        <f t="shared" si="21"/>
        <v>0</v>
      </c>
      <c r="BX55" s="263" t="str">
        <f t="shared" si="22"/>
        <v/>
      </c>
      <c r="BY55" s="263" t="str">
        <f t="shared" si="23"/>
        <v/>
      </c>
      <c r="BZ55" s="263" t="str">
        <f t="shared" si="24"/>
        <v/>
      </c>
      <c r="CA55" s="263" t="str">
        <f t="shared" si="25"/>
        <v/>
      </c>
      <c r="CB55" s="265"/>
      <c r="CC55" s="1131" t="s">
        <v>3408</v>
      </c>
      <c r="CD55" s="1126">
        <f t="shared" si="31"/>
        <v>0</v>
      </c>
      <c r="CE55" s="1126">
        <f t="shared" si="32"/>
        <v>0</v>
      </c>
    </row>
    <row r="56" spans="1:83" ht="108">
      <c r="A56" s="373" t="s">
        <v>3132</v>
      </c>
      <c r="B56" s="357" t="s">
        <v>2995</v>
      </c>
      <c r="C56" s="440" t="s">
        <v>2896</v>
      </c>
      <c r="D56" s="357" t="s">
        <v>3056</v>
      </c>
      <c r="E56" s="1694" t="s">
        <v>3658</v>
      </c>
      <c r="F56" s="1157">
        <v>60246</v>
      </c>
      <c r="G56" s="1157">
        <v>539</v>
      </c>
      <c r="H56" s="1160">
        <v>6468</v>
      </c>
      <c r="I56" s="1156">
        <v>56813.052000000003</v>
      </c>
      <c r="J56" s="1156">
        <v>312</v>
      </c>
      <c r="K56" s="1156">
        <v>3744</v>
      </c>
      <c r="L56" s="1159">
        <v>31574</v>
      </c>
      <c r="M56" s="1159">
        <v>28672</v>
      </c>
      <c r="N56" s="1156">
        <v>15519.664000000001</v>
      </c>
      <c r="O56" s="1156">
        <v>41293.387999999999</v>
      </c>
      <c r="P56" s="1167" t="s">
        <v>231</v>
      </c>
      <c r="Q56" s="1155" t="s">
        <v>3448</v>
      </c>
      <c r="R56" s="1154" t="s">
        <v>1522</v>
      </c>
      <c r="S56" s="1154" t="s">
        <v>3475</v>
      </c>
      <c r="T56" s="1154" t="s">
        <v>1124</v>
      </c>
      <c r="U56" s="1178" t="s">
        <v>3657</v>
      </c>
      <c r="V56" s="500"/>
      <c r="W56" s="501"/>
      <c r="X56" s="501"/>
      <c r="Y56" s="501"/>
      <c r="Z56" s="501"/>
      <c r="AA56" s="501"/>
      <c r="AB56" s="502"/>
      <c r="AC56" s="268"/>
      <c r="AD56" s="269" t="s">
        <v>229</v>
      </c>
      <c r="AE56" s="269" t="s">
        <v>368</v>
      </c>
      <c r="AF56" s="269" t="s">
        <v>225</v>
      </c>
      <c r="AG56" s="269" t="s">
        <v>222</v>
      </c>
      <c r="AH56" s="269" t="s">
        <v>3082</v>
      </c>
      <c r="AI56" s="269" t="s">
        <v>2996</v>
      </c>
      <c r="AJ56" s="269" t="s">
        <v>230</v>
      </c>
      <c r="AK56" s="269"/>
      <c r="AL56" s="269"/>
      <c r="AM56" s="270"/>
      <c r="AN56" s="269" t="s">
        <v>570</v>
      </c>
      <c r="AO56" s="269" t="s">
        <v>571</v>
      </c>
      <c r="AP56" s="276" t="s">
        <v>3057</v>
      </c>
      <c r="AQ56" s="272">
        <f t="shared" si="27"/>
        <v>0</v>
      </c>
      <c r="AR56" s="273">
        <f t="shared" si="28"/>
        <v>0</v>
      </c>
      <c r="AS56" s="274">
        <f t="shared" si="34"/>
        <v>0</v>
      </c>
      <c r="AT56" s="274">
        <f t="shared" si="35"/>
        <v>0</v>
      </c>
      <c r="AU56" s="125">
        <f t="shared" si="29"/>
        <v>0.70540251404118681</v>
      </c>
      <c r="AV56" s="126">
        <f t="shared" si="9"/>
        <v>-5.6982173090329606</v>
      </c>
      <c r="AW56" s="125">
        <f t="shared" si="10"/>
        <v>-42.115027829313547</v>
      </c>
      <c r="AX56" s="127">
        <f t="shared" si="11"/>
        <v>9314.4712430426716</v>
      </c>
      <c r="AY56" s="127">
        <f t="shared" si="12"/>
        <v>15174.426282051283</v>
      </c>
      <c r="AZ56" s="128">
        <f t="shared" si="30"/>
        <v>62.912374584715501</v>
      </c>
      <c r="BA56" s="503" t="s">
        <v>2064</v>
      </c>
      <c r="BB56" s="534" t="s">
        <v>2995</v>
      </c>
      <c r="BC56" s="529">
        <v>59824</v>
      </c>
      <c r="BD56" s="529">
        <v>506</v>
      </c>
      <c r="BE56" s="561">
        <v>4872</v>
      </c>
      <c r="BF56" s="529">
        <v>60246</v>
      </c>
      <c r="BG56" s="529">
        <v>539</v>
      </c>
      <c r="BH56" s="561">
        <v>6468</v>
      </c>
      <c r="BI56" s="561">
        <v>25334</v>
      </c>
      <c r="BJ56" s="561">
        <v>34490</v>
      </c>
      <c r="BK56" s="561">
        <v>31574</v>
      </c>
      <c r="BL56" s="561">
        <v>28672</v>
      </c>
      <c r="BM56" s="269" t="s">
        <v>225</v>
      </c>
      <c r="BN56" s="269" t="s">
        <v>2996</v>
      </c>
      <c r="BO56" s="276" t="s">
        <v>3057</v>
      </c>
      <c r="BP56" s="262" t="str">
        <f t="shared" si="14"/>
        <v/>
      </c>
      <c r="BQ56" s="263">
        <f t="shared" si="15"/>
        <v>0</v>
      </c>
      <c r="BR56" s="263">
        <f t="shared" si="16"/>
        <v>0</v>
      </c>
      <c r="BS56" s="263">
        <f t="shared" si="17"/>
        <v>0</v>
      </c>
      <c r="BT56" s="264" t="str">
        <f t="shared" si="18"/>
        <v/>
      </c>
      <c r="BU56" s="264" t="str">
        <f t="shared" si="19"/>
        <v/>
      </c>
      <c r="BV56" s="263">
        <f t="shared" si="20"/>
        <v>0</v>
      </c>
      <c r="BW56" s="263">
        <f t="shared" si="21"/>
        <v>0</v>
      </c>
      <c r="BX56" s="263" t="str">
        <f t="shared" si="22"/>
        <v/>
      </c>
      <c r="BY56" s="263" t="str">
        <f t="shared" si="23"/>
        <v/>
      </c>
      <c r="BZ56" s="263" t="str">
        <f t="shared" si="24"/>
        <v/>
      </c>
      <c r="CA56" s="263" t="str">
        <f t="shared" si="25"/>
        <v/>
      </c>
      <c r="CB56" s="277"/>
      <c r="CC56" s="1131" t="s">
        <v>3397</v>
      </c>
      <c r="CD56" s="1126">
        <f t="shared" si="31"/>
        <v>0</v>
      </c>
      <c r="CE56" s="1126">
        <f t="shared" si="32"/>
        <v>0</v>
      </c>
    </row>
    <row r="57" spans="1:83" ht="94.5">
      <c r="A57" s="1382" t="s">
        <v>3133</v>
      </c>
      <c r="B57" s="1487" t="s">
        <v>4015</v>
      </c>
      <c r="C57" s="1532" t="s">
        <v>4016</v>
      </c>
      <c r="D57" s="1465" t="s">
        <v>1674</v>
      </c>
      <c r="E57" s="1465" t="s">
        <v>285</v>
      </c>
      <c r="F57" s="1627">
        <v>0</v>
      </c>
      <c r="G57" s="1627">
        <v>0</v>
      </c>
      <c r="H57" s="1433">
        <v>0</v>
      </c>
      <c r="I57" s="1627">
        <v>0</v>
      </c>
      <c r="J57" s="1627">
        <v>0</v>
      </c>
      <c r="K57" s="1433">
        <v>0</v>
      </c>
      <c r="L57" s="1433"/>
      <c r="M57" s="1433">
        <v>0</v>
      </c>
      <c r="N57" s="1433"/>
      <c r="O57" s="1433">
        <v>0</v>
      </c>
      <c r="P57" s="1532" t="s">
        <v>1023</v>
      </c>
      <c r="Q57" s="1532" t="s">
        <v>1662</v>
      </c>
      <c r="R57" s="1532" t="s">
        <v>1891</v>
      </c>
      <c r="S57" s="1532" t="s">
        <v>4017</v>
      </c>
      <c r="T57" s="1532" t="s">
        <v>1892</v>
      </c>
      <c r="U57" s="1435" t="s">
        <v>4018</v>
      </c>
      <c r="V57" s="500"/>
      <c r="W57" s="501"/>
      <c r="X57" s="501"/>
      <c r="Y57" s="501"/>
      <c r="Z57" s="501"/>
      <c r="AA57" s="501"/>
      <c r="AB57" s="502"/>
      <c r="AC57" s="268"/>
      <c r="AD57" s="284" t="s">
        <v>90</v>
      </c>
      <c r="AE57" s="269" t="s">
        <v>90</v>
      </c>
      <c r="AF57" s="269" t="s">
        <v>90</v>
      </c>
      <c r="AG57" s="269" t="s">
        <v>90</v>
      </c>
      <c r="AH57" s="269" t="s">
        <v>90</v>
      </c>
      <c r="AI57" s="269" t="s">
        <v>90</v>
      </c>
      <c r="AJ57" s="269" t="s">
        <v>90</v>
      </c>
      <c r="AK57" s="269"/>
      <c r="AL57" s="269"/>
      <c r="AM57" s="270"/>
      <c r="AN57" s="269" t="s">
        <v>90</v>
      </c>
      <c r="AO57" s="269" t="s">
        <v>90</v>
      </c>
      <c r="AP57" s="278" t="s">
        <v>2922</v>
      </c>
      <c r="AQ57" s="272">
        <f t="shared" si="27"/>
        <v>0</v>
      </c>
      <c r="AR57" s="273">
        <f t="shared" si="28"/>
        <v>0</v>
      </c>
      <c r="AS57" s="274">
        <f t="shared" si="34"/>
        <v>0</v>
      </c>
      <c r="AT57" s="274">
        <f t="shared" si="35"/>
        <v>0</v>
      </c>
      <c r="AU57" s="125" t="str">
        <f t="shared" si="29"/>
        <v/>
      </c>
      <c r="AV57" s="126" t="str">
        <f t="shared" si="9"/>
        <v/>
      </c>
      <c r="AW57" s="125" t="str">
        <f t="shared" si="10"/>
        <v/>
      </c>
      <c r="AX57" s="127" t="str">
        <f t="shared" si="11"/>
        <v/>
      </c>
      <c r="AY57" s="127" t="str">
        <f t="shared" si="12"/>
        <v/>
      </c>
      <c r="AZ57" s="128" t="str">
        <f t="shared" si="30"/>
        <v/>
      </c>
      <c r="BA57" s="503" t="s">
        <v>2065</v>
      </c>
      <c r="BB57" s="504" t="s">
        <v>2335</v>
      </c>
      <c r="BC57" s="547">
        <v>0</v>
      </c>
      <c r="BD57" s="547">
        <v>0</v>
      </c>
      <c r="BE57" s="545"/>
      <c r="BF57" s="547">
        <v>0</v>
      </c>
      <c r="BG57" s="547">
        <v>0</v>
      </c>
      <c r="BH57" s="545">
        <v>0</v>
      </c>
      <c r="BI57" s="545"/>
      <c r="BJ57" s="544">
        <v>0</v>
      </c>
      <c r="BK57" s="545"/>
      <c r="BL57" s="544">
        <v>0</v>
      </c>
      <c r="BM57" s="269" t="s">
        <v>90</v>
      </c>
      <c r="BN57" s="269" t="s">
        <v>90</v>
      </c>
      <c r="BO57" s="278" t="s">
        <v>2922</v>
      </c>
      <c r="BP57" s="262" t="str">
        <f t="shared" si="14"/>
        <v/>
      </c>
      <c r="BQ57" s="263">
        <f t="shared" si="15"/>
        <v>0</v>
      </c>
      <c r="BR57" s="263">
        <f t="shared" si="16"/>
        <v>0</v>
      </c>
      <c r="BS57" s="263">
        <f t="shared" si="17"/>
        <v>0</v>
      </c>
      <c r="BT57" s="264" t="str">
        <f t="shared" si="18"/>
        <v/>
      </c>
      <c r="BU57" s="264" t="str">
        <f t="shared" si="19"/>
        <v/>
      </c>
      <c r="BV57" s="263" t="str">
        <f t="shared" si="20"/>
        <v/>
      </c>
      <c r="BW57" s="263">
        <f t="shared" si="21"/>
        <v>0</v>
      </c>
      <c r="BX57" s="263" t="str">
        <f t="shared" si="22"/>
        <v/>
      </c>
      <c r="BY57" s="263" t="str">
        <f t="shared" si="23"/>
        <v/>
      </c>
      <c r="BZ57" s="263" t="str">
        <f t="shared" si="24"/>
        <v/>
      </c>
      <c r="CA57" s="263" t="str">
        <f t="shared" si="25"/>
        <v/>
      </c>
      <c r="CB57" s="265"/>
      <c r="CC57" s="1131" t="s">
        <v>3408</v>
      </c>
      <c r="CD57" s="1126">
        <f t="shared" si="31"/>
        <v>0</v>
      </c>
      <c r="CE57" s="1126">
        <f t="shared" si="32"/>
        <v>0</v>
      </c>
    </row>
    <row r="58" spans="1:83" ht="27">
      <c r="A58" s="373" t="s">
        <v>3134</v>
      </c>
      <c r="B58" s="372" t="s">
        <v>2336</v>
      </c>
      <c r="C58" s="440"/>
      <c r="D58" s="372"/>
      <c r="E58" s="372"/>
      <c r="F58" s="75"/>
      <c r="G58" s="75"/>
      <c r="H58" s="367"/>
      <c r="I58" s="75"/>
      <c r="J58" s="75"/>
      <c r="K58" s="367"/>
      <c r="L58" s="367"/>
      <c r="M58" s="360">
        <v>0</v>
      </c>
      <c r="N58" s="367"/>
      <c r="O58" s="360"/>
      <c r="P58" s="371"/>
      <c r="Q58" s="371"/>
      <c r="R58" s="371"/>
      <c r="S58" s="371"/>
      <c r="T58" s="371"/>
      <c r="U58" s="425" t="s">
        <v>3917</v>
      </c>
      <c r="V58" s="500"/>
      <c r="W58" s="501"/>
      <c r="X58" s="501"/>
      <c r="Y58" s="501"/>
      <c r="Z58" s="501"/>
      <c r="AA58" s="501"/>
      <c r="AB58" s="502"/>
      <c r="AC58" s="268"/>
      <c r="AD58" s="269" t="s">
        <v>670</v>
      </c>
      <c r="AE58" s="269" t="s">
        <v>670</v>
      </c>
      <c r="AF58" s="269" t="s">
        <v>670</v>
      </c>
      <c r="AG58" s="269" t="s">
        <v>670</v>
      </c>
      <c r="AH58" s="269" t="s">
        <v>90</v>
      </c>
      <c r="AI58" s="269" t="s">
        <v>670</v>
      </c>
      <c r="AJ58" s="269" t="s">
        <v>670</v>
      </c>
      <c r="AK58" s="269"/>
      <c r="AL58" s="269"/>
      <c r="AM58" s="270"/>
      <c r="AN58" s="269" t="s">
        <v>90</v>
      </c>
      <c r="AO58" s="269" t="s">
        <v>90</v>
      </c>
      <c r="AP58" s="271"/>
      <c r="AQ58" s="272">
        <f t="shared" si="27"/>
        <v>0</v>
      </c>
      <c r="AR58" s="273">
        <f t="shared" si="28"/>
        <v>0</v>
      </c>
      <c r="AS58" s="274">
        <f t="shared" si="34"/>
        <v>0</v>
      </c>
      <c r="AT58" s="274">
        <f t="shared" si="35"/>
        <v>0</v>
      </c>
      <c r="AU58" s="125" t="str">
        <f t="shared" si="29"/>
        <v/>
      </c>
      <c r="AV58" s="126" t="str">
        <f t="shared" si="9"/>
        <v/>
      </c>
      <c r="AW58" s="125" t="str">
        <f t="shared" si="10"/>
        <v/>
      </c>
      <c r="AX58" s="127" t="str">
        <f t="shared" si="11"/>
        <v/>
      </c>
      <c r="AY58" s="127" t="str">
        <f t="shared" si="12"/>
        <v/>
      </c>
      <c r="AZ58" s="128" t="str">
        <f t="shared" si="30"/>
        <v/>
      </c>
      <c r="BA58" s="503" t="s">
        <v>2066</v>
      </c>
      <c r="BB58" s="504" t="s">
        <v>2336</v>
      </c>
      <c r="BC58" s="547"/>
      <c r="BD58" s="547"/>
      <c r="BE58" s="545"/>
      <c r="BF58" s="547"/>
      <c r="BG58" s="547"/>
      <c r="BH58" s="545"/>
      <c r="BI58" s="545"/>
      <c r="BJ58" s="544">
        <v>0</v>
      </c>
      <c r="BK58" s="545"/>
      <c r="BL58" s="544">
        <v>0</v>
      </c>
      <c r="BM58" s="269" t="s">
        <v>182</v>
      </c>
      <c r="BN58" s="269" t="s">
        <v>182</v>
      </c>
      <c r="BO58" s="271"/>
      <c r="BP58" s="262" t="str">
        <f t="shared" si="14"/>
        <v/>
      </c>
      <c r="BQ58" s="263" t="str">
        <f t="shared" si="15"/>
        <v/>
      </c>
      <c r="BR58" s="263" t="str">
        <f t="shared" si="16"/>
        <v/>
      </c>
      <c r="BS58" s="263" t="str">
        <f t="shared" si="17"/>
        <v/>
      </c>
      <c r="BT58" s="264" t="str">
        <f t="shared" si="18"/>
        <v/>
      </c>
      <c r="BU58" s="264" t="str">
        <f t="shared" si="19"/>
        <v/>
      </c>
      <c r="BV58" s="263" t="str">
        <f t="shared" si="20"/>
        <v/>
      </c>
      <c r="BW58" s="263">
        <f t="shared" si="21"/>
        <v>0</v>
      </c>
      <c r="BX58" s="263" t="str">
        <f t="shared" si="22"/>
        <v/>
      </c>
      <c r="BY58" s="263" t="str">
        <f t="shared" si="23"/>
        <v/>
      </c>
      <c r="BZ58" s="263" t="str">
        <f t="shared" si="24"/>
        <v/>
      </c>
      <c r="CA58" s="263" t="str">
        <f t="shared" si="25"/>
        <v/>
      </c>
      <c r="CB58" s="265"/>
      <c r="CC58" s="1131" t="s">
        <v>3397</v>
      </c>
      <c r="CD58" s="1126">
        <f t="shared" si="31"/>
        <v>0</v>
      </c>
      <c r="CE58" s="1126">
        <f t="shared" si="32"/>
        <v>0</v>
      </c>
    </row>
    <row r="59" spans="1:83" ht="108">
      <c r="A59" s="1382" t="s">
        <v>4019</v>
      </c>
      <c r="B59" s="1465" t="s">
        <v>4020</v>
      </c>
      <c r="C59" s="1428"/>
      <c r="D59" s="1465"/>
      <c r="E59" s="1465"/>
      <c r="F59" s="1627"/>
      <c r="G59" s="1627"/>
      <c r="H59" s="1433"/>
      <c r="I59" s="1627"/>
      <c r="J59" s="1627"/>
      <c r="K59" s="1433"/>
      <c r="L59" s="1433"/>
      <c r="M59" s="1433"/>
      <c r="N59" s="1433"/>
      <c r="O59" s="1433"/>
      <c r="P59" s="1532"/>
      <c r="Q59" s="1532"/>
      <c r="R59" s="1532"/>
      <c r="S59" s="1532"/>
      <c r="T59" s="1532"/>
      <c r="U59" s="1435" t="s">
        <v>4021</v>
      </c>
      <c r="V59" s="500"/>
      <c r="W59" s="501"/>
      <c r="X59" s="501"/>
      <c r="Y59" s="501"/>
      <c r="Z59" s="501"/>
      <c r="AA59" s="501"/>
      <c r="AB59" s="502"/>
      <c r="AC59" s="268"/>
      <c r="AD59" s="269"/>
      <c r="AE59" s="269"/>
      <c r="AF59" s="269"/>
      <c r="AG59" s="269"/>
      <c r="AH59" s="269"/>
      <c r="AI59" s="269"/>
      <c r="AJ59" s="269"/>
      <c r="AK59" s="269"/>
      <c r="AL59" s="269"/>
      <c r="AM59" s="270"/>
      <c r="AN59" s="269"/>
      <c r="AO59" s="269"/>
      <c r="AP59" s="271"/>
      <c r="AQ59" s="272"/>
      <c r="AR59" s="273"/>
      <c r="AS59" s="274">
        <f t="shared" si="34"/>
        <v>0</v>
      </c>
      <c r="AT59" s="274">
        <f t="shared" si="35"/>
        <v>0</v>
      </c>
      <c r="AU59" s="125"/>
      <c r="AV59" s="126"/>
      <c r="AW59" s="125"/>
      <c r="AX59" s="127"/>
      <c r="AY59" s="127"/>
      <c r="AZ59" s="128"/>
      <c r="BA59" s="503"/>
      <c r="BB59" s="504"/>
      <c r="BC59" s="547"/>
      <c r="BD59" s="547"/>
      <c r="BE59" s="545"/>
      <c r="BF59" s="547"/>
      <c r="BG59" s="547"/>
      <c r="BH59" s="545"/>
      <c r="BI59" s="545"/>
      <c r="BJ59" s="544"/>
      <c r="BK59" s="545"/>
      <c r="BL59" s="544"/>
      <c r="BM59" s="269"/>
      <c r="BN59" s="269"/>
      <c r="BO59" s="271"/>
      <c r="BP59" s="262" t="str">
        <f t="shared" ref="BP59" si="38">IF($B59="","",IF(BB59&lt;&gt;$B59,"修正",""))</f>
        <v>修正</v>
      </c>
      <c r="BQ59" s="263" t="str">
        <f t="shared" ref="BQ59" si="39">IF(AND($F59="",BF59=""),"",$F59-BF59)</f>
        <v/>
      </c>
      <c r="BR59" s="263" t="str">
        <f t="shared" ref="BR59" si="40">IF(AND($G59="",BG59=""),"",$G59-BG59)</f>
        <v/>
      </c>
      <c r="BS59" s="263" t="str">
        <f t="shared" ref="BS59" si="41">IF(AND($H59="",BH59=""),"",$H59-BH59)</f>
        <v/>
      </c>
      <c r="BT59" s="264" t="str">
        <f t="shared" ref="BT59" si="42">IF(AND(BC59="",BF59=""),"",IF(OR(BQ59="",BQ59=0),"",IF(BC59=0,"",(BF59/BC59-1)*100)))</f>
        <v/>
      </c>
      <c r="BU59" s="264" t="str">
        <f t="shared" ref="BU59" si="43">IF(AND(BC59="",$F59=""),"",IF(OR(BQ59="",BQ59=0),"",IF(BC59=0,"",($F59/BC59-1)*100)))</f>
        <v/>
      </c>
      <c r="BV59" s="263" t="str">
        <f t="shared" ref="BV59" si="44">IF(AND($L59="",BK59=""),"",$L59-BK59)</f>
        <v/>
      </c>
      <c r="BW59" s="263" t="str">
        <f t="shared" ref="BW59" si="45">IF(AND($M59="",BL59=""),"",$M59-BL59)</f>
        <v/>
      </c>
      <c r="BX59" s="263" t="str">
        <f t="shared" ref="BX59" si="46">IF(AND(BM59="",$AF59=""),"",IF(BM59&lt;&gt;$AF59,"修正",""))</f>
        <v/>
      </c>
      <c r="BY59" s="263" t="str">
        <f t="shared" ref="BY59" si="47">IF(AND(BN59="",$AI59=""),"",IF(BN59&lt;&gt;$AI59,"修正",""))</f>
        <v/>
      </c>
      <c r="BZ59" s="263" t="str">
        <f t="shared" ref="BZ59" si="48">IF(BQ59="","",IF(AND(BF59=0,$F59&gt;0,OR($AI59="X",$AI59=""),$AJ59&lt;&gt;"N"),"是否漏編",""))</f>
        <v/>
      </c>
      <c r="CA59" s="263" t="str">
        <f t="shared" ref="CA59" si="49">IF(BZ59&lt;&gt;"","chk",IF(OR(BM59="D",$AF59="D"),IF(SUM($L59:$M59,BK59:BL59)=0,"",IF(OR(BP59&lt;&gt;"",COUNTIF(BV59:BW59,"&gt;0")+COUNTIF(BV59:BW59,"&lt;0")&gt;0,BX59&lt;&gt;"",BY59&lt;&gt;""),"chk","")),""))</f>
        <v/>
      </c>
      <c r="CB59" s="488" t="s">
        <v>3123</v>
      </c>
      <c r="CC59" s="1131" t="s">
        <v>3409</v>
      </c>
      <c r="CD59" s="1126">
        <f t="shared" si="31"/>
        <v>0</v>
      </c>
      <c r="CE59" s="1126">
        <f t="shared" si="32"/>
        <v>0</v>
      </c>
    </row>
    <row r="60" spans="1:83" ht="27">
      <c r="A60" s="373" t="s">
        <v>3135</v>
      </c>
      <c r="B60" s="1695" t="s">
        <v>1900</v>
      </c>
      <c r="C60" s="1696"/>
      <c r="D60" s="1696"/>
      <c r="E60" s="1696"/>
      <c r="F60" s="377">
        <f>F61+F62</f>
        <v>159997</v>
      </c>
      <c r="G60" s="377">
        <f t="shared" ref="G60:O60" si="50">G61+G62</f>
        <v>1590</v>
      </c>
      <c r="H60" s="377">
        <f t="shared" si="50"/>
        <v>0</v>
      </c>
      <c r="I60" s="377">
        <f t="shared" si="50"/>
        <v>184293</v>
      </c>
      <c r="J60" s="377">
        <f t="shared" si="50"/>
        <v>1909</v>
      </c>
      <c r="K60" s="377">
        <f t="shared" si="50"/>
        <v>0</v>
      </c>
      <c r="L60" s="377">
        <f t="shared" si="50"/>
        <v>159997</v>
      </c>
      <c r="M60" s="377">
        <f t="shared" si="50"/>
        <v>0</v>
      </c>
      <c r="N60" s="377">
        <f t="shared" si="50"/>
        <v>184293</v>
      </c>
      <c r="O60" s="377">
        <f t="shared" si="50"/>
        <v>0</v>
      </c>
      <c r="P60" s="1697" t="s">
        <v>227</v>
      </c>
      <c r="Q60" s="1698"/>
      <c r="R60" s="1698"/>
      <c r="S60" s="1698"/>
      <c r="T60" s="1698"/>
      <c r="U60" s="1699"/>
      <c r="V60" s="500"/>
      <c r="W60" s="501"/>
      <c r="X60" s="501"/>
      <c r="Y60" s="501"/>
      <c r="Z60" s="501"/>
      <c r="AA60" s="501"/>
      <c r="AB60" s="502"/>
      <c r="AD60" s="284" t="s">
        <v>90</v>
      </c>
      <c r="AE60" s="269" t="s">
        <v>90</v>
      </c>
      <c r="AF60" s="269" t="s">
        <v>2004</v>
      </c>
      <c r="AG60" s="269" t="s">
        <v>90</v>
      </c>
      <c r="AH60" s="269" t="s">
        <v>90</v>
      </c>
      <c r="AI60" s="269" t="s">
        <v>90</v>
      </c>
      <c r="AJ60" s="269" t="s">
        <v>90</v>
      </c>
      <c r="AK60" s="269"/>
      <c r="AL60" s="269"/>
      <c r="AM60" s="286"/>
      <c r="AN60" s="269" t="s">
        <v>90</v>
      </c>
      <c r="AO60" s="269" t="s">
        <v>90</v>
      </c>
      <c r="AP60" s="287" t="s">
        <v>2005</v>
      </c>
      <c r="AQ60" s="272">
        <f t="shared" si="27"/>
        <v>0</v>
      </c>
      <c r="AR60" s="273">
        <f t="shared" si="28"/>
        <v>0</v>
      </c>
      <c r="AS60" s="274">
        <f t="shared" si="34"/>
        <v>0</v>
      </c>
      <c r="AT60" s="274">
        <f t="shared" si="35"/>
        <v>0</v>
      </c>
      <c r="AU60" s="125">
        <f t="shared" si="29"/>
        <v>107.17485885948102</v>
      </c>
      <c r="AV60" s="126">
        <f t="shared" si="9"/>
        <v>15.185284724088577</v>
      </c>
      <c r="AW60" s="125" t="str">
        <f t="shared" si="10"/>
        <v/>
      </c>
      <c r="AX60" s="127">
        <f t="shared" si="11"/>
        <v>100627.04402515723</v>
      </c>
      <c r="AY60" s="127">
        <f t="shared" si="12"/>
        <v>96539.025667888956</v>
      </c>
      <c r="AZ60" s="128" t="str">
        <f t="shared" si="30"/>
        <v/>
      </c>
      <c r="BA60" s="503">
        <v>18</v>
      </c>
      <c r="BB60" s="562" t="s">
        <v>1900</v>
      </c>
      <c r="BC60" s="563">
        <v>77228</v>
      </c>
      <c r="BD60" s="563">
        <v>1405</v>
      </c>
      <c r="BE60" s="563">
        <v>505</v>
      </c>
      <c r="BF60" s="563">
        <v>159997</v>
      </c>
      <c r="BG60" s="564">
        <v>1590</v>
      </c>
      <c r="BH60" s="564">
        <v>619</v>
      </c>
      <c r="BI60" s="563">
        <v>77228</v>
      </c>
      <c r="BJ60" s="564">
        <v>0</v>
      </c>
      <c r="BK60" s="564">
        <v>159997</v>
      </c>
      <c r="BL60" s="564">
        <v>0</v>
      </c>
      <c r="BM60" s="269" t="s">
        <v>376</v>
      </c>
      <c r="BN60" s="269" t="s">
        <v>90</v>
      </c>
      <c r="BO60" s="287" t="s">
        <v>2005</v>
      </c>
      <c r="BP60" s="262" t="str">
        <f t="shared" si="14"/>
        <v/>
      </c>
      <c r="BQ60" s="263">
        <f t="shared" si="15"/>
        <v>0</v>
      </c>
      <c r="BR60" s="263">
        <f t="shared" si="16"/>
        <v>0</v>
      </c>
      <c r="BS60" s="263">
        <f t="shared" si="17"/>
        <v>-619</v>
      </c>
      <c r="BT60" s="264" t="str">
        <f t="shared" si="18"/>
        <v/>
      </c>
      <c r="BU60" s="264" t="str">
        <f t="shared" si="19"/>
        <v/>
      </c>
      <c r="BV60" s="263">
        <f t="shared" si="20"/>
        <v>0</v>
      </c>
      <c r="BW60" s="263">
        <f t="shared" si="21"/>
        <v>0</v>
      </c>
      <c r="BX60" s="263" t="str">
        <f t="shared" si="22"/>
        <v/>
      </c>
      <c r="BY60" s="263" t="str">
        <f t="shared" si="23"/>
        <v/>
      </c>
      <c r="BZ60" s="263" t="str">
        <f t="shared" si="24"/>
        <v/>
      </c>
      <c r="CA60" s="263" t="str">
        <f t="shared" si="25"/>
        <v/>
      </c>
      <c r="CB60" s="263"/>
      <c r="CC60" s="1131" t="s">
        <v>3397</v>
      </c>
      <c r="CD60" s="1126">
        <f t="shared" si="31"/>
        <v>0</v>
      </c>
      <c r="CE60" s="1126">
        <f t="shared" si="32"/>
        <v>0</v>
      </c>
    </row>
    <row r="61" spans="1:83" ht="81">
      <c r="A61" s="1700" t="s">
        <v>3136</v>
      </c>
      <c r="B61" s="1701" t="s">
        <v>2186</v>
      </c>
      <c r="C61" s="1696" t="s">
        <v>2122</v>
      </c>
      <c r="D61" s="1696" t="s">
        <v>2805</v>
      </c>
      <c r="E61" s="1696" t="s">
        <v>90</v>
      </c>
      <c r="F61" s="1702">
        <v>96914</v>
      </c>
      <c r="G61" s="1702">
        <v>971</v>
      </c>
      <c r="H61" s="1703"/>
      <c r="I61" s="1168">
        <v>110848</v>
      </c>
      <c r="J61" s="1168">
        <v>1142</v>
      </c>
      <c r="K61" s="1169"/>
      <c r="L61" s="1704">
        <v>96914</v>
      </c>
      <c r="M61" s="1160">
        <v>0</v>
      </c>
      <c r="N61" s="1168">
        <v>110848</v>
      </c>
      <c r="O61" s="1162">
        <v>0</v>
      </c>
      <c r="P61" s="1170" t="s">
        <v>231</v>
      </c>
      <c r="Q61" s="1171" t="s">
        <v>3476</v>
      </c>
      <c r="R61" s="1171" t="s">
        <v>3477</v>
      </c>
      <c r="S61" s="1705" t="s">
        <v>2806</v>
      </c>
      <c r="T61" s="1705" t="s">
        <v>1066</v>
      </c>
      <c r="U61" s="425"/>
      <c r="V61" s="500" t="s">
        <v>54</v>
      </c>
      <c r="W61" s="501" t="s">
        <v>2031</v>
      </c>
      <c r="X61" s="501"/>
      <c r="Y61" s="501">
        <v>1</v>
      </c>
      <c r="Z61" s="501">
        <v>0</v>
      </c>
      <c r="AA61" s="565">
        <v>1</v>
      </c>
      <c r="AB61" s="502"/>
      <c r="AD61" s="284" t="s">
        <v>228</v>
      </c>
      <c r="AE61" s="269" t="s">
        <v>1702</v>
      </c>
      <c r="AF61" s="269" t="s">
        <v>1350</v>
      </c>
      <c r="AG61" s="269" t="s">
        <v>231</v>
      </c>
      <c r="AH61" s="269" t="s">
        <v>235</v>
      </c>
      <c r="AI61" s="269" t="s">
        <v>191</v>
      </c>
      <c r="AJ61" s="269" t="s">
        <v>230</v>
      </c>
      <c r="AK61" s="269"/>
      <c r="AL61" s="269"/>
      <c r="AM61" s="286"/>
      <c r="AN61" s="269" t="s">
        <v>570</v>
      </c>
      <c r="AO61" s="269" t="s">
        <v>571</v>
      </c>
      <c r="AP61" s="287" t="s">
        <v>2997</v>
      </c>
      <c r="AQ61" s="272">
        <f t="shared" si="27"/>
        <v>0</v>
      </c>
      <c r="AR61" s="273">
        <f t="shared" si="28"/>
        <v>0</v>
      </c>
      <c r="AS61" s="274">
        <f t="shared" si="34"/>
        <v>0</v>
      </c>
      <c r="AT61" s="274">
        <f t="shared" si="35"/>
        <v>0</v>
      </c>
      <c r="AU61" s="125">
        <f t="shared" si="29"/>
        <v>95.284824792955462</v>
      </c>
      <c r="AV61" s="126">
        <f t="shared" si="9"/>
        <v>14.377695688961346</v>
      </c>
      <c r="AW61" s="125">
        <f t="shared" si="10"/>
        <v>17.610710607621005</v>
      </c>
      <c r="AX61" s="127">
        <f t="shared" si="11"/>
        <v>99808.444902162722</v>
      </c>
      <c r="AY61" s="127">
        <f t="shared" si="12"/>
        <v>97064.798598949215</v>
      </c>
      <c r="AZ61" s="128" t="str">
        <f t="shared" si="30"/>
        <v/>
      </c>
      <c r="BA61" s="566" t="s">
        <v>2067</v>
      </c>
      <c r="BB61" s="567" t="s">
        <v>3407</v>
      </c>
      <c r="BC61" s="568">
        <v>49627</v>
      </c>
      <c r="BD61" s="568">
        <v>900</v>
      </c>
      <c r="BE61" s="569"/>
      <c r="BF61" s="568">
        <v>96914</v>
      </c>
      <c r="BG61" s="568">
        <v>971</v>
      </c>
      <c r="BH61" s="569"/>
      <c r="BI61" s="568">
        <v>49627</v>
      </c>
      <c r="BJ61" s="544">
        <v>0</v>
      </c>
      <c r="BK61" s="568">
        <v>96914</v>
      </c>
      <c r="BL61" s="544">
        <v>0</v>
      </c>
      <c r="BM61" s="269" t="s">
        <v>1350</v>
      </c>
      <c r="BN61" s="269" t="s">
        <v>191</v>
      </c>
      <c r="BO61" s="287" t="s">
        <v>2997</v>
      </c>
      <c r="BP61" s="262" t="str">
        <f t="shared" si="14"/>
        <v>修正</v>
      </c>
      <c r="BQ61" s="263">
        <f t="shared" si="15"/>
        <v>0</v>
      </c>
      <c r="BR61" s="263">
        <f t="shared" si="16"/>
        <v>0</v>
      </c>
      <c r="BS61" s="263" t="str">
        <f t="shared" si="17"/>
        <v/>
      </c>
      <c r="BT61" s="264" t="str">
        <f t="shared" si="18"/>
        <v/>
      </c>
      <c r="BU61" s="264" t="str">
        <f t="shared" si="19"/>
        <v/>
      </c>
      <c r="BV61" s="263">
        <f t="shared" si="20"/>
        <v>0</v>
      </c>
      <c r="BW61" s="263">
        <f t="shared" si="21"/>
        <v>0</v>
      </c>
      <c r="BX61" s="263" t="str">
        <f t="shared" si="22"/>
        <v/>
      </c>
      <c r="BY61" s="263" t="str">
        <f t="shared" si="23"/>
        <v/>
      </c>
      <c r="BZ61" s="263" t="str">
        <f t="shared" si="24"/>
        <v/>
      </c>
      <c r="CA61" s="263" t="str">
        <f t="shared" si="25"/>
        <v>chk</v>
      </c>
      <c r="CB61" s="263"/>
      <c r="CC61" s="1131" t="s">
        <v>3397</v>
      </c>
      <c r="CD61" s="1126">
        <f t="shared" si="31"/>
        <v>0</v>
      </c>
      <c r="CE61" s="1126">
        <f t="shared" si="32"/>
        <v>0</v>
      </c>
    </row>
    <row r="62" spans="1:83" ht="256.5">
      <c r="A62" s="1706" t="s">
        <v>4022</v>
      </c>
      <c r="B62" s="1707" t="s">
        <v>2682</v>
      </c>
      <c r="C62" s="1708" t="s">
        <v>4023</v>
      </c>
      <c r="D62" s="1708" t="s">
        <v>4024</v>
      </c>
      <c r="E62" s="1708" t="s">
        <v>4025</v>
      </c>
      <c r="F62" s="1709">
        <v>63083</v>
      </c>
      <c r="G62" s="1709">
        <v>619</v>
      </c>
      <c r="H62" s="1710"/>
      <c r="I62" s="1709">
        <v>73445</v>
      </c>
      <c r="J62" s="1709">
        <v>767</v>
      </c>
      <c r="K62" s="1710"/>
      <c r="L62" s="1711">
        <v>63083</v>
      </c>
      <c r="M62" s="1712">
        <v>0</v>
      </c>
      <c r="N62" s="1711">
        <v>73445</v>
      </c>
      <c r="O62" s="1712"/>
      <c r="P62" s="1713" t="s">
        <v>1023</v>
      </c>
      <c r="Q62" s="1713" t="s">
        <v>914</v>
      </c>
      <c r="R62" s="1713" t="s">
        <v>4026</v>
      </c>
      <c r="S62" s="1713" t="s">
        <v>4027</v>
      </c>
      <c r="T62" s="1714" t="s">
        <v>1066</v>
      </c>
      <c r="U62" s="1715"/>
      <c r="V62" s="500" t="s">
        <v>54</v>
      </c>
      <c r="W62" s="501" t="s">
        <v>2032</v>
      </c>
      <c r="X62" s="501"/>
      <c r="Y62" s="501">
        <v>1</v>
      </c>
      <c r="Z62" s="501">
        <v>0</v>
      </c>
      <c r="AA62" s="565">
        <v>1</v>
      </c>
      <c r="AB62" s="502"/>
      <c r="AD62" s="284" t="s">
        <v>228</v>
      </c>
      <c r="AE62" s="269" t="s">
        <v>1702</v>
      </c>
      <c r="AF62" s="269" t="s">
        <v>1350</v>
      </c>
      <c r="AG62" s="269" t="s">
        <v>231</v>
      </c>
      <c r="AH62" s="269" t="s">
        <v>235</v>
      </c>
      <c r="AI62" s="269" t="s">
        <v>191</v>
      </c>
      <c r="AJ62" s="269" t="s">
        <v>230</v>
      </c>
      <c r="AK62" s="269"/>
      <c r="AL62" s="269"/>
      <c r="AM62" s="286"/>
      <c r="AN62" s="269" t="s">
        <v>570</v>
      </c>
      <c r="AO62" s="269" t="s">
        <v>571</v>
      </c>
      <c r="AP62" s="287" t="s">
        <v>2997</v>
      </c>
      <c r="AQ62" s="272">
        <f t="shared" si="27"/>
        <v>0</v>
      </c>
      <c r="AR62" s="273">
        <f t="shared" si="28"/>
        <v>0</v>
      </c>
      <c r="AS62" s="274">
        <f t="shared" si="34"/>
        <v>0</v>
      </c>
      <c r="AT62" s="274">
        <f t="shared" si="35"/>
        <v>0</v>
      </c>
      <c r="AU62" s="125">
        <f t="shared" si="29"/>
        <v>128.55331328575051</v>
      </c>
      <c r="AV62" s="126">
        <f t="shared" si="9"/>
        <v>16.425978472805667</v>
      </c>
      <c r="AW62" s="125">
        <f t="shared" si="10"/>
        <v>23.909531502423253</v>
      </c>
      <c r="AX62" s="127">
        <f t="shared" si="11"/>
        <v>101911.14701130855</v>
      </c>
      <c r="AY62" s="127">
        <f t="shared" si="12"/>
        <v>95756.192959582797</v>
      </c>
      <c r="AZ62" s="128" t="str">
        <f t="shared" si="30"/>
        <v/>
      </c>
      <c r="BA62" s="570" t="s">
        <v>2068</v>
      </c>
      <c r="BB62" s="571" t="s">
        <v>2682</v>
      </c>
      <c r="BC62" s="572">
        <v>27601</v>
      </c>
      <c r="BD62" s="572">
        <v>505</v>
      </c>
      <c r="BE62" s="573">
        <v>505</v>
      </c>
      <c r="BF62" s="574">
        <v>63083</v>
      </c>
      <c r="BG62" s="574">
        <v>619</v>
      </c>
      <c r="BH62" s="575">
        <v>619</v>
      </c>
      <c r="BI62" s="576">
        <v>27601</v>
      </c>
      <c r="BJ62" s="577">
        <v>0</v>
      </c>
      <c r="BK62" s="578">
        <v>63083</v>
      </c>
      <c r="BL62" s="579">
        <v>0</v>
      </c>
      <c r="BM62" s="269" t="s">
        <v>1350</v>
      </c>
      <c r="BN62" s="269" t="s">
        <v>191</v>
      </c>
      <c r="BO62" s="287" t="s">
        <v>2997</v>
      </c>
      <c r="BP62" s="262" t="str">
        <f t="shared" si="14"/>
        <v/>
      </c>
      <c r="BQ62" s="263">
        <f t="shared" si="15"/>
        <v>0</v>
      </c>
      <c r="BR62" s="263">
        <f t="shared" si="16"/>
        <v>0</v>
      </c>
      <c r="BS62" s="263">
        <f t="shared" si="17"/>
        <v>-619</v>
      </c>
      <c r="BT62" s="264" t="str">
        <f t="shared" si="18"/>
        <v/>
      </c>
      <c r="BU62" s="264" t="str">
        <f t="shared" si="19"/>
        <v/>
      </c>
      <c r="BV62" s="263">
        <f t="shared" si="20"/>
        <v>0</v>
      </c>
      <c r="BW62" s="263">
        <f t="shared" si="21"/>
        <v>0</v>
      </c>
      <c r="BX62" s="263" t="str">
        <f t="shared" si="22"/>
        <v/>
      </c>
      <c r="BY62" s="263" t="str">
        <f t="shared" si="23"/>
        <v/>
      </c>
      <c r="BZ62" s="263" t="str">
        <f t="shared" si="24"/>
        <v/>
      </c>
      <c r="CA62" s="263" t="str">
        <f t="shared" si="25"/>
        <v/>
      </c>
      <c r="CB62" s="263"/>
      <c r="CC62" s="1131" t="s">
        <v>1013</v>
      </c>
      <c r="CD62" s="1126">
        <f t="shared" si="31"/>
        <v>0</v>
      </c>
      <c r="CE62" s="1126">
        <f t="shared" si="32"/>
        <v>0</v>
      </c>
    </row>
    <row r="63" spans="1:83" ht="81">
      <c r="A63" s="1716" t="s">
        <v>4028</v>
      </c>
      <c r="B63" s="1717" t="s">
        <v>2683</v>
      </c>
      <c r="C63" s="1718" t="s">
        <v>2123</v>
      </c>
      <c r="D63" s="1718" t="s">
        <v>4029</v>
      </c>
      <c r="E63" s="1718" t="s">
        <v>285</v>
      </c>
      <c r="F63" s="1667">
        <v>31746.741000000002</v>
      </c>
      <c r="G63" s="1667"/>
      <c r="H63" s="1667">
        <v>105276</v>
      </c>
      <c r="I63" s="1667">
        <v>38316.832999999999</v>
      </c>
      <c r="J63" s="1667"/>
      <c r="K63" s="1667">
        <v>126871</v>
      </c>
      <c r="L63" s="1667">
        <v>31081.491000000002</v>
      </c>
      <c r="M63" s="1668">
        <v>665.25</v>
      </c>
      <c r="N63" s="1667">
        <v>37491.177000000003</v>
      </c>
      <c r="O63" s="1668">
        <f>I63-N63</f>
        <v>825.6559999999954</v>
      </c>
      <c r="P63" s="1719" t="s">
        <v>231</v>
      </c>
      <c r="Q63" s="1720" t="s">
        <v>914</v>
      </c>
      <c r="R63" s="1720" t="s">
        <v>4030</v>
      </c>
      <c r="S63" s="1720" t="s">
        <v>4031</v>
      </c>
      <c r="T63" s="1720" t="s">
        <v>4032</v>
      </c>
      <c r="U63" s="1720" t="s">
        <v>4033</v>
      </c>
      <c r="V63" s="500"/>
      <c r="W63" s="501"/>
      <c r="X63" s="501"/>
      <c r="Y63" s="501"/>
      <c r="Z63" s="501"/>
      <c r="AA63" s="501"/>
      <c r="AB63" s="502" t="s">
        <v>2025</v>
      </c>
      <c r="AD63" s="284" t="s">
        <v>228</v>
      </c>
      <c r="AE63" s="269" t="s">
        <v>1975</v>
      </c>
      <c r="AF63" s="269" t="s">
        <v>1350</v>
      </c>
      <c r="AG63" s="269" t="s">
        <v>231</v>
      </c>
      <c r="AH63" s="269" t="s">
        <v>3082</v>
      </c>
      <c r="AI63" s="269" t="s">
        <v>582</v>
      </c>
      <c r="AJ63" s="269" t="s">
        <v>230</v>
      </c>
      <c r="AK63" s="269"/>
      <c r="AL63" s="269"/>
      <c r="AM63" s="286"/>
      <c r="AN63" s="269" t="s">
        <v>570</v>
      </c>
      <c r="AO63" s="269" t="s">
        <v>571</v>
      </c>
      <c r="AP63" s="287" t="s">
        <v>2235</v>
      </c>
      <c r="AQ63" s="272">
        <f t="shared" si="27"/>
        <v>0</v>
      </c>
      <c r="AR63" s="273">
        <f t="shared" si="28"/>
        <v>0</v>
      </c>
      <c r="AS63" s="274">
        <f t="shared" si="34"/>
        <v>0</v>
      </c>
      <c r="AT63" s="274">
        <f t="shared" si="35"/>
        <v>0</v>
      </c>
      <c r="AU63" s="125">
        <f t="shared" si="29"/>
        <v>9.8313129216398565</v>
      </c>
      <c r="AV63" s="126">
        <f t="shared" si="9"/>
        <v>20.695327435342104</v>
      </c>
      <c r="AW63" s="125">
        <f t="shared" si="10"/>
        <v>20.51274744481173</v>
      </c>
      <c r="AX63" s="127">
        <f t="shared" si="11"/>
        <v>301.55724951555914</v>
      </c>
      <c r="AY63" s="127">
        <f t="shared" si="12"/>
        <v>302.01411670121621</v>
      </c>
      <c r="AZ63" s="128" t="str">
        <f t="shared" si="30"/>
        <v/>
      </c>
      <c r="BA63" s="580">
        <v>19</v>
      </c>
      <c r="BB63" s="581" t="s">
        <v>2683</v>
      </c>
      <c r="BC63" s="582">
        <v>28905</v>
      </c>
      <c r="BD63" s="582">
        <v>12502</v>
      </c>
      <c r="BE63" s="582">
        <v>79943</v>
      </c>
      <c r="BF63" s="582">
        <v>31746.741000000002</v>
      </c>
      <c r="BG63" s="582">
        <v>14471</v>
      </c>
      <c r="BH63" s="582">
        <v>105276</v>
      </c>
      <c r="BI63" s="582">
        <v>28338</v>
      </c>
      <c r="BJ63" s="583">
        <v>567</v>
      </c>
      <c r="BK63" s="582">
        <v>31081.491000000002</v>
      </c>
      <c r="BL63" s="583">
        <v>665.25</v>
      </c>
      <c r="BM63" s="269" t="s">
        <v>1350</v>
      </c>
      <c r="BN63" s="269" t="s">
        <v>582</v>
      </c>
      <c r="BO63" s="287" t="s">
        <v>2235</v>
      </c>
      <c r="BP63" s="262" t="str">
        <f t="shared" si="14"/>
        <v/>
      </c>
      <c r="BQ63" s="263">
        <f t="shared" si="15"/>
        <v>0</v>
      </c>
      <c r="BR63" s="263">
        <f t="shared" si="16"/>
        <v>-14471</v>
      </c>
      <c r="BS63" s="263">
        <f t="shared" si="17"/>
        <v>0</v>
      </c>
      <c r="BT63" s="264" t="str">
        <f t="shared" si="18"/>
        <v/>
      </c>
      <c r="BU63" s="264" t="str">
        <f t="shared" si="19"/>
        <v/>
      </c>
      <c r="BV63" s="263">
        <f t="shared" si="20"/>
        <v>0</v>
      </c>
      <c r="BW63" s="263">
        <f t="shared" si="21"/>
        <v>0</v>
      </c>
      <c r="BX63" s="263" t="str">
        <f t="shared" si="22"/>
        <v/>
      </c>
      <c r="BY63" s="263" t="str">
        <f t="shared" si="23"/>
        <v/>
      </c>
      <c r="BZ63" s="263" t="str">
        <f t="shared" si="24"/>
        <v/>
      </c>
      <c r="CA63" s="263" t="str">
        <f t="shared" si="25"/>
        <v/>
      </c>
      <c r="CB63" s="263"/>
      <c r="CC63" s="1131" t="s">
        <v>1013</v>
      </c>
      <c r="CD63" s="1126">
        <f t="shared" si="31"/>
        <v>0</v>
      </c>
      <c r="CE63" s="1126">
        <f>I63-N63-O63</f>
        <v>0</v>
      </c>
    </row>
    <row r="64" spans="1:83" ht="27">
      <c r="A64" s="144" t="s">
        <v>3137</v>
      </c>
      <c r="B64" s="179" t="s">
        <v>575</v>
      </c>
      <c r="C64" s="143"/>
      <c r="D64" s="74"/>
      <c r="E64" s="74"/>
      <c r="F64" s="75"/>
      <c r="G64" s="75"/>
      <c r="H64" s="76"/>
      <c r="I64" s="75"/>
      <c r="J64" s="75"/>
      <c r="K64" s="76"/>
      <c r="L64" s="76"/>
      <c r="M64" s="121">
        <v>0</v>
      </c>
      <c r="N64" s="76"/>
      <c r="O64" s="121"/>
      <c r="P64" s="77"/>
      <c r="Q64" s="77"/>
      <c r="R64" s="77"/>
      <c r="S64" s="77"/>
      <c r="T64" s="77"/>
      <c r="U64" s="1435" t="s">
        <v>3983</v>
      </c>
      <c r="V64" s="500"/>
      <c r="W64" s="501"/>
      <c r="X64" s="501"/>
      <c r="Y64" s="501"/>
      <c r="Z64" s="501"/>
      <c r="AA64" s="501"/>
      <c r="AB64" s="502"/>
      <c r="AC64" s="268"/>
      <c r="AD64" s="269" t="s">
        <v>367</v>
      </c>
      <c r="AE64" s="269" t="s">
        <v>367</v>
      </c>
      <c r="AF64" s="269" t="s">
        <v>367</v>
      </c>
      <c r="AG64" s="269" t="s">
        <v>367</v>
      </c>
      <c r="AH64" s="269" t="s">
        <v>90</v>
      </c>
      <c r="AI64" s="269" t="s">
        <v>773</v>
      </c>
      <c r="AJ64" s="269" t="s">
        <v>670</v>
      </c>
      <c r="AK64" s="269"/>
      <c r="AL64" s="269"/>
      <c r="AM64" s="270"/>
      <c r="AN64" s="269" t="s">
        <v>90</v>
      </c>
      <c r="AO64" s="269" t="s">
        <v>90</v>
      </c>
      <c r="AP64" s="271"/>
      <c r="AQ64" s="272">
        <f t="shared" si="27"/>
        <v>0</v>
      </c>
      <c r="AR64" s="273">
        <f t="shared" si="28"/>
        <v>0</v>
      </c>
      <c r="AS64" s="274">
        <f t="shared" si="34"/>
        <v>0</v>
      </c>
      <c r="AT64" s="274">
        <f t="shared" si="35"/>
        <v>0</v>
      </c>
      <c r="AU64" s="125" t="str">
        <f t="shared" si="29"/>
        <v/>
      </c>
      <c r="AV64" s="126" t="str">
        <f t="shared" si="9"/>
        <v/>
      </c>
      <c r="AW64" s="125" t="str">
        <f t="shared" si="10"/>
        <v/>
      </c>
      <c r="AX64" s="127" t="str">
        <f t="shared" si="11"/>
        <v/>
      </c>
      <c r="AY64" s="127" t="str">
        <f t="shared" si="12"/>
        <v/>
      </c>
      <c r="AZ64" s="128" t="str">
        <f t="shared" si="30"/>
        <v/>
      </c>
      <c r="BA64" s="584">
        <v>20</v>
      </c>
      <c r="BB64" s="585" t="s">
        <v>575</v>
      </c>
      <c r="BC64" s="547"/>
      <c r="BD64" s="547"/>
      <c r="BE64" s="545"/>
      <c r="BF64" s="547"/>
      <c r="BG64" s="547"/>
      <c r="BH64" s="545"/>
      <c r="BI64" s="545"/>
      <c r="BJ64" s="544">
        <v>0</v>
      </c>
      <c r="BK64" s="545"/>
      <c r="BL64" s="544">
        <v>0</v>
      </c>
      <c r="BM64" s="269" t="s">
        <v>182</v>
      </c>
      <c r="BN64" s="269" t="s">
        <v>182</v>
      </c>
      <c r="BO64" s="271"/>
      <c r="BP64" s="262" t="str">
        <f t="shared" si="14"/>
        <v/>
      </c>
      <c r="BQ64" s="263" t="str">
        <f t="shared" si="15"/>
        <v/>
      </c>
      <c r="BR64" s="263" t="str">
        <f t="shared" si="16"/>
        <v/>
      </c>
      <c r="BS64" s="263" t="str">
        <f t="shared" si="17"/>
        <v/>
      </c>
      <c r="BT64" s="264" t="str">
        <f t="shared" si="18"/>
        <v/>
      </c>
      <c r="BU64" s="264" t="str">
        <f t="shared" si="19"/>
        <v/>
      </c>
      <c r="BV64" s="263" t="str">
        <f t="shared" si="20"/>
        <v/>
      </c>
      <c r="BW64" s="263">
        <f t="shared" si="21"/>
        <v>0</v>
      </c>
      <c r="BX64" s="263" t="str">
        <f t="shared" si="22"/>
        <v/>
      </c>
      <c r="BY64" s="263" t="str">
        <f t="shared" si="23"/>
        <v/>
      </c>
      <c r="BZ64" s="263" t="str">
        <f t="shared" si="24"/>
        <v/>
      </c>
      <c r="CA64" s="263" t="str">
        <f t="shared" si="25"/>
        <v/>
      </c>
      <c r="CB64" s="265"/>
      <c r="CC64" s="1131" t="s">
        <v>3397</v>
      </c>
      <c r="CD64" s="1126">
        <f t="shared" si="31"/>
        <v>0</v>
      </c>
      <c r="CE64" s="1126">
        <f t="shared" si="32"/>
        <v>0</v>
      </c>
    </row>
    <row r="65" spans="1:83" ht="121.5">
      <c r="A65" s="1721" t="s">
        <v>3138</v>
      </c>
      <c r="B65" s="1467" t="s">
        <v>3107</v>
      </c>
      <c r="C65" s="1467" t="s">
        <v>2885</v>
      </c>
      <c r="D65" s="1482" t="s">
        <v>4034</v>
      </c>
      <c r="E65" s="1482" t="s">
        <v>0</v>
      </c>
      <c r="F65" s="1722">
        <v>746</v>
      </c>
      <c r="G65" s="1723">
        <v>206</v>
      </c>
      <c r="H65" s="1723"/>
      <c r="I65" s="1723">
        <v>677</v>
      </c>
      <c r="J65" s="1723"/>
      <c r="K65" s="1723">
        <v>193</v>
      </c>
      <c r="L65" s="1723">
        <v>0</v>
      </c>
      <c r="M65" s="1722">
        <v>746</v>
      </c>
      <c r="N65" s="1723">
        <v>0</v>
      </c>
      <c r="O65" s="1723">
        <v>677</v>
      </c>
      <c r="P65" s="1467"/>
      <c r="Q65" s="1467" t="s">
        <v>2385</v>
      </c>
      <c r="R65" s="1467" t="s">
        <v>1453</v>
      </c>
      <c r="S65" s="1971" t="s">
        <v>4334</v>
      </c>
      <c r="T65" s="1972" t="s">
        <v>4335</v>
      </c>
      <c r="U65" s="1483" t="s">
        <v>4035</v>
      </c>
      <c r="V65" s="586" t="s">
        <v>54</v>
      </c>
      <c r="W65" s="587" t="s">
        <v>60</v>
      </c>
      <c r="X65" s="587"/>
      <c r="Y65" s="587">
        <v>3</v>
      </c>
      <c r="Z65" s="587">
        <v>0</v>
      </c>
      <c r="AA65" s="587">
        <v>0</v>
      </c>
      <c r="AB65" s="587" t="s">
        <v>3104</v>
      </c>
      <c r="AD65" s="292" t="s">
        <v>182</v>
      </c>
      <c r="AE65" s="292" t="s">
        <v>182</v>
      </c>
      <c r="AF65" s="292" t="s">
        <v>182</v>
      </c>
      <c r="AG65" s="292" t="s">
        <v>182</v>
      </c>
      <c r="AH65" s="292" t="str">
        <f>IF(OR(AF65="T",AF65="X"),"X",IF(AND(OR(L65&gt;0,N65&gt;0),OR(M65&gt;0,O65&gt;0)),"CL",IF(AND(AND(M65&lt;=0,O65&lt;=0),OR(L65&gt;0,N65&gt;0)),"C",IF(AND(AND(L65&lt;=0,N65&lt;=0),OR(M65&gt;0,O65&gt;0)),"L","X"))))</f>
        <v>X</v>
      </c>
      <c r="AI65" s="292" t="s">
        <v>182</v>
      </c>
      <c r="AJ65" s="292" t="s">
        <v>182</v>
      </c>
      <c r="AK65" s="292"/>
      <c r="AL65" s="292"/>
      <c r="AM65" s="588"/>
      <c r="AN65" s="292" t="str">
        <f>IF($AI65="X","X",VLOOKUP($AI65,'[5]112年給付項目清單'!$B:$F,4,0))</f>
        <v>X</v>
      </c>
      <c r="AO65" s="292" t="str">
        <f>IF($AI65="X","X",VLOOKUP($AI65,'[5]112年給付項目清單'!$B:$F,5,0))</f>
        <v>X</v>
      </c>
      <c r="AP65" s="589" t="s">
        <v>2965</v>
      </c>
      <c r="AQ65" s="590">
        <f>IF(F65&lt;&gt;L65+M65,1,0)</f>
        <v>0</v>
      </c>
      <c r="AR65" s="591">
        <f>IF(I65&lt;&gt;N65+O65,1,0)</f>
        <v>0</v>
      </c>
      <c r="AS65" s="592">
        <f t="shared" si="34"/>
        <v>0</v>
      </c>
      <c r="AT65" s="592">
        <f t="shared" si="35"/>
        <v>0</v>
      </c>
      <c r="AU65" s="194">
        <f>IF(AND(BC65="",$F65=""),"",IF(BC65=0,"",($F65/BC65-1)*100))</f>
        <v>0.40376850605652326</v>
      </c>
      <c r="AV65" s="476">
        <f>IF(AND($I65="",$F65=""),"",IF($F65=0,"",($I65/$F65-1)*100))</f>
        <v>-9.2493297587131309</v>
      </c>
      <c r="AW65" s="194" t="str">
        <f>IF(AND($K65&lt;&gt;"",$H65&lt;&gt;""),IF($H65=0,"",($K65/$H65-1)*100),IF(AND($J65&lt;&gt;"",$G65&lt;&gt;""),IF($G65=0,"",($J65/$G65-1)*100),""))</f>
        <v/>
      </c>
      <c r="AX65" s="196">
        <f>IF(OR($F65=0,SUM($G65:$H65)=0),"",IF(AND($H65=0,$G65&gt;0),$F65/$G65*1000,$F65/$H65*1000))</f>
        <v>3621.3592233009708</v>
      </c>
      <c r="AY65" s="196">
        <f>IF(OR($I65=0,SUM($J65:$K65)=0),"",IF(AND($K65=0,$J65&gt;0),$I65/$J65*1000,$I65/$K65*1000))</f>
        <v>3507.7720207253888</v>
      </c>
      <c r="AZ65" s="477" t="str">
        <f>IF(OR(AX65="",AY65=""),"",IF(AX65=0,"",IF(ABS(AY65/AX65-1)&gt;0.29,(AY65/AX65-1)*100,"")))</f>
        <v/>
      </c>
      <c r="BA65" s="593" t="s">
        <v>3106</v>
      </c>
      <c r="BB65" s="486" t="s">
        <v>3107</v>
      </c>
      <c r="BC65" s="487">
        <v>743</v>
      </c>
      <c r="BD65" s="487">
        <v>237</v>
      </c>
      <c r="BE65" s="594">
        <v>0</v>
      </c>
      <c r="BF65" s="487">
        <v>764</v>
      </c>
      <c r="BG65" s="487">
        <v>206</v>
      </c>
      <c r="BH65" s="594">
        <v>0</v>
      </c>
      <c r="BI65" s="595">
        <v>0</v>
      </c>
      <c r="BJ65" s="595">
        <v>743</v>
      </c>
      <c r="BK65" s="595">
        <v>0</v>
      </c>
      <c r="BL65" s="596">
        <v>764</v>
      </c>
      <c r="BM65" s="597" t="s">
        <v>182</v>
      </c>
      <c r="BN65" s="597" t="s">
        <v>182</v>
      </c>
      <c r="BO65" s="589"/>
      <c r="BP65" s="598" t="str">
        <f>IF($B65="","",IF(BB65&lt;&gt;$B65,"修正",""))</f>
        <v/>
      </c>
      <c r="BQ65" s="292">
        <f>IF(AND($F65="",BF65=""),"",$F65-BF65)</f>
        <v>-18</v>
      </c>
      <c r="BR65" s="292">
        <f>IF(AND($G65="",BG65=""),"",$G65-BG65)</f>
        <v>0</v>
      </c>
      <c r="BS65" s="292">
        <f>IF(AND($H65="",BH65=""),"",$H65-BH65)</f>
        <v>0</v>
      </c>
      <c r="BT65" s="599">
        <f>IF(AND(BC65="",BF65=""),"",IF(OR(BQ65="",BQ65=0),"",IF(BC65=0,"",(BF65/BC65-1)*100)))</f>
        <v>2.826379542395685</v>
      </c>
      <c r="BU65" s="599">
        <f>IF(AND(BC65="",$F65=""),"",IF(OR(BQ65="",BQ65=0),"",IF(BC65=0,"",($F65/BC65-1)*100)))</f>
        <v>0.40376850605652326</v>
      </c>
      <c r="BV65" s="292">
        <f>IF(AND($L65="",BK65=""),"",$L65-BK65)</f>
        <v>0</v>
      </c>
      <c r="BW65" s="292">
        <f>IF(AND($M65="",BL65=""),"",$M65-BL65)</f>
        <v>-18</v>
      </c>
      <c r="BX65" s="292" t="str">
        <f>IF(AND(BM65="",$AF65=""),"",IF(BM65&lt;&gt;$AF65,"修正",""))</f>
        <v/>
      </c>
      <c r="BY65" s="292" t="str">
        <f>IF(AND(BN65="",$AI65=""),"",IF(BN65&lt;&gt;$AI65,"修正",""))</f>
        <v/>
      </c>
      <c r="BZ65" s="292" t="str">
        <f>IF(BQ65="","",IF(AND(BF65=0,$F65&gt;0,OR($AI65="X",$AI65=""),$AJ65&lt;&gt;"N"),"是否漏編",""))</f>
        <v/>
      </c>
      <c r="CA65" s="292" t="str">
        <f>IF(BZ65&lt;&gt;"","chk",IF(OR(BM65="D",$AF65="D"),IF(SUM($L65:$M65,BK65:BL65)=0,"",IF(OR(BP65&lt;&gt;"",COUNTIF(BV65:BW65,"&gt;0")+COUNTIF(BV65:BW65,"&lt;0")&gt;0,BX65&lt;&gt;"",BY65&lt;&gt;""),"chk","")),""))</f>
        <v/>
      </c>
      <c r="CB65" s="588"/>
      <c r="CC65" s="1131" t="s">
        <v>3430</v>
      </c>
      <c r="CD65" s="1126">
        <f t="shared" si="31"/>
        <v>0</v>
      </c>
      <c r="CE65" s="1126">
        <f t="shared" si="32"/>
        <v>0</v>
      </c>
    </row>
    <row r="66" spans="1:83" ht="67.5">
      <c r="A66" s="1562" t="s">
        <v>47</v>
      </c>
      <c r="B66" s="372" t="s">
        <v>425</v>
      </c>
      <c r="C66" s="372" t="s">
        <v>1106</v>
      </c>
      <c r="D66" s="372" t="s">
        <v>426</v>
      </c>
      <c r="E66" s="372" t="s">
        <v>1107</v>
      </c>
      <c r="F66" s="120">
        <v>1531</v>
      </c>
      <c r="G66" s="120">
        <v>33</v>
      </c>
      <c r="H66" s="367"/>
      <c r="I66" s="1161">
        <v>2186</v>
      </c>
      <c r="J66" s="1161"/>
      <c r="K66" s="1162">
        <v>47</v>
      </c>
      <c r="L66" s="1160"/>
      <c r="M66" s="1160">
        <v>1531</v>
      </c>
      <c r="N66" s="1162"/>
      <c r="O66" s="1162">
        <v>2186</v>
      </c>
      <c r="P66" s="1154" t="s">
        <v>231</v>
      </c>
      <c r="Q66" s="1153" t="s">
        <v>3478</v>
      </c>
      <c r="R66" s="371" t="s">
        <v>1108</v>
      </c>
      <c r="S66" s="371" t="s">
        <v>1109</v>
      </c>
      <c r="T66" s="371" t="s">
        <v>779</v>
      </c>
      <c r="U66" s="425"/>
      <c r="V66" s="500" t="s">
        <v>1</v>
      </c>
      <c r="W66" s="501" t="s">
        <v>5</v>
      </c>
      <c r="X66" s="501"/>
      <c r="Y66" s="501">
        <v>1</v>
      </c>
      <c r="Z66" s="501">
        <v>1</v>
      </c>
      <c r="AA66" s="565">
        <v>1</v>
      </c>
      <c r="AB66" s="502"/>
      <c r="AC66" s="268"/>
      <c r="AD66" s="269" t="s">
        <v>422</v>
      </c>
      <c r="AE66" s="269" t="s">
        <v>423</v>
      </c>
      <c r="AF66" s="269" t="s">
        <v>424</v>
      </c>
      <c r="AG66" s="269" t="s">
        <v>421</v>
      </c>
      <c r="AH66" s="269" t="s">
        <v>3081</v>
      </c>
      <c r="AI66" s="269" t="s">
        <v>683</v>
      </c>
      <c r="AJ66" s="269" t="s">
        <v>230</v>
      </c>
      <c r="AK66" s="269"/>
      <c r="AL66" s="269"/>
      <c r="AM66" s="270"/>
      <c r="AN66" s="269" t="s">
        <v>564</v>
      </c>
      <c r="AO66" s="269" t="s">
        <v>565</v>
      </c>
      <c r="AP66" s="271"/>
      <c r="AQ66" s="272">
        <f t="shared" si="27"/>
        <v>0</v>
      </c>
      <c r="AR66" s="273">
        <f t="shared" si="28"/>
        <v>0</v>
      </c>
      <c r="AS66" s="274">
        <f t="shared" ref="AS66:AS94" si="51">IF(AND(SUMIF($A:$A,CONCATENATE($A66,"-","?"),$F:$F)+SUMIF($A:$A,CONCATENATE($A66,"-","??"),$F:$F)&gt;0,SUMIF($A:$A,CONCATENATE($A66,"-","?"),$F:$F)+SUMIF($A:$A,CONCATENATE($A66,"-","??"),$F:$F)&lt;&gt;$F66),1,0)</f>
        <v>0</v>
      </c>
      <c r="AT66" s="274">
        <f t="shared" si="35"/>
        <v>0</v>
      </c>
      <c r="AU66" s="125">
        <f t="shared" si="29"/>
        <v>8.4277620396600472</v>
      </c>
      <c r="AV66" s="126">
        <f t="shared" si="9"/>
        <v>42.782495101241011</v>
      </c>
      <c r="AW66" s="125" t="str">
        <f t="shared" si="10"/>
        <v/>
      </c>
      <c r="AX66" s="127">
        <f t="shared" si="11"/>
        <v>46393.939393939392</v>
      </c>
      <c r="AY66" s="127">
        <f t="shared" si="12"/>
        <v>46510.638297872341</v>
      </c>
      <c r="AZ66" s="128" t="str">
        <f t="shared" si="30"/>
        <v/>
      </c>
      <c r="BA66" s="503">
        <v>22</v>
      </c>
      <c r="BB66" s="504" t="s">
        <v>425</v>
      </c>
      <c r="BC66" s="539">
        <v>1412</v>
      </c>
      <c r="BD66" s="539">
        <v>30</v>
      </c>
      <c r="BE66" s="545"/>
      <c r="BF66" s="539">
        <v>1531</v>
      </c>
      <c r="BG66" s="539">
        <v>33</v>
      </c>
      <c r="BH66" s="545"/>
      <c r="BI66" s="545"/>
      <c r="BJ66" s="544">
        <v>1412</v>
      </c>
      <c r="BK66" s="545"/>
      <c r="BL66" s="544">
        <v>1531</v>
      </c>
      <c r="BM66" s="269" t="s">
        <v>225</v>
      </c>
      <c r="BN66" s="269" t="s">
        <v>683</v>
      </c>
      <c r="BO66" s="271"/>
      <c r="BP66" s="262" t="str">
        <f t="shared" si="14"/>
        <v/>
      </c>
      <c r="BQ66" s="263">
        <f t="shared" si="15"/>
        <v>0</v>
      </c>
      <c r="BR66" s="263">
        <f t="shared" si="16"/>
        <v>0</v>
      </c>
      <c r="BS66" s="263" t="str">
        <f t="shared" si="17"/>
        <v/>
      </c>
      <c r="BT66" s="264" t="str">
        <f t="shared" si="18"/>
        <v/>
      </c>
      <c r="BU66" s="264" t="str">
        <f t="shared" si="19"/>
        <v/>
      </c>
      <c r="BV66" s="263" t="str">
        <f t="shared" si="20"/>
        <v/>
      </c>
      <c r="BW66" s="263">
        <f t="shared" si="21"/>
        <v>0</v>
      </c>
      <c r="BX66" s="263" t="str">
        <f t="shared" si="22"/>
        <v/>
      </c>
      <c r="BY66" s="263" t="str">
        <f t="shared" si="23"/>
        <v/>
      </c>
      <c r="BZ66" s="263" t="str">
        <f t="shared" si="24"/>
        <v/>
      </c>
      <c r="CA66" s="263" t="str">
        <f t="shared" si="25"/>
        <v/>
      </c>
      <c r="CB66" s="265"/>
      <c r="CC66" s="1131" t="s">
        <v>3397</v>
      </c>
      <c r="CD66" s="1126">
        <f t="shared" si="31"/>
        <v>0</v>
      </c>
      <c r="CE66" s="1126">
        <f t="shared" si="32"/>
        <v>0</v>
      </c>
    </row>
    <row r="67" spans="1:83" ht="27">
      <c r="A67" s="1721" t="s">
        <v>49</v>
      </c>
      <c r="B67" s="372" t="s">
        <v>576</v>
      </c>
      <c r="C67" s="440"/>
      <c r="D67" s="372"/>
      <c r="E67" s="372"/>
      <c r="F67" s="75"/>
      <c r="G67" s="75"/>
      <c r="H67" s="367"/>
      <c r="I67" s="1157"/>
      <c r="J67" s="1157"/>
      <c r="K67" s="1160"/>
      <c r="L67" s="1160"/>
      <c r="M67" s="1160">
        <v>0</v>
      </c>
      <c r="N67" s="1160"/>
      <c r="O67" s="1160"/>
      <c r="P67" s="1154"/>
      <c r="Q67" s="1154"/>
      <c r="R67" s="371"/>
      <c r="S67" s="371"/>
      <c r="T67" s="371"/>
      <c r="U67" s="1435" t="s">
        <v>3983</v>
      </c>
      <c r="V67" s="500"/>
      <c r="W67" s="501"/>
      <c r="X67" s="501"/>
      <c r="Y67" s="501"/>
      <c r="Z67" s="501"/>
      <c r="AA67" s="501"/>
      <c r="AB67" s="502"/>
      <c r="AC67" s="268"/>
      <c r="AD67" s="269" t="s">
        <v>367</v>
      </c>
      <c r="AE67" s="269" t="s">
        <v>367</v>
      </c>
      <c r="AF67" s="269" t="s">
        <v>367</v>
      </c>
      <c r="AG67" s="269" t="s">
        <v>367</v>
      </c>
      <c r="AH67" s="269" t="s">
        <v>90</v>
      </c>
      <c r="AI67" s="269" t="s">
        <v>367</v>
      </c>
      <c r="AJ67" s="269" t="s">
        <v>90</v>
      </c>
      <c r="AK67" s="269"/>
      <c r="AL67" s="269"/>
      <c r="AM67" s="270"/>
      <c r="AN67" s="269" t="s">
        <v>90</v>
      </c>
      <c r="AO67" s="269" t="s">
        <v>90</v>
      </c>
      <c r="AP67" s="282" t="s">
        <v>2212</v>
      </c>
      <c r="AQ67" s="272">
        <f t="shared" si="27"/>
        <v>0</v>
      </c>
      <c r="AR67" s="273">
        <f t="shared" si="28"/>
        <v>0</v>
      </c>
      <c r="AS67" s="274">
        <f t="shared" si="51"/>
        <v>0</v>
      </c>
      <c r="AT67" s="274">
        <f t="shared" si="35"/>
        <v>0</v>
      </c>
      <c r="AU67" s="125" t="str">
        <f t="shared" si="29"/>
        <v/>
      </c>
      <c r="AV67" s="126" t="str">
        <f t="shared" si="9"/>
        <v/>
      </c>
      <c r="AW67" s="125" t="str">
        <f t="shared" si="10"/>
        <v/>
      </c>
      <c r="AX67" s="127" t="str">
        <f t="shared" si="11"/>
        <v/>
      </c>
      <c r="AY67" s="127" t="str">
        <f t="shared" si="12"/>
        <v/>
      </c>
      <c r="AZ67" s="128" t="str">
        <f t="shared" si="30"/>
        <v/>
      </c>
      <c r="BA67" s="503">
        <v>23</v>
      </c>
      <c r="BB67" s="504" t="s">
        <v>576</v>
      </c>
      <c r="BC67" s="547"/>
      <c r="BD67" s="547"/>
      <c r="BE67" s="545"/>
      <c r="BF67" s="547"/>
      <c r="BG67" s="547"/>
      <c r="BH67" s="545"/>
      <c r="BI67" s="545"/>
      <c r="BJ67" s="544">
        <v>0</v>
      </c>
      <c r="BK67" s="545"/>
      <c r="BL67" s="544">
        <v>0</v>
      </c>
      <c r="BM67" s="269" t="s">
        <v>182</v>
      </c>
      <c r="BN67" s="269" t="s">
        <v>182</v>
      </c>
      <c r="BO67" s="282" t="s">
        <v>2080</v>
      </c>
      <c r="BP67" s="262" t="str">
        <f t="shared" si="14"/>
        <v/>
      </c>
      <c r="BQ67" s="263" t="str">
        <f t="shared" si="15"/>
        <v/>
      </c>
      <c r="BR67" s="263" t="str">
        <f t="shared" si="16"/>
        <v/>
      </c>
      <c r="BS67" s="263" t="str">
        <f t="shared" si="17"/>
        <v/>
      </c>
      <c r="BT67" s="264" t="str">
        <f t="shared" si="18"/>
        <v/>
      </c>
      <c r="BU67" s="264" t="str">
        <f t="shared" si="19"/>
        <v/>
      </c>
      <c r="BV67" s="263" t="str">
        <f t="shared" si="20"/>
        <v/>
      </c>
      <c r="BW67" s="263">
        <f t="shared" si="21"/>
        <v>0</v>
      </c>
      <c r="BX67" s="263" t="str">
        <f t="shared" si="22"/>
        <v/>
      </c>
      <c r="BY67" s="263" t="str">
        <f t="shared" si="23"/>
        <v/>
      </c>
      <c r="BZ67" s="263" t="str">
        <f t="shared" si="24"/>
        <v/>
      </c>
      <c r="CA67" s="263" t="str">
        <f t="shared" si="25"/>
        <v/>
      </c>
      <c r="CB67" s="265"/>
      <c r="CC67" s="1131" t="s">
        <v>3397</v>
      </c>
      <c r="CD67" s="1126">
        <f t="shared" si="31"/>
        <v>0</v>
      </c>
      <c r="CE67" s="1126">
        <f t="shared" si="32"/>
        <v>0</v>
      </c>
    </row>
    <row r="68" spans="1:83" ht="175.5">
      <c r="A68" s="1562" t="s">
        <v>56</v>
      </c>
      <c r="B68" s="372" t="s">
        <v>1110</v>
      </c>
      <c r="C68" s="372" t="s">
        <v>1111</v>
      </c>
      <c r="D68" s="372" t="s">
        <v>426</v>
      </c>
      <c r="E68" s="372" t="s">
        <v>1112</v>
      </c>
      <c r="F68" s="120">
        <v>735</v>
      </c>
      <c r="G68" s="360"/>
      <c r="H68" s="367">
        <v>147</v>
      </c>
      <c r="I68" s="1161">
        <v>490</v>
      </c>
      <c r="J68" s="1162"/>
      <c r="K68" s="1162">
        <v>98</v>
      </c>
      <c r="L68" s="1160"/>
      <c r="M68" s="1160">
        <v>735</v>
      </c>
      <c r="N68" s="1160"/>
      <c r="O68" s="1162">
        <v>490</v>
      </c>
      <c r="P68" s="1154" t="s">
        <v>231</v>
      </c>
      <c r="Q68" s="1153" t="s">
        <v>3478</v>
      </c>
      <c r="R68" s="371" t="s">
        <v>1108</v>
      </c>
      <c r="S68" s="371" t="s">
        <v>1109</v>
      </c>
      <c r="T68" s="371" t="s">
        <v>779</v>
      </c>
      <c r="U68" s="425"/>
      <c r="V68" s="500" t="s">
        <v>1</v>
      </c>
      <c r="W68" s="501" t="s">
        <v>887</v>
      </c>
      <c r="X68" s="501"/>
      <c r="Y68" s="501">
        <v>5</v>
      </c>
      <c r="Z68" s="501">
        <v>1</v>
      </c>
      <c r="AA68" s="501">
        <v>0</v>
      </c>
      <c r="AB68" s="502" t="s">
        <v>1341</v>
      </c>
      <c r="AC68" s="268"/>
      <c r="AD68" s="269" t="s">
        <v>428</v>
      </c>
      <c r="AE68" s="269" t="s">
        <v>364</v>
      </c>
      <c r="AF68" s="269" t="s">
        <v>429</v>
      </c>
      <c r="AG68" s="269" t="s">
        <v>427</v>
      </c>
      <c r="AH68" s="269" t="s">
        <v>3081</v>
      </c>
      <c r="AI68" s="269" t="s">
        <v>684</v>
      </c>
      <c r="AJ68" s="269" t="s">
        <v>230</v>
      </c>
      <c r="AK68" s="269"/>
      <c r="AL68" s="269"/>
      <c r="AM68" s="270"/>
      <c r="AN68" s="269" t="s">
        <v>572</v>
      </c>
      <c r="AO68" s="269" t="s">
        <v>573</v>
      </c>
      <c r="AP68" s="271"/>
      <c r="AQ68" s="272">
        <f t="shared" si="27"/>
        <v>0</v>
      </c>
      <c r="AR68" s="273">
        <f t="shared" si="28"/>
        <v>0</v>
      </c>
      <c r="AS68" s="274">
        <f t="shared" si="51"/>
        <v>0</v>
      </c>
      <c r="AT68" s="274">
        <f t="shared" si="35"/>
        <v>0</v>
      </c>
      <c r="AU68" s="125">
        <f t="shared" si="29"/>
        <v>-38.493723849372387</v>
      </c>
      <c r="AV68" s="126">
        <f t="shared" si="9"/>
        <v>-33.333333333333336</v>
      </c>
      <c r="AW68" s="125">
        <f t="shared" si="10"/>
        <v>-33.333333333333336</v>
      </c>
      <c r="AX68" s="127">
        <f t="shared" si="11"/>
        <v>5000</v>
      </c>
      <c r="AY68" s="127">
        <f t="shared" si="12"/>
        <v>5000</v>
      </c>
      <c r="AZ68" s="128" t="str">
        <f t="shared" si="30"/>
        <v/>
      </c>
      <c r="BA68" s="503">
        <v>24</v>
      </c>
      <c r="BB68" s="504" t="s">
        <v>1110</v>
      </c>
      <c r="BC68" s="539">
        <v>1195</v>
      </c>
      <c r="BD68" s="544"/>
      <c r="BE68" s="545">
        <v>239</v>
      </c>
      <c r="BF68" s="539">
        <v>735</v>
      </c>
      <c r="BG68" s="544"/>
      <c r="BH68" s="545">
        <v>147</v>
      </c>
      <c r="BI68" s="545"/>
      <c r="BJ68" s="544">
        <v>1195</v>
      </c>
      <c r="BK68" s="545"/>
      <c r="BL68" s="544">
        <v>735</v>
      </c>
      <c r="BM68" s="269" t="s">
        <v>225</v>
      </c>
      <c r="BN68" s="269" t="s">
        <v>684</v>
      </c>
      <c r="BO68" s="271"/>
      <c r="BP68" s="262" t="str">
        <f t="shared" si="14"/>
        <v/>
      </c>
      <c r="BQ68" s="263">
        <f t="shared" si="15"/>
        <v>0</v>
      </c>
      <c r="BR68" s="263" t="str">
        <f t="shared" si="16"/>
        <v/>
      </c>
      <c r="BS68" s="263">
        <f t="shared" si="17"/>
        <v>0</v>
      </c>
      <c r="BT68" s="264" t="str">
        <f t="shared" si="18"/>
        <v/>
      </c>
      <c r="BU68" s="264" t="str">
        <f t="shared" si="19"/>
        <v/>
      </c>
      <c r="BV68" s="263" t="str">
        <f t="shared" si="20"/>
        <v/>
      </c>
      <c r="BW68" s="263">
        <f t="shared" si="21"/>
        <v>0</v>
      </c>
      <c r="BX68" s="263" t="str">
        <f t="shared" si="22"/>
        <v/>
      </c>
      <c r="BY68" s="263" t="str">
        <f t="shared" si="23"/>
        <v/>
      </c>
      <c r="BZ68" s="263" t="str">
        <f t="shared" si="24"/>
        <v/>
      </c>
      <c r="CA68" s="263" t="str">
        <f t="shared" si="25"/>
        <v/>
      </c>
      <c r="CB68" s="265"/>
      <c r="CC68" s="1131" t="s">
        <v>3397</v>
      </c>
      <c r="CD68" s="1126">
        <f t="shared" si="31"/>
        <v>0</v>
      </c>
      <c r="CE68" s="1126">
        <f t="shared" si="32"/>
        <v>0</v>
      </c>
    </row>
    <row r="69" spans="1:83" ht="67.5">
      <c r="A69" s="1721" t="s">
        <v>57</v>
      </c>
      <c r="B69" s="372" t="s">
        <v>1895</v>
      </c>
      <c r="C69" s="424" t="s">
        <v>1642</v>
      </c>
      <c r="D69" s="1724" t="s">
        <v>426</v>
      </c>
      <c r="E69" s="374" t="s">
        <v>285</v>
      </c>
      <c r="F69" s="120">
        <v>0</v>
      </c>
      <c r="G69" s="120">
        <v>0</v>
      </c>
      <c r="H69" s="360">
        <v>0</v>
      </c>
      <c r="I69" s="120">
        <v>0</v>
      </c>
      <c r="J69" s="120">
        <v>0</v>
      </c>
      <c r="K69" s="360">
        <v>0</v>
      </c>
      <c r="L69" s="360">
        <v>0</v>
      </c>
      <c r="M69" s="360">
        <v>0</v>
      </c>
      <c r="N69" s="360">
        <v>0</v>
      </c>
      <c r="O69" s="360">
        <v>0</v>
      </c>
      <c r="P69" s="424" t="s">
        <v>231</v>
      </c>
      <c r="Q69" s="1155" t="s">
        <v>3448</v>
      </c>
      <c r="R69" s="1155" t="s">
        <v>1894</v>
      </c>
      <c r="S69" s="1155" t="s">
        <v>3465</v>
      </c>
      <c r="T69" s="371" t="s">
        <v>2187</v>
      </c>
      <c r="U69" s="425"/>
      <c r="V69" s="500" t="s">
        <v>1</v>
      </c>
      <c r="W69" s="501" t="s">
        <v>106</v>
      </c>
      <c r="X69" s="501"/>
      <c r="Y69" s="501">
        <v>3</v>
      </c>
      <c r="Z69" s="501">
        <v>2</v>
      </c>
      <c r="AA69" s="501">
        <v>0</v>
      </c>
      <c r="AB69" s="502"/>
      <c r="AC69" s="268"/>
      <c r="AD69" s="284" t="s">
        <v>229</v>
      </c>
      <c r="AE69" s="269" t="s">
        <v>1708</v>
      </c>
      <c r="AF69" s="269" t="s">
        <v>1704</v>
      </c>
      <c r="AG69" s="269" t="s">
        <v>1705</v>
      </c>
      <c r="AH69" s="269" t="s">
        <v>90</v>
      </c>
      <c r="AI69" s="269" t="s">
        <v>1692</v>
      </c>
      <c r="AJ69" s="269" t="s">
        <v>230</v>
      </c>
      <c r="AK69" s="269"/>
      <c r="AL69" s="269"/>
      <c r="AM69" s="270"/>
      <c r="AN69" s="269" t="s">
        <v>570</v>
      </c>
      <c r="AO69" s="269" t="s">
        <v>571</v>
      </c>
      <c r="AP69" s="271" t="s">
        <v>2922</v>
      </c>
      <c r="AQ69" s="272">
        <f t="shared" si="27"/>
        <v>0</v>
      </c>
      <c r="AR69" s="273">
        <f t="shared" si="28"/>
        <v>0</v>
      </c>
      <c r="AS69" s="274">
        <f t="shared" si="51"/>
        <v>0</v>
      </c>
      <c r="AT69" s="274">
        <f t="shared" si="35"/>
        <v>0</v>
      </c>
      <c r="AU69" s="125" t="str">
        <f t="shared" si="29"/>
        <v/>
      </c>
      <c r="AV69" s="126" t="str">
        <f t="shared" si="9"/>
        <v/>
      </c>
      <c r="AW69" s="125" t="str">
        <f t="shared" si="10"/>
        <v/>
      </c>
      <c r="AX69" s="127" t="str">
        <f t="shared" si="11"/>
        <v/>
      </c>
      <c r="AY69" s="127" t="str">
        <f t="shared" si="12"/>
        <v/>
      </c>
      <c r="AZ69" s="128" t="str">
        <f t="shared" si="30"/>
        <v/>
      </c>
      <c r="BA69" s="503">
        <v>25</v>
      </c>
      <c r="BB69" s="504" t="s">
        <v>1895</v>
      </c>
      <c r="BC69" s="539">
        <v>0</v>
      </c>
      <c r="BD69" s="539">
        <v>0</v>
      </c>
      <c r="BE69" s="540">
        <v>0</v>
      </c>
      <c r="BF69" s="539">
        <v>0</v>
      </c>
      <c r="BG69" s="539">
        <v>0</v>
      </c>
      <c r="BH69" s="540">
        <v>0</v>
      </c>
      <c r="BI69" s="540">
        <v>0</v>
      </c>
      <c r="BJ69" s="540">
        <v>0</v>
      </c>
      <c r="BK69" s="540">
        <v>0</v>
      </c>
      <c r="BL69" s="540">
        <v>0</v>
      </c>
      <c r="BM69" s="269" t="s">
        <v>225</v>
      </c>
      <c r="BN69" s="269" t="s">
        <v>1692</v>
      </c>
      <c r="BO69" s="271" t="s">
        <v>2922</v>
      </c>
      <c r="BP69" s="262" t="str">
        <f t="shared" si="14"/>
        <v/>
      </c>
      <c r="BQ69" s="263">
        <f t="shared" si="15"/>
        <v>0</v>
      </c>
      <c r="BR69" s="263">
        <f t="shared" si="16"/>
        <v>0</v>
      </c>
      <c r="BS69" s="263">
        <f t="shared" si="17"/>
        <v>0</v>
      </c>
      <c r="BT69" s="264" t="str">
        <f t="shared" si="18"/>
        <v/>
      </c>
      <c r="BU69" s="264" t="str">
        <f t="shared" si="19"/>
        <v/>
      </c>
      <c r="BV69" s="263">
        <f t="shared" si="20"/>
        <v>0</v>
      </c>
      <c r="BW69" s="263">
        <f t="shared" si="21"/>
        <v>0</v>
      </c>
      <c r="BX69" s="263" t="str">
        <f t="shared" si="22"/>
        <v/>
      </c>
      <c r="BY69" s="263" t="str">
        <f t="shared" si="23"/>
        <v/>
      </c>
      <c r="BZ69" s="263" t="str">
        <f t="shared" si="24"/>
        <v/>
      </c>
      <c r="CA69" s="263" t="str">
        <f t="shared" si="25"/>
        <v/>
      </c>
      <c r="CB69" s="265"/>
      <c r="CC69" s="1131" t="s">
        <v>3397</v>
      </c>
      <c r="CD69" s="1126">
        <f t="shared" si="31"/>
        <v>0</v>
      </c>
      <c r="CE69" s="1126">
        <f t="shared" si="32"/>
        <v>0</v>
      </c>
    </row>
    <row r="70" spans="1:83" ht="27">
      <c r="A70" s="1562" t="s">
        <v>3139</v>
      </c>
      <c r="B70" s="372" t="s">
        <v>566</v>
      </c>
      <c r="C70" s="440"/>
      <c r="D70" s="372"/>
      <c r="E70" s="372"/>
      <c r="F70" s="75"/>
      <c r="G70" s="75"/>
      <c r="H70" s="367"/>
      <c r="I70" s="75"/>
      <c r="J70" s="75"/>
      <c r="K70" s="367"/>
      <c r="L70" s="367"/>
      <c r="M70" s="360">
        <v>0</v>
      </c>
      <c r="N70" s="367"/>
      <c r="O70" s="360"/>
      <c r="P70" s="371"/>
      <c r="Q70" s="371"/>
      <c r="R70" s="371"/>
      <c r="S70" s="371"/>
      <c r="T70" s="371"/>
      <c r="U70" s="1435" t="s">
        <v>3983</v>
      </c>
      <c r="V70" s="500"/>
      <c r="W70" s="501"/>
      <c r="X70" s="501"/>
      <c r="Y70" s="501"/>
      <c r="Z70" s="501"/>
      <c r="AA70" s="501"/>
      <c r="AB70" s="502"/>
      <c r="AC70" s="268"/>
      <c r="AD70" s="269" t="s">
        <v>182</v>
      </c>
      <c r="AE70" s="269" t="s">
        <v>182</v>
      </c>
      <c r="AF70" s="269" t="s">
        <v>182</v>
      </c>
      <c r="AG70" s="269" t="s">
        <v>182</v>
      </c>
      <c r="AH70" s="269" t="s">
        <v>90</v>
      </c>
      <c r="AI70" s="269" t="s">
        <v>182</v>
      </c>
      <c r="AJ70" s="269" t="s">
        <v>90</v>
      </c>
      <c r="AK70" s="269"/>
      <c r="AL70" s="269"/>
      <c r="AM70" s="270"/>
      <c r="AN70" s="269" t="s">
        <v>90</v>
      </c>
      <c r="AO70" s="269" t="s">
        <v>90</v>
      </c>
      <c r="AP70" s="275" t="s">
        <v>2924</v>
      </c>
      <c r="AQ70" s="272">
        <f t="shared" si="27"/>
        <v>0</v>
      </c>
      <c r="AR70" s="273">
        <f t="shared" si="28"/>
        <v>0</v>
      </c>
      <c r="AS70" s="274">
        <f t="shared" si="51"/>
        <v>0</v>
      </c>
      <c r="AT70" s="274">
        <f t="shared" si="35"/>
        <v>0</v>
      </c>
      <c r="AU70" s="125" t="str">
        <f t="shared" si="29"/>
        <v/>
      </c>
      <c r="AV70" s="126" t="str">
        <f t="shared" si="9"/>
        <v/>
      </c>
      <c r="AW70" s="125" t="str">
        <f t="shared" si="10"/>
        <v/>
      </c>
      <c r="AX70" s="127" t="str">
        <f t="shared" si="11"/>
        <v/>
      </c>
      <c r="AY70" s="127" t="str">
        <f t="shared" si="12"/>
        <v/>
      </c>
      <c r="AZ70" s="128" t="str">
        <f t="shared" si="30"/>
        <v/>
      </c>
      <c r="BA70" s="503">
        <v>26</v>
      </c>
      <c r="BB70" s="504" t="s">
        <v>566</v>
      </c>
      <c r="BC70" s="547"/>
      <c r="BD70" s="547"/>
      <c r="BE70" s="545"/>
      <c r="BF70" s="547"/>
      <c r="BG70" s="547"/>
      <c r="BH70" s="545"/>
      <c r="BI70" s="545"/>
      <c r="BJ70" s="544">
        <v>0</v>
      </c>
      <c r="BK70" s="545"/>
      <c r="BL70" s="544">
        <v>0</v>
      </c>
      <c r="BM70" s="269" t="s">
        <v>182</v>
      </c>
      <c r="BN70" s="269" t="s">
        <v>182</v>
      </c>
      <c r="BO70" s="275" t="s">
        <v>2924</v>
      </c>
      <c r="BP70" s="262" t="str">
        <f t="shared" si="14"/>
        <v/>
      </c>
      <c r="BQ70" s="263" t="str">
        <f t="shared" si="15"/>
        <v/>
      </c>
      <c r="BR70" s="263" t="str">
        <f t="shared" si="16"/>
        <v/>
      </c>
      <c r="BS70" s="263" t="str">
        <f t="shared" si="17"/>
        <v/>
      </c>
      <c r="BT70" s="264" t="str">
        <f t="shared" si="18"/>
        <v/>
      </c>
      <c r="BU70" s="264" t="str">
        <f t="shared" si="19"/>
        <v/>
      </c>
      <c r="BV70" s="263" t="str">
        <f t="shared" si="20"/>
        <v/>
      </c>
      <c r="BW70" s="263">
        <f t="shared" si="21"/>
        <v>0</v>
      </c>
      <c r="BX70" s="263" t="str">
        <f t="shared" si="22"/>
        <v/>
      </c>
      <c r="BY70" s="263" t="str">
        <f t="shared" si="23"/>
        <v/>
      </c>
      <c r="BZ70" s="263" t="str">
        <f t="shared" si="24"/>
        <v/>
      </c>
      <c r="CA70" s="263" t="str">
        <f t="shared" si="25"/>
        <v/>
      </c>
      <c r="CB70" s="265"/>
      <c r="CC70" s="1131" t="s">
        <v>3397</v>
      </c>
      <c r="CD70" s="1126">
        <f t="shared" si="31"/>
        <v>0</v>
      </c>
      <c r="CE70" s="1126">
        <f t="shared" si="32"/>
        <v>0</v>
      </c>
    </row>
    <row r="71" spans="1:83" ht="27">
      <c r="A71" s="1721" t="s">
        <v>3140</v>
      </c>
      <c r="B71" s="372" t="s">
        <v>809</v>
      </c>
      <c r="C71" s="440"/>
      <c r="D71" s="372"/>
      <c r="E71" s="372"/>
      <c r="F71" s="75"/>
      <c r="G71" s="75"/>
      <c r="H71" s="367"/>
      <c r="I71" s="75"/>
      <c r="J71" s="75"/>
      <c r="K71" s="367"/>
      <c r="L71" s="367"/>
      <c r="M71" s="360">
        <v>0</v>
      </c>
      <c r="N71" s="367"/>
      <c r="O71" s="360"/>
      <c r="P71" s="371"/>
      <c r="Q71" s="371"/>
      <c r="R71" s="371"/>
      <c r="S71" s="371"/>
      <c r="T71" s="371"/>
      <c r="U71" s="1435" t="s">
        <v>3983</v>
      </c>
      <c r="V71" s="500"/>
      <c r="W71" s="501"/>
      <c r="X71" s="501"/>
      <c r="Y71" s="501"/>
      <c r="Z71" s="501"/>
      <c r="AA71" s="501"/>
      <c r="AB71" s="502"/>
      <c r="AC71" s="268"/>
      <c r="AD71" s="269" t="s">
        <v>182</v>
      </c>
      <c r="AE71" s="269" t="s">
        <v>182</v>
      </c>
      <c r="AF71" s="269" t="s">
        <v>182</v>
      </c>
      <c r="AG71" s="269" t="s">
        <v>182</v>
      </c>
      <c r="AH71" s="269" t="s">
        <v>90</v>
      </c>
      <c r="AI71" s="269" t="s">
        <v>182</v>
      </c>
      <c r="AJ71" s="269" t="s">
        <v>90</v>
      </c>
      <c r="AK71" s="269"/>
      <c r="AL71" s="269"/>
      <c r="AM71" s="270"/>
      <c r="AN71" s="269" t="s">
        <v>90</v>
      </c>
      <c r="AO71" s="269" t="s">
        <v>90</v>
      </c>
      <c r="AP71" s="275" t="s">
        <v>2924</v>
      </c>
      <c r="AQ71" s="272">
        <f t="shared" si="27"/>
        <v>0</v>
      </c>
      <c r="AR71" s="273">
        <f t="shared" si="28"/>
        <v>0</v>
      </c>
      <c r="AS71" s="274">
        <f t="shared" si="51"/>
        <v>0</v>
      </c>
      <c r="AT71" s="274">
        <f t="shared" si="35"/>
        <v>0</v>
      </c>
      <c r="AU71" s="125" t="str">
        <f t="shared" si="29"/>
        <v/>
      </c>
      <c r="AV71" s="126" t="str">
        <f t="shared" si="9"/>
        <v/>
      </c>
      <c r="AW71" s="125" t="str">
        <f t="shared" si="10"/>
        <v/>
      </c>
      <c r="AX71" s="127" t="str">
        <f t="shared" si="11"/>
        <v/>
      </c>
      <c r="AY71" s="127" t="str">
        <f t="shared" si="12"/>
        <v/>
      </c>
      <c r="AZ71" s="128" t="str">
        <f t="shared" si="30"/>
        <v/>
      </c>
      <c r="BA71" s="503">
        <v>27</v>
      </c>
      <c r="BB71" s="504" t="s">
        <v>809</v>
      </c>
      <c r="BC71" s="547"/>
      <c r="BD71" s="547"/>
      <c r="BE71" s="545"/>
      <c r="BF71" s="547"/>
      <c r="BG71" s="547"/>
      <c r="BH71" s="545"/>
      <c r="BI71" s="545"/>
      <c r="BJ71" s="544">
        <v>0</v>
      </c>
      <c r="BK71" s="545"/>
      <c r="BL71" s="544">
        <v>0</v>
      </c>
      <c r="BM71" s="269" t="s">
        <v>182</v>
      </c>
      <c r="BN71" s="269" t="s">
        <v>182</v>
      </c>
      <c r="BO71" s="275" t="s">
        <v>2924</v>
      </c>
      <c r="BP71" s="262" t="str">
        <f t="shared" si="14"/>
        <v/>
      </c>
      <c r="BQ71" s="263" t="str">
        <f t="shared" si="15"/>
        <v/>
      </c>
      <c r="BR71" s="263" t="str">
        <f t="shared" si="16"/>
        <v/>
      </c>
      <c r="BS71" s="263" t="str">
        <f t="shared" si="17"/>
        <v/>
      </c>
      <c r="BT71" s="264" t="str">
        <f t="shared" si="18"/>
        <v/>
      </c>
      <c r="BU71" s="264" t="str">
        <f t="shared" si="19"/>
        <v/>
      </c>
      <c r="BV71" s="263" t="str">
        <f t="shared" si="20"/>
        <v/>
      </c>
      <c r="BW71" s="263">
        <f t="shared" si="21"/>
        <v>0</v>
      </c>
      <c r="BX71" s="263" t="str">
        <f t="shared" si="22"/>
        <v/>
      </c>
      <c r="BY71" s="263" t="str">
        <f t="shared" si="23"/>
        <v/>
      </c>
      <c r="BZ71" s="263" t="str">
        <f t="shared" si="24"/>
        <v/>
      </c>
      <c r="CA71" s="263" t="str">
        <f t="shared" si="25"/>
        <v/>
      </c>
      <c r="CB71" s="265"/>
      <c r="CC71" s="1131" t="s">
        <v>3397</v>
      </c>
      <c r="CD71" s="1126">
        <f t="shared" si="31"/>
        <v>0</v>
      </c>
      <c r="CE71" s="1126">
        <f t="shared" si="32"/>
        <v>0</v>
      </c>
    </row>
    <row r="72" spans="1:83" ht="54">
      <c r="A72" s="1562" t="s">
        <v>3141</v>
      </c>
      <c r="B72" s="1465" t="s">
        <v>2089</v>
      </c>
      <c r="C72" s="1532" t="s">
        <v>4036</v>
      </c>
      <c r="D72" s="1465" t="s">
        <v>332</v>
      </c>
      <c r="E72" s="1465"/>
      <c r="F72" s="1627">
        <v>1527</v>
      </c>
      <c r="G72" s="1627">
        <v>76</v>
      </c>
      <c r="H72" s="1433"/>
      <c r="I72" s="1627">
        <v>1460</v>
      </c>
      <c r="J72" s="1627">
        <v>70</v>
      </c>
      <c r="K72" s="1433"/>
      <c r="L72" s="1433">
        <v>1527</v>
      </c>
      <c r="M72" s="1433"/>
      <c r="N72" s="1433">
        <v>1460</v>
      </c>
      <c r="O72" s="1433"/>
      <c r="P72" s="1532" t="s">
        <v>231</v>
      </c>
      <c r="Q72" s="1532" t="s">
        <v>4037</v>
      </c>
      <c r="R72" s="1532" t="s">
        <v>933</v>
      </c>
      <c r="S72" s="1532" t="s">
        <v>1440</v>
      </c>
      <c r="T72" s="1532" t="s">
        <v>779</v>
      </c>
      <c r="U72" s="1725"/>
      <c r="V72" s="500" t="s">
        <v>1</v>
      </c>
      <c r="W72" s="501" t="s">
        <v>11</v>
      </c>
      <c r="X72" s="501"/>
      <c r="Y72" s="501">
        <v>3</v>
      </c>
      <c r="Z72" s="501">
        <v>0</v>
      </c>
      <c r="AA72" s="501">
        <v>0</v>
      </c>
      <c r="AB72" s="502"/>
      <c r="AC72" s="268"/>
      <c r="AD72" s="284" t="s">
        <v>229</v>
      </c>
      <c r="AE72" s="269" t="s">
        <v>90</v>
      </c>
      <c r="AF72" s="269" t="s">
        <v>225</v>
      </c>
      <c r="AG72" s="269" t="s">
        <v>222</v>
      </c>
      <c r="AH72" s="269" t="s">
        <v>235</v>
      </c>
      <c r="AI72" s="269" t="s">
        <v>3051</v>
      </c>
      <c r="AJ72" s="269" t="s">
        <v>681</v>
      </c>
      <c r="AK72" s="269"/>
      <c r="AL72" s="269"/>
      <c r="AM72" s="270"/>
      <c r="AN72" s="269" t="s">
        <v>564</v>
      </c>
      <c r="AO72" s="269" t="s">
        <v>565</v>
      </c>
      <c r="AP72" s="271" t="s">
        <v>2014</v>
      </c>
      <c r="AQ72" s="272">
        <f t="shared" si="27"/>
        <v>0</v>
      </c>
      <c r="AR72" s="273">
        <f t="shared" si="28"/>
        <v>0</v>
      </c>
      <c r="AS72" s="274">
        <f t="shared" si="51"/>
        <v>0</v>
      </c>
      <c r="AT72" s="274">
        <f t="shared" si="35"/>
        <v>0</v>
      </c>
      <c r="AU72" s="125">
        <f t="shared" si="29"/>
        <v>-19.884575026232952</v>
      </c>
      <c r="AV72" s="126">
        <f t="shared" si="9"/>
        <v>-4.3876882776686337</v>
      </c>
      <c r="AW72" s="125">
        <f t="shared" si="10"/>
        <v>-7.8947368421052655</v>
      </c>
      <c r="AX72" s="127">
        <f t="shared" si="11"/>
        <v>20092.105263157893</v>
      </c>
      <c r="AY72" s="127">
        <f t="shared" si="12"/>
        <v>20857.142857142859</v>
      </c>
      <c r="AZ72" s="128" t="str">
        <f t="shared" si="30"/>
        <v/>
      </c>
      <c r="BA72" s="503">
        <v>28</v>
      </c>
      <c r="BB72" s="504" t="s">
        <v>2089</v>
      </c>
      <c r="BC72" s="547">
        <v>1906</v>
      </c>
      <c r="BD72" s="547">
        <v>103</v>
      </c>
      <c r="BE72" s="545"/>
      <c r="BF72" s="547">
        <v>1527</v>
      </c>
      <c r="BG72" s="547">
        <v>76</v>
      </c>
      <c r="BH72" s="545"/>
      <c r="BI72" s="545">
        <v>1906</v>
      </c>
      <c r="BJ72" s="544">
        <v>0</v>
      </c>
      <c r="BK72" s="545">
        <v>1527</v>
      </c>
      <c r="BL72" s="544"/>
      <c r="BM72" s="269" t="s">
        <v>225</v>
      </c>
      <c r="BN72" s="269" t="s">
        <v>3051</v>
      </c>
      <c r="BO72" s="271" t="s">
        <v>2014</v>
      </c>
      <c r="BP72" s="262" t="str">
        <f t="shared" si="14"/>
        <v/>
      </c>
      <c r="BQ72" s="263">
        <f t="shared" si="15"/>
        <v>0</v>
      </c>
      <c r="BR72" s="263">
        <f t="shared" si="16"/>
        <v>0</v>
      </c>
      <c r="BS72" s="263" t="str">
        <f t="shared" si="17"/>
        <v/>
      </c>
      <c r="BT72" s="264" t="str">
        <f t="shared" si="18"/>
        <v/>
      </c>
      <c r="BU72" s="264" t="str">
        <f t="shared" si="19"/>
        <v/>
      </c>
      <c r="BV72" s="263">
        <f t="shared" si="20"/>
        <v>0</v>
      </c>
      <c r="BW72" s="263" t="str">
        <f t="shared" si="21"/>
        <v/>
      </c>
      <c r="BX72" s="263" t="str">
        <f t="shared" si="22"/>
        <v/>
      </c>
      <c r="BY72" s="263" t="str">
        <f t="shared" si="23"/>
        <v/>
      </c>
      <c r="BZ72" s="263" t="str">
        <f t="shared" si="24"/>
        <v/>
      </c>
      <c r="CA72" s="263" t="str">
        <f t="shared" si="25"/>
        <v/>
      </c>
      <c r="CB72" s="265"/>
      <c r="CC72" s="1131" t="s">
        <v>3422</v>
      </c>
      <c r="CD72" s="1126">
        <f t="shared" ref="CD72:CD135" si="52">F72-L72-M72</f>
        <v>0</v>
      </c>
      <c r="CE72" s="1126">
        <f>I72-N72-O72</f>
        <v>0</v>
      </c>
    </row>
    <row r="73" spans="1:83" ht="27">
      <c r="A73" s="1721" t="s">
        <v>3142</v>
      </c>
      <c r="B73" s="372" t="s">
        <v>574</v>
      </c>
      <c r="C73" s="440"/>
      <c r="D73" s="372"/>
      <c r="E73" s="372"/>
      <c r="F73" s="75"/>
      <c r="G73" s="75"/>
      <c r="H73" s="367"/>
      <c r="I73" s="75"/>
      <c r="J73" s="75"/>
      <c r="K73" s="367"/>
      <c r="L73" s="367"/>
      <c r="M73" s="360">
        <v>0</v>
      </c>
      <c r="N73" s="367"/>
      <c r="O73" s="360"/>
      <c r="P73" s="371"/>
      <c r="Q73" s="371"/>
      <c r="R73" s="371"/>
      <c r="S73" s="371"/>
      <c r="T73" s="371"/>
      <c r="U73" s="1435" t="s">
        <v>3983</v>
      </c>
      <c r="V73" s="500"/>
      <c r="W73" s="501"/>
      <c r="X73" s="501"/>
      <c r="Y73" s="501"/>
      <c r="Z73" s="501"/>
      <c r="AA73" s="501"/>
      <c r="AB73" s="502"/>
      <c r="AC73" s="268"/>
      <c r="AD73" s="269" t="s">
        <v>182</v>
      </c>
      <c r="AE73" s="269" t="s">
        <v>182</v>
      </c>
      <c r="AF73" s="269" t="s">
        <v>182</v>
      </c>
      <c r="AG73" s="269" t="s">
        <v>182</v>
      </c>
      <c r="AH73" s="269" t="s">
        <v>90</v>
      </c>
      <c r="AI73" s="269" t="s">
        <v>182</v>
      </c>
      <c r="AJ73" s="269" t="s">
        <v>90</v>
      </c>
      <c r="AK73" s="269"/>
      <c r="AL73" s="269"/>
      <c r="AM73" s="270"/>
      <c r="AN73" s="269" t="s">
        <v>90</v>
      </c>
      <c r="AO73" s="269" t="s">
        <v>90</v>
      </c>
      <c r="AP73" s="275" t="s">
        <v>2924</v>
      </c>
      <c r="AQ73" s="272">
        <f t="shared" si="27"/>
        <v>0</v>
      </c>
      <c r="AR73" s="273">
        <f t="shared" si="28"/>
        <v>0</v>
      </c>
      <c r="AS73" s="274">
        <f t="shared" si="51"/>
        <v>0</v>
      </c>
      <c r="AT73" s="274">
        <f t="shared" si="35"/>
        <v>0</v>
      </c>
      <c r="AU73" s="125" t="str">
        <f t="shared" si="29"/>
        <v/>
      </c>
      <c r="AV73" s="126" t="str">
        <f t="shared" ref="AV73:AV143" si="53">IF(AND($I73="",$F73=""),"",IF($F73=0,"",($I73/$F73-1)*100))</f>
        <v/>
      </c>
      <c r="AW73" s="125" t="str">
        <f t="shared" ref="AW73:AW143" si="54">IF(AND($K73&lt;&gt;"",$H73&lt;&gt;""),IF($H73=0,"",($K73/$H73-1)*100),IF(AND($J73&lt;&gt;"",$G73&lt;&gt;""),IF($G73=0,"",($J73/$G73-1)*100),""))</f>
        <v/>
      </c>
      <c r="AX73" s="127" t="str">
        <f t="shared" ref="AX73:AX143" si="55">IF(OR($F73=0,SUM($G73:$H73)=0),"",IF(AND($H73=0,$G73&gt;0),$F73/$G73*1000,$F73/$H73*1000))</f>
        <v/>
      </c>
      <c r="AY73" s="127" t="str">
        <f t="shared" ref="AY73:AY143" si="56">IF(OR($I73=0,SUM($J73:$K73)=0),"",IF(AND($K73=0,$J73&gt;0),$I73/$J73*1000,$I73/$K73*1000))</f>
        <v/>
      </c>
      <c r="AZ73" s="128" t="str">
        <f t="shared" si="30"/>
        <v/>
      </c>
      <c r="BA73" s="503">
        <v>29</v>
      </c>
      <c r="BB73" s="504" t="s">
        <v>574</v>
      </c>
      <c r="BC73" s="547"/>
      <c r="BD73" s="547"/>
      <c r="BE73" s="545"/>
      <c r="BF73" s="547"/>
      <c r="BG73" s="547"/>
      <c r="BH73" s="545"/>
      <c r="BI73" s="545"/>
      <c r="BJ73" s="544">
        <v>0</v>
      </c>
      <c r="BK73" s="545"/>
      <c r="BL73" s="544">
        <v>0</v>
      </c>
      <c r="BM73" s="269" t="s">
        <v>182</v>
      </c>
      <c r="BN73" s="269" t="s">
        <v>182</v>
      </c>
      <c r="BO73" s="275" t="s">
        <v>2924</v>
      </c>
      <c r="BP73" s="262" t="str">
        <f t="shared" ref="BP73:BP143" si="57">IF($B73="","",IF(BB73&lt;&gt;$B73,"修正",""))</f>
        <v/>
      </c>
      <c r="BQ73" s="263" t="str">
        <f t="shared" ref="BQ73:BQ143" si="58">IF(AND($F73="",BF73=""),"",$F73-BF73)</f>
        <v/>
      </c>
      <c r="BR73" s="263" t="str">
        <f t="shared" ref="BR73:BR143" si="59">IF(AND($G73="",BG73=""),"",$G73-BG73)</f>
        <v/>
      </c>
      <c r="BS73" s="263" t="str">
        <f t="shared" ref="BS73:BS143" si="60">IF(AND($H73="",BH73=""),"",$H73-BH73)</f>
        <v/>
      </c>
      <c r="BT73" s="264" t="str">
        <f t="shared" ref="BT73:BT143" si="61">IF(AND(BC73="",BF73=""),"",IF(OR(BQ73="",BQ73=0),"",IF(BC73=0,"",(BF73/BC73-1)*100)))</f>
        <v/>
      </c>
      <c r="BU73" s="264" t="str">
        <f t="shared" ref="BU73:BU143" si="62">IF(AND(BC73="",$F73=""),"",IF(OR(BQ73="",BQ73=0),"",IF(BC73=0,"",($F73/BC73-1)*100)))</f>
        <v/>
      </c>
      <c r="BV73" s="263" t="str">
        <f t="shared" ref="BV73:BV143" si="63">IF(AND($L73="",BK73=""),"",$L73-BK73)</f>
        <v/>
      </c>
      <c r="BW73" s="263">
        <f t="shared" ref="BW73:BW143" si="64">IF(AND($M73="",BL73=""),"",$M73-BL73)</f>
        <v>0</v>
      </c>
      <c r="BX73" s="263" t="str">
        <f t="shared" ref="BX73:BX143" si="65">IF(AND(BM73="",$AF73=""),"",IF(BM73&lt;&gt;$AF73,"修正",""))</f>
        <v/>
      </c>
      <c r="BY73" s="263" t="str">
        <f t="shared" ref="BY73:BY143" si="66">IF(AND(BN73="",$AI73=""),"",IF(BN73&lt;&gt;$AI73,"修正",""))</f>
        <v/>
      </c>
      <c r="BZ73" s="263" t="str">
        <f t="shared" ref="BZ73:BZ143" si="67">IF(BQ73="","",IF(AND(BF73=0,$F73&gt;0,OR($AI73="X",$AI73=""),$AJ73&lt;&gt;"N"),"是否漏編",""))</f>
        <v/>
      </c>
      <c r="CA73" s="263" t="str">
        <f t="shared" ref="CA73:CA143" si="68">IF(BZ73&lt;&gt;"","chk",IF(OR(BM73="D",$AF73="D"),IF(SUM($L73:$M73,BK73:BL73)=0,"",IF(OR(BP73&lt;&gt;"",COUNTIF(BV73:BW73,"&gt;0")+COUNTIF(BV73:BW73,"&lt;0")&gt;0,BX73&lt;&gt;"",BY73&lt;&gt;""),"chk","")),""))</f>
        <v/>
      </c>
      <c r="CB73" s="265"/>
      <c r="CC73" s="1131" t="s">
        <v>3397</v>
      </c>
      <c r="CD73" s="1126">
        <f t="shared" si="52"/>
        <v>0</v>
      </c>
      <c r="CE73" s="1126">
        <f t="shared" ref="CE73:CE135" si="69">I73-N73-O73</f>
        <v>0</v>
      </c>
    </row>
    <row r="74" spans="1:83" ht="40.5">
      <c r="A74" s="1562" t="s">
        <v>3143</v>
      </c>
      <c r="B74" s="372" t="s">
        <v>577</v>
      </c>
      <c r="C74" s="440"/>
      <c r="D74" s="372"/>
      <c r="E74" s="372"/>
      <c r="F74" s="75"/>
      <c r="G74" s="75"/>
      <c r="H74" s="367"/>
      <c r="I74" s="75"/>
      <c r="J74" s="75"/>
      <c r="K74" s="367"/>
      <c r="L74" s="367"/>
      <c r="M74" s="360">
        <v>0</v>
      </c>
      <c r="N74" s="367"/>
      <c r="O74" s="360"/>
      <c r="P74" s="371"/>
      <c r="Q74" s="371"/>
      <c r="R74" s="371"/>
      <c r="S74" s="371"/>
      <c r="T74" s="371"/>
      <c r="U74" s="1435" t="s">
        <v>3983</v>
      </c>
      <c r="V74" s="500"/>
      <c r="W74" s="501"/>
      <c r="X74" s="501"/>
      <c r="Y74" s="501"/>
      <c r="Z74" s="501"/>
      <c r="AA74" s="501"/>
      <c r="AB74" s="502"/>
      <c r="AC74" s="268"/>
      <c r="AD74" s="269" t="s">
        <v>182</v>
      </c>
      <c r="AE74" s="269" t="s">
        <v>182</v>
      </c>
      <c r="AF74" s="269" t="s">
        <v>182</v>
      </c>
      <c r="AG74" s="269" t="s">
        <v>182</v>
      </c>
      <c r="AH74" s="269" t="s">
        <v>90</v>
      </c>
      <c r="AI74" s="269" t="s">
        <v>182</v>
      </c>
      <c r="AJ74" s="269" t="s">
        <v>90</v>
      </c>
      <c r="AK74" s="269"/>
      <c r="AL74" s="269"/>
      <c r="AM74" s="270"/>
      <c r="AN74" s="269" t="s">
        <v>90</v>
      </c>
      <c r="AO74" s="269" t="s">
        <v>90</v>
      </c>
      <c r="AP74" s="275" t="s">
        <v>2924</v>
      </c>
      <c r="AQ74" s="272">
        <f t="shared" ref="AQ74:AQ144" si="70">IF(F74&lt;&gt;L74+M74,1,0)</f>
        <v>0</v>
      </c>
      <c r="AR74" s="273">
        <f t="shared" ref="AR74:AR144" si="71">IF(I74&lt;&gt;N74+O74,1,0)</f>
        <v>0</v>
      </c>
      <c r="AS74" s="274">
        <f t="shared" si="51"/>
        <v>0</v>
      </c>
      <c r="AT74" s="274">
        <f t="shared" si="35"/>
        <v>0</v>
      </c>
      <c r="AU74" s="125" t="str">
        <f t="shared" ref="AU74:AU144" si="72">IF(AND(BC74="",$F74=""),"",IF(BC74=0,"",($F74/BC74-1)*100))</f>
        <v/>
      </c>
      <c r="AV74" s="126" t="str">
        <f t="shared" si="53"/>
        <v/>
      </c>
      <c r="AW74" s="125" t="str">
        <f t="shared" si="54"/>
        <v/>
      </c>
      <c r="AX74" s="127" t="str">
        <f t="shared" si="55"/>
        <v/>
      </c>
      <c r="AY74" s="127" t="str">
        <f t="shared" si="56"/>
        <v/>
      </c>
      <c r="AZ74" s="128" t="str">
        <f t="shared" ref="AZ74:AZ144" si="73">IF(OR(AX74="",AY74=""),"",IF(AX74=0,"",IF(ABS(AY74/AX74-1)&gt;0.29,(AY74/AX74-1)*100,"")))</f>
        <v/>
      </c>
      <c r="BA74" s="503">
        <v>30</v>
      </c>
      <c r="BB74" s="504" t="s">
        <v>577</v>
      </c>
      <c r="BC74" s="547"/>
      <c r="BD74" s="547"/>
      <c r="BE74" s="545"/>
      <c r="BF74" s="547"/>
      <c r="BG74" s="547"/>
      <c r="BH74" s="545"/>
      <c r="BI74" s="545"/>
      <c r="BJ74" s="544">
        <v>0</v>
      </c>
      <c r="BK74" s="545"/>
      <c r="BL74" s="544">
        <v>0</v>
      </c>
      <c r="BM74" s="269" t="s">
        <v>182</v>
      </c>
      <c r="BN74" s="269" t="s">
        <v>182</v>
      </c>
      <c r="BO74" s="275" t="s">
        <v>2924</v>
      </c>
      <c r="BP74" s="262" t="str">
        <f t="shared" si="57"/>
        <v/>
      </c>
      <c r="BQ74" s="263" t="str">
        <f t="shared" si="58"/>
        <v/>
      </c>
      <c r="BR74" s="263" t="str">
        <f t="shared" si="59"/>
        <v/>
      </c>
      <c r="BS74" s="263" t="str">
        <f t="shared" si="60"/>
        <v/>
      </c>
      <c r="BT74" s="264" t="str">
        <f t="shared" si="61"/>
        <v/>
      </c>
      <c r="BU74" s="264" t="str">
        <f t="shared" si="62"/>
        <v/>
      </c>
      <c r="BV74" s="263" t="str">
        <f t="shared" si="63"/>
        <v/>
      </c>
      <c r="BW74" s="263">
        <f t="shared" si="64"/>
        <v>0</v>
      </c>
      <c r="BX74" s="263" t="str">
        <f t="shared" si="65"/>
        <v/>
      </c>
      <c r="BY74" s="263" t="str">
        <f t="shared" si="66"/>
        <v/>
      </c>
      <c r="BZ74" s="263" t="str">
        <f t="shared" si="67"/>
        <v/>
      </c>
      <c r="CA74" s="263" t="str">
        <f t="shared" si="68"/>
        <v/>
      </c>
      <c r="CB74" s="265"/>
      <c r="CC74" s="1131" t="s">
        <v>3397</v>
      </c>
      <c r="CD74" s="1126">
        <f t="shared" si="52"/>
        <v>0</v>
      </c>
      <c r="CE74" s="1126">
        <f t="shared" si="69"/>
        <v>0</v>
      </c>
    </row>
    <row r="75" spans="1:83" ht="27">
      <c r="A75" s="1721" t="s">
        <v>3144</v>
      </c>
      <c r="B75" s="372" t="s">
        <v>588</v>
      </c>
      <c r="C75" s="440"/>
      <c r="D75" s="372"/>
      <c r="E75" s="372"/>
      <c r="F75" s="75"/>
      <c r="G75" s="75"/>
      <c r="H75" s="367"/>
      <c r="I75" s="75"/>
      <c r="J75" s="75"/>
      <c r="K75" s="367"/>
      <c r="L75" s="367"/>
      <c r="M75" s="360">
        <v>0</v>
      </c>
      <c r="N75" s="367"/>
      <c r="O75" s="360"/>
      <c r="P75" s="371"/>
      <c r="Q75" s="371"/>
      <c r="R75" s="371"/>
      <c r="S75" s="371"/>
      <c r="T75" s="371"/>
      <c r="U75" s="1435" t="s">
        <v>3983</v>
      </c>
      <c r="V75" s="500"/>
      <c r="W75" s="501"/>
      <c r="X75" s="501"/>
      <c r="Y75" s="501"/>
      <c r="Z75" s="501"/>
      <c r="AA75" s="501"/>
      <c r="AB75" s="502"/>
      <c r="AC75" s="268"/>
      <c r="AD75" s="269" t="s">
        <v>182</v>
      </c>
      <c r="AE75" s="269" t="s">
        <v>182</v>
      </c>
      <c r="AF75" s="269" t="s">
        <v>182</v>
      </c>
      <c r="AG75" s="269" t="s">
        <v>182</v>
      </c>
      <c r="AH75" s="269" t="s">
        <v>90</v>
      </c>
      <c r="AI75" s="269" t="s">
        <v>182</v>
      </c>
      <c r="AJ75" s="269" t="s">
        <v>90</v>
      </c>
      <c r="AK75" s="269"/>
      <c r="AL75" s="269"/>
      <c r="AM75" s="270"/>
      <c r="AN75" s="269" t="s">
        <v>90</v>
      </c>
      <c r="AO75" s="269" t="s">
        <v>90</v>
      </c>
      <c r="AP75" s="275" t="s">
        <v>2924</v>
      </c>
      <c r="AQ75" s="272">
        <f t="shared" si="70"/>
        <v>0</v>
      </c>
      <c r="AR75" s="273">
        <f t="shared" si="71"/>
        <v>0</v>
      </c>
      <c r="AS75" s="274">
        <f t="shared" si="51"/>
        <v>0</v>
      </c>
      <c r="AT75" s="274">
        <f t="shared" si="35"/>
        <v>0</v>
      </c>
      <c r="AU75" s="125" t="str">
        <f t="shared" si="72"/>
        <v/>
      </c>
      <c r="AV75" s="126" t="str">
        <f t="shared" si="53"/>
        <v/>
      </c>
      <c r="AW75" s="125" t="str">
        <f t="shared" si="54"/>
        <v/>
      </c>
      <c r="AX75" s="127" t="str">
        <f t="shared" si="55"/>
        <v/>
      </c>
      <c r="AY75" s="127" t="str">
        <f t="shared" si="56"/>
        <v/>
      </c>
      <c r="AZ75" s="128" t="str">
        <f t="shared" si="73"/>
        <v/>
      </c>
      <c r="BA75" s="503">
        <v>31</v>
      </c>
      <c r="BB75" s="504" t="s">
        <v>588</v>
      </c>
      <c r="BC75" s="547"/>
      <c r="BD75" s="547"/>
      <c r="BE75" s="545"/>
      <c r="BF75" s="547"/>
      <c r="BG75" s="547"/>
      <c r="BH75" s="545"/>
      <c r="BI75" s="545"/>
      <c r="BJ75" s="544">
        <v>0</v>
      </c>
      <c r="BK75" s="545"/>
      <c r="BL75" s="544">
        <v>0</v>
      </c>
      <c r="BM75" s="269" t="s">
        <v>182</v>
      </c>
      <c r="BN75" s="269" t="s">
        <v>182</v>
      </c>
      <c r="BO75" s="275" t="s">
        <v>2924</v>
      </c>
      <c r="BP75" s="262" t="str">
        <f t="shared" si="57"/>
        <v/>
      </c>
      <c r="BQ75" s="263" t="str">
        <f t="shared" si="58"/>
        <v/>
      </c>
      <c r="BR75" s="263" t="str">
        <f t="shared" si="59"/>
        <v/>
      </c>
      <c r="BS75" s="263" t="str">
        <f t="shared" si="60"/>
        <v/>
      </c>
      <c r="BT75" s="264" t="str">
        <f t="shared" si="61"/>
        <v/>
      </c>
      <c r="BU75" s="264" t="str">
        <f t="shared" si="62"/>
        <v/>
      </c>
      <c r="BV75" s="263" t="str">
        <f t="shared" si="63"/>
        <v/>
      </c>
      <c r="BW75" s="263">
        <f t="shared" si="64"/>
        <v>0</v>
      </c>
      <c r="BX75" s="263" t="str">
        <f t="shared" si="65"/>
        <v/>
      </c>
      <c r="BY75" s="263" t="str">
        <f t="shared" si="66"/>
        <v/>
      </c>
      <c r="BZ75" s="263" t="str">
        <f t="shared" si="67"/>
        <v/>
      </c>
      <c r="CA75" s="263" t="str">
        <f t="shared" si="68"/>
        <v/>
      </c>
      <c r="CB75" s="265"/>
      <c r="CC75" s="1131" t="s">
        <v>3397</v>
      </c>
      <c r="CD75" s="1126">
        <f t="shared" si="52"/>
        <v>0</v>
      </c>
      <c r="CE75" s="1126">
        <f t="shared" si="69"/>
        <v>0</v>
      </c>
    </row>
    <row r="76" spans="1:83">
      <c r="A76" s="1562" t="s">
        <v>3145</v>
      </c>
      <c r="B76" s="372" t="s">
        <v>579</v>
      </c>
      <c r="C76" s="440"/>
      <c r="D76" s="372"/>
      <c r="E76" s="372"/>
      <c r="F76" s="75"/>
      <c r="G76" s="75"/>
      <c r="H76" s="367"/>
      <c r="I76" s="75"/>
      <c r="J76" s="75"/>
      <c r="K76" s="367"/>
      <c r="L76" s="367"/>
      <c r="M76" s="360">
        <v>0</v>
      </c>
      <c r="N76" s="367"/>
      <c r="O76" s="360"/>
      <c r="P76" s="371"/>
      <c r="Q76" s="371"/>
      <c r="R76" s="371"/>
      <c r="S76" s="371"/>
      <c r="T76" s="371"/>
      <c r="U76" s="1435" t="s">
        <v>3983</v>
      </c>
      <c r="V76" s="500"/>
      <c r="W76" s="501"/>
      <c r="X76" s="501"/>
      <c r="Y76" s="501"/>
      <c r="Z76" s="501"/>
      <c r="AA76" s="501"/>
      <c r="AB76" s="502"/>
      <c r="AC76" s="268"/>
      <c r="AD76" s="269" t="s">
        <v>182</v>
      </c>
      <c r="AE76" s="269" t="s">
        <v>182</v>
      </c>
      <c r="AF76" s="269" t="s">
        <v>182</v>
      </c>
      <c r="AG76" s="269" t="s">
        <v>182</v>
      </c>
      <c r="AH76" s="269" t="s">
        <v>90</v>
      </c>
      <c r="AI76" s="269" t="s">
        <v>182</v>
      </c>
      <c r="AJ76" s="269" t="s">
        <v>90</v>
      </c>
      <c r="AK76" s="269"/>
      <c r="AL76" s="269"/>
      <c r="AM76" s="270"/>
      <c r="AN76" s="269" t="s">
        <v>90</v>
      </c>
      <c r="AO76" s="269" t="s">
        <v>90</v>
      </c>
      <c r="AP76" s="275" t="s">
        <v>2924</v>
      </c>
      <c r="AQ76" s="272">
        <f t="shared" si="70"/>
        <v>0</v>
      </c>
      <c r="AR76" s="273">
        <f t="shared" si="71"/>
        <v>0</v>
      </c>
      <c r="AS76" s="274">
        <f t="shared" si="51"/>
        <v>0</v>
      </c>
      <c r="AT76" s="274">
        <f t="shared" si="35"/>
        <v>0</v>
      </c>
      <c r="AU76" s="125" t="str">
        <f t="shared" si="72"/>
        <v/>
      </c>
      <c r="AV76" s="126" t="str">
        <f t="shared" si="53"/>
        <v/>
      </c>
      <c r="AW76" s="125" t="str">
        <f t="shared" si="54"/>
        <v/>
      </c>
      <c r="AX76" s="127" t="str">
        <f t="shared" si="55"/>
        <v/>
      </c>
      <c r="AY76" s="127" t="str">
        <f t="shared" si="56"/>
        <v/>
      </c>
      <c r="AZ76" s="128" t="str">
        <f t="shared" si="73"/>
        <v/>
      </c>
      <c r="BA76" s="503">
        <v>32</v>
      </c>
      <c r="BB76" s="504" t="s">
        <v>579</v>
      </c>
      <c r="BC76" s="547"/>
      <c r="BD76" s="547"/>
      <c r="BE76" s="545"/>
      <c r="BF76" s="547"/>
      <c r="BG76" s="547"/>
      <c r="BH76" s="545"/>
      <c r="BI76" s="545"/>
      <c r="BJ76" s="544">
        <v>0</v>
      </c>
      <c r="BK76" s="545"/>
      <c r="BL76" s="544">
        <v>0</v>
      </c>
      <c r="BM76" s="269" t="s">
        <v>182</v>
      </c>
      <c r="BN76" s="269" t="s">
        <v>182</v>
      </c>
      <c r="BO76" s="275" t="s">
        <v>2924</v>
      </c>
      <c r="BP76" s="262" t="str">
        <f t="shared" si="57"/>
        <v/>
      </c>
      <c r="BQ76" s="263" t="str">
        <f t="shared" si="58"/>
        <v/>
      </c>
      <c r="BR76" s="263" t="str">
        <f t="shared" si="59"/>
        <v/>
      </c>
      <c r="BS76" s="263" t="str">
        <f t="shared" si="60"/>
        <v/>
      </c>
      <c r="BT76" s="264" t="str">
        <f t="shared" si="61"/>
        <v/>
      </c>
      <c r="BU76" s="264" t="str">
        <f t="shared" si="62"/>
        <v/>
      </c>
      <c r="BV76" s="263" t="str">
        <f t="shared" si="63"/>
        <v/>
      </c>
      <c r="BW76" s="263">
        <f t="shared" si="64"/>
        <v>0</v>
      </c>
      <c r="BX76" s="263" t="str">
        <f t="shared" si="65"/>
        <v/>
      </c>
      <c r="BY76" s="263" t="str">
        <f t="shared" si="66"/>
        <v/>
      </c>
      <c r="BZ76" s="263" t="str">
        <f t="shared" si="67"/>
        <v/>
      </c>
      <c r="CA76" s="263" t="str">
        <f t="shared" si="68"/>
        <v/>
      </c>
      <c r="CB76" s="265"/>
      <c r="CC76" s="1131" t="s">
        <v>3397</v>
      </c>
      <c r="CD76" s="1126">
        <f t="shared" si="52"/>
        <v>0</v>
      </c>
      <c r="CE76" s="1126">
        <f t="shared" si="69"/>
        <v>0</v>
      </c>
    </row>
    <row r="77" spans="1:83" ht="27">
      <c r="A77" s="1716" t="s">
        <v>58</v>
      </c>
      <c r="B77" s="1465" t="s">
        <v>580</v>
      </c>
      <c r="C77" s="1428"/>
      <c r="D77" s="1465"/>
      <c r="E77" s="1465"/>
      <c r="F77" s="1627"/>
      <c r="G77" s="1627"/>
      <c r="H77" s="1433"/>
      <c r="I77" s="1627"/>
      <c r="J77" s="1627"/>
      <c r="K77" s="1433"/>
      <c r="L77" s="1433"/>
      <c r="M77" s="1433">
        <v>0</v>
      </c>
      <c r="N77" s="1433"/>
      <c r="O77" s="1433"/>
      <c r="P77" s="1532"/>
      <c r="Q77" s="1532"/>
      <c r="R77" s="1532"/>
      <c r="S77" s="1532"/>
      <c r="T77" s="1532"/>
      <c r="U77" s="1435" t="s">
        <v>4038</v>
      </c>
      <c r="V77" s="500"/>
      <c r="W77" s="501"/>
      <c r="X77" s="501"/>
      <c r="Y77" s="501"/>
      <c r="Z77" s="501"/>
      <c r="AA77" s="501"/>
      <c r="AB77" s="502"/>
      <c r="AC77" s="268"/>
      <c r="AD77" s="269" t="s">
        <v>182</v>
      </c>
      <c r="AE77" s="269" t="s">
        <v>182</v>
      </c>
      <c r="AF77" s="269" t="s">
        <v>182</v>
      </c>
      <c r="AG77" s="269" t="s">
        <v>182</v>
      </c>
      <c r="AH77" s="269" t="s">
        <v>90</v>
      </c>
      <c r="AI77" s="269" t="s">
        <v>182</v>
      </c>
      <c r="AJ77" s="269" t="s">
        <v>90</v>
      </c>
      <c r="AK77" s="269"/>
      <c r="AL77" s="269"/>
      <c r="AM77" s="270"/>
      <c r="AN77" s="269" t="s">
        <v>90</v>
      </c>
      <c r="AO77" s="269" t="s">
        <v>90</v>
      </c>
      <c r="AP77" s="275" t="s">
        <v>2924</v>
      </c>
      <c r="AQ77" s="272">
        <f t="shared" si="70"/>
        <v>0</v>
      </c>
      <c r="AR77" s="273">
        <f t="shared" si="71"/>
        <v>0</v>
      </c>
      <c r="AS77" s="274">
        <f t="shared" si="51"/>
        <v>0</v>
      </c>
      <c r="AT77" s="274">
        <f t="shared" si="35"/>
        <v>0</v>
      </c>
      <c r="AU77" s="125" t="str">
        <f t="shared" si="72"/>
        <v/>
      </c>
      <c r="AV77" s="126" t="str">
        <f t="shared" si="53"/>
        <v/>
      </c>
      <c r="AW77" s="125" t="str">
        <f t="shared" si="54"/>
        <v/>
      </c>
      <c r="AX77" s="127" t="str">
        <f t="shared" si="55"/>
        <v/>
      </c>
      <c r="AY77" s="127" t="str">
        <f t="shared" si="56"/>
        <v/>
      </c>
      <c r="AZ77" s="128" t="str">
        <f t="shared" si="73"/>
        <v/>
      </c>
      <c r="BA77" s="503">
        <v>33</v>
      </c>
      <c r="BB77" s="504" t="s">
        <v>580</v>
      </c>
      <c r="BC77" s="547"/>
      <c r="BD77" s="547"/>
      <c r="BE77" s="545"/>
      <c r="BF77" s="547"/>
      <c r="BG77" s="547"/>
      <c r="BH77" s="545"/>
      <c r="BI77" s="545"/>
      <c r="BJ77" s="544">
        <v>0</v>
      </c>
      <c r="BK77" s="545"/>
      <c r="BL77" s="544">
        <v>0</v>
      </c>
      <c r="BM77" s="269" t="s">
        <v>182</v>
      </c>
      <c r="BN77" s="269" t="s">
        <v>182</v>
      </c>
      <c r="BO77" s="275" t="s">
        <v>2924</v>
      </c>
      <c r="BP77" s="262" t="str">
        <f t="shared" si="57"/>
        <v/>
      </c>
      <c r="BQ77" s="263" t="str">
        <f t="shared" si="58"/>
        <v/>
      </c>
      <c r="BR77" s="263" t="str">
        <f t="shared" si="59"/>
        <v/>
      </c>
      <c r="BS77" s="263" t="str">
        <f t="shared" si="60"/>
        <v/>
      </c>
      <c r="BT77" s="264" t="str">
        <f t="shared" si="61"/>
        <v/>
      </c>
      <c r="BU77" s="264" t="str">
        <f t="shared" si="62"/>
        <v/>
      </c>
      <c r="BV77" s="263" t="str">
        <f t="shared" si="63"/>
        <v/>
      </c>
      <c r="BW77" s="263">
        <f t="shared" si="64"/>
        <v>0</v>
      </c>
      <c r="BX77" s="263" t="str">
        <f t="shared" si="65"/>
        <v/>
      </c>
      <c r="BY77" s="263" t="str">
        <f t="shared" si="66"/>
        <v/>
      </c>
      <c r="BZ77" s="263" t="str">
        <f t="shared" si="67"/>
        <v/>
      </c>
      <c r="CA77" s="263" t="str">
        <f t="shared" si="68"/>
        <v/>
      </c>
      <c r="CB77" s="265"/>
      <c r="CC77" s="1131" t="s">
        <v>3419</v>
      </c>
      <c r="CD77" s="1126">
        <f t="shared" si="52"/>
        <v>0</v>
      </c>
      <c r="CE77" s="1126">
        <f t="shared" si="69"/>
        <v>0</v>
      </c>
    </row>
    <row r="78" spans="1:83" ht="40.5">
      <c r="A78" s="1562" t="s">
        <v>59</v>
      </c>
      <c r="B78" s="473" t="s">
        <v>2188</v>
      </c>
      <c r="C78" s="473" t="s">
        <v>1896</v>
      </c>
      <c r="D78" s="474" t="s">
        <v>1897</v>
      </c>
      <c r="E78" s="474" t="s">
        <v>285</v>
      </c>
      <c r="F78" s="1243">
        <v>352.95</v>
      </c>
      <c r="G78" s="426">
        <v>29</v>
      </c>
      <c r="H78" s="426"/>
      <c r="I78" s="1243">
        <v>461.55</v>
      </c>
      <c r="J78" s="1173">
        <v>61</v>
      </c>
      <c r="K78" s="426"/>
      <c r="L78" s="426"/>
      <c r="M78" s="1243">
        <v>352.95</v>
      </c>
      <c r="N78" s="426"/>
      <c r="O78" s="1243">
        <v>461.55</v>
      </c>
      <c r="P78" s="427" t="s">
        <v>231</v>
      </c>
      <c r="Q78" s="1153" t="s">
        <v>3478</v>
      </c>
      <c r="R78" s="1153" t="s">
        <v>3479</v>
      </c>
      <c r="S78" s="473" t="s">
        <v>3649</v>
      </c>
      <c r="T78" s="475" t="s">
        <v>776</v>
      </c>
      <c r="U78" s="1244" t="s">
        <v>3653</v>
      </c>
      <c r="V78" s="500" t="s">
        <v>1</v>
      </c>
      <c r="W78" s="501" t="s">
        <v>127</v>
      </c>
      <c r="X78" s="501"/>
      <c r="Y78" s="501">
        <v>3</v>
      </c>
      <c r="Z78" s="501">
        <v>0</v>
      </c>
      <c r="AA78" s="501">
        <v>0</v>
      </c>
      <c r="AB78" s="502"/>
      <c r="AC78" s="268"/>
      <c r="AD78" s="269" t="s">
        <v>229</v>
      </c>
      <c r="AE78" s="269" t="s">
        <v>1972</v>
      </c>
      <c r="AF78" s="269" t="s">
        <v>1350</v>
      </c>
      <c r="AG78" s="269" t="s">
        <v>231</v>
      </c>
      <c r="AH78" s="269" t="s">
        <v>3081</v>
      </c>
      <c r="AI78" s="269" t="s">
        <v>3044</v>
      </c>
      <c r="AJ78" s="269" t="s">
        <v>230</v>
      </c>
      <c r="AK78" s="269"/>
      <c r="AL78" s="269"/>
      <c r="AM78" s="270"/>
      <c r="AN78" s="269" t="s">
        <v>570</v>
      </c>
      <c r="AO78" s="269" t="s">
        <v>571</v>
      </c>
      <c r="AP78" s="271" t="s">
        <v>2923</v>
      </c>
      <c r="AQ78" s="272">
        <f t="shared" si="70"/>
        <v>0</v>
      </c>
      <c r="AR78" s="273">
        <f t="shared" si="71"/>
        <v>0</v>
      </c>
      <c r="AS78" s="274">
        <f t="shared" si="51"/>
        <v>0</v>
      </c>
      <c r="AT78" s="274">
        <f t="shared" si="35"/>
        <v>0</v>
      </c>
      <c r="AU78" s="125">
        <f t="shared" si="72"/>
        <v>140.10204081632654</v>
      </c>
      <c r="AV78" s="126">
        <f t="shared" si="53"/>
        <v>30.76923076923077</v>
      </c>
      <c r="AW78" s="125">
        <f t="shared" si="54"/>
        <v>110.34482758620689</v>
      </c>
      <c r="AX78" s="127">
        <f t="shared" si="55"/>
        <v>12170.689655172413</v>
      </c>
      <c r="AY78" s="127">
        <f t="shared" si="56"/>
        <v>7566.3934426229516</v>
      </c>
      <c r="AZ78" s="128">
        <f t="shared" si="73"/>
        <v>-37.831021437578805</v>
      </c>
      <c r="BA78" s="600">
        <v>34</v>
      </c>
      <c r="BB78" s="601" t="s">
        <v>2188</v>
      </c>
      <c r="BC78" s="602">
        <v>147</v>
      </c>
      <c r="BD78" s="602">
        <v>12</v>
      </c>
      <c r="BE78" s="603"/>
      <c r="BF78" s="604"/>
      <c r="BG78" s="603">
        <v>29</v>
      </c>
      <c r="BH78" s="603"/>
      <c r="BI78" s="605">
        <v>0</v>
      </c>
      <c r="BJ78" s="540">
        <v>147</v>
      </c>
      <c r="BK78" s="606"/>
      <c r="BL78" s="607"/>
      <c r="BM78" s="269" t="s">
        <v>1350</v>
      </c>
      <c r="BN78" s="269" t="s">
        <v>3044</v>
      </c>
      <c r="BO78" s="271" t="s">
        <v>2923</v>
      </c>
      <c r="BP78" s="262" t="str">
        <f t="shared" si="57"/>
        <v/>
      </c>
      <c r="BQ78" s="263">
        <f t="shared" si="58"/>
        <v>352.95</v>
      </c>
      <c r="BR78" s="263">
        <f t="shared" si="59"/>
        <v>0</v>
      </c>
      <c r="BS78" s="263" t="str">
        <f t="shared" si="60"/>
        <v/>
      </c>
      <c r="BT78" s="264">
        <f t="shared" si="61"/>
        <v>-100</v>
      </c>
      <c r="BU78" s="264">
        <f t="shared" si="62"/>
        <v>140.10204081632654</v>
      </c>
      <c r="BV78" s="263" t="str">
        <f t="shared" si="63"/>
        <v/>
      </c>
      <c r="BW78" s="263">
        <f t="shared" si="64"/>
        <v>352.95</v>
      </c>
      <c r="BX78" s="263" t="str">
        <f t="shared" si="65"/>
        <v/>
      </c>
      <c r="BY78" s="263" t="str">
        <f t="shared" si="66"/>
        <v/>
      </c>
      <c r="BZ78" s="263" t="str">
        <f t="shared" si="67"/>
        <v/>
      </c>
      <c r="CA78" s="263" t="str">
        <f t="shared" si="68"/>
        <v>chk</v>
      </c>
      <c r="CB78" s="288"/>
      <c r="CC78" s="1131" t="s">
        <v>3397</v>
      </c>
      <c r="CD78" s="1126">
        <f t="shared" si="52"/>
        <v>0</v>
      </c>
      <c r="CE78" s="1126">
        <f t="shared" si="69"/>
        <v>0</v>
      </c>
    </row>
    <row r="79" spans="1:83" ht="67.5">
      <c r="A79" s="1721" t="s">
        <v>3146</v>
      </c>
      <c r="B79" s="372" t="s">
        <v>3043</v>
      </c>
      <c r="C79" s="440" t="s">
        <v>2919</v>
      </c>
      <c r="D79" s="372" t="s">
        <v>675</v>
      </c>
      <c r="E79" s="372" t="s">
        <v>285</v>
      </c>
      <c r="F79" s="75">
        <v>4860</v>
      </c>
      <c r="G79" s="75">
        <v>1295</v>
      </c>
      <c r="H79" s="367"/>
      <c r="I79" s="1185">
        <v>6050</v>
      </c>
      <c r="J79" s="1185">
        <v>1392</v>
      </c>
      <c r="K79" s="426"/>
      <c r="L79" s="367">
        <v>0</v>
      </c>
      <c r="M79" s="360">
        <v>4860</v>
      </c>
      <c r="N79" s="426"/>
      <c r="O79" s="1187">
        <v>6050</v>
      </c>
      <c r="P79" s="371" t="s">
        <v>231</v>
      </c>
      <c r="Q79" s="1153" t="s">
        <v>3445</v>
      </c>
      <c r="R79" s="1153" t="s">
        <v>3480</v>
      </c>
      <c r="S79" s="371" t="s">
        <v>3059</v>
      </c>
      <c r="T79" s="371" t="s">
        <v>2920</v>
      </c>
      <c r="U79" s="425"/>
      <c r="V79" s="500"/>
      <c r="W79" s="501"/>
      <c r="X79" s="501"/>
      <c r="Y79" s="501"/>
      <c r="Z79" s="501"/>
      <c r="AA79" s="501"/>
      <c r="AB79" s="502"/>
      <c r="AC79" s="268"/>
      <c r="AD79" s="269" t="s">
        <v>229</v>
      </c>
      <c r="AE79" s="269" t="s">
        <v>364</v>
      </c>
      <c r="AF79" s="269" t="s">
        <v>1350</v>
      </c>
      <c r="AG79" s="269" t="s">
        <v>231</v>
      </c>
      <c r="AH79" s="269" t="s">
        <v>3081</v>
      </c>
      <c r="AI79" s="269" t="s">
        <v>3045</v>
      </c>
      <c r="AJ79" s="269" t="s">
        <v>230</v>
      </c>
      <c r="AK79" s="269"/>
      <c r="AL79" s="269"/>
      <c r="AM79" s="270"/>
      <c r="AN79" s="269" t="s">
        <v>570</v>
      </c>
      <c r="AO79" s="269" t="s">
        <v>571</v>
      </c>
      <c r="AP79" s="271"/>
      <c r="AQ79" s="272">
        <f t="shared" si="70"/>
        <v>0</v>
      </c>
      <c r="AR79" s="273">
        <f t="shared" si="71"/>
        <v>0</v>
      </c>
      <c r="AS79" s="274">
        <f t="shared" si="51"/>
        <v>0</v>
      </c>
      <c r="AT79" s="274">
        <f t="shared" si="35"/>
        <v>0</v>
      </c>
      <c r="AU79" s="125">
        <f t="shared" si="72"/>
        <v>20.029636947394415</v>
      </c>
      <c r="AV79" s="126">
        <f t="shared" si="53"/>
        <v>24.485596707818935</v>
      </c>
      <c r="AW79" s="125">
        <f t="shared" si="54"/>
        <v>7.4903474903474931</v>
      </c>
      <c r="AX79" s="127">
        <f t="shared" si="55"/>
        <v>3752.895752895753</v>
      </c>
      <c r="AY79" s="127">
        <f t="shared" si="56"/>
        <v>4346.2643678160921</v>
      </c>
      <c r="AZ79" s="128" t="str">
        <f t="shared" si="73"/>
        <v/>
      </c>
      <c r="BA79" s="503" t="s">
        <v>2408</v>
      </c>
      <c r="BB79" s="504" t="s">
        <v>3043</v>
      </c>
      <c r="BC79" s="546">
        <v>4049</v>
      </c>
      <c r="BD79" s="546">
        <v>1190</v>
      </c>
      <c r="BE79" s="541"/>
      <c r="BF79" s="547">
        <v>4860</v>
      </c>
      <c r="BG79" s="547">
        <v>1295</v>
      </c>
      <c r="BH79" s="541"/>
      <c r="BI79" s="608">
        <v>0</v>
      </c>
      <c r="BJ79" s="609">
        <v>4049</v>
      </c>
      <c r="BK79" s="541">
        <v>0</v>
      </c>
      <c r="BL79" s="540">
        <v>4860</v>
      </c>
      <c r="BM79" s="269" t="s">
        <v>1350</v>
      </c>
      <c r="BN79" s="269" t="s">
        <v>3045</v>
      </c>
      <c r="BO79" s="271"/>
      <c r="BP79" s="262" t="str">
        <f t="shared" si="57"/>
        <v/>
      </c>
      <c r="BQ79" s="263">
        <f t="shared" si="58"/>
        <v>0</v>
      </c>
      <c r="BR79" s="263">
        <f t="shared" si="59"/>
        <v>0</v>
      </c>
      <c r="BS79" s="263" t="str">
        <f t="shared" si="60"/>
        <v/>
      </c>
      <c r="BT79" s="264" t="str">
        <f t="shared" si="61"/>
        <v/>
      </c>
      <c r="BU79" s="264" t="str">
        <f t="shared" si="62"/>
        <v/>
      </c>
      <c r="BV79" s="263">
        <f t="shared" si="63"/>
        <v>0</v>
      </c>
      <c r="BW79" s="263">
        <f t="shared" si="64"/>
        <v>0</v>
      </c>
      <c r="BX79" s="263" t="str">
        <f t="shared" si="65"/>
        <v/>
      </c>
      <c r="BY79" s="263" t="str">
        <f t="shared" si="66"/>
        <v/>
      </c>
      <c r="BZ79" s="263" t="str">
        <f t="shared" si="67"/>
        <v/>
      </c>
      <c r="CA79" s="263" t="str">
        <f t="shared" si="68"/>
        <v/>
      </c>
      <c r="CB79" s="265"/>
      <c r="CC79" s="1131" t="s">
        <v>3397</v>
      </c>
      <c r="CD79" s="1126">
        <f t="shared" si="52"/>
        <v>0</v>
      </c>
      <c r="CE79" s="1126">
        <f t="shared" si="69"/>
        <v>0</v>
      </c>
    </row>
    <row r="80" spans="1:83" ht="67.5">
      <c r="A80" s="1562" t="s">
        <v>63</v>
      </c>
      <c r="B80" s="1726" t="s">
        <v>2865</v>
      </c>
      <c r="C80" s="1726" t="s">
        <v>2866</v>
      </c>
      <c r="D80" s="1727" t="s">
        <v>2867</v>
      </c>
      <c r="E80" s="1727" t="s">
        <v>285</v>
      </c>
      <c r="F80" s="1429">
        <v>676</v>
      </c>
      <c r="G80" s="1429"/>
      <c r="H80" s="1728">
        <v>33800</v>
      </c>
      <c r="I80" s="1429">
        <v>873</v>
      </c>
      <c r="J80" s="1690"/>
      <c r="K80" s="1728">
        <v>43629</v>
      </c>
      <c r="L80" s="1729">
        <v>0</v>
      </c>
      <c r="M80" s="1730">
        <v>676</v>
      </c>
      <c r="N80" s="1729">
        <v>0</v>
      </c>
      <c r="O80" s="1730">
        <v>873</v>
      </c>
      <c r="P80" s="1430" t="s">
        <v>231</v>
      </c>
      <c r="Q80" s="1430" t="s">
        <v>2868</v>
      </c>
      <c r="R80" s="1430" t="s">
        <v>2869</v>
      </c>
      <c r="S80" s="1430" t="s">
        <v>2870</v>
      </c>
      <c r="T80" s="1430" t="s">
        <v>2871</v>
      </c>
      <c r="U80" s="1726"/>
      <c r="V80" s="586" t="s">
        <v>1</v>
      </c>
      <c r="W80" s="587" t="s">
        <v>110</v>
      </c>
      <c r="X80" s="587"/>
      <c r="Y80" s="587">
        <v>3</v>
      </c>
      <c r="Z80" s="587">
        <v>2</v>
      </c>
      <c r="AA80" s="587">
        <v>0</v>
      </c>
      <c r="AB80" s="587" t="s">
        <v>3104</v>
      </c>
      <c r="AD80" s="292" t="s">
        <v>182</v>
      </c>
      <c r="AE80" s="292" t="s">
        <v>182</v>
      </c>
      <c r="AF80" s="292" t="s">
        <v>182</v>
      </c>
      <c r="AG80" s="292" t="s">
        <v>182</v>
      </c>
      <c r="AH80" s="292" t="str">
        <f>IF(OR(AF80="T",AF80="X"),"X",IF(AND(OR(L80&gt;0,N80&gt;0),OR(M80&gt;0,O80&gt;0)),"CL",IF(AND(AND(M80&lt;=0,O80&lt;=0),OR(L80&gt;0,N80&gt;0)),"C",IF(AND(AND(L80&lt;=0,N80&lt;=0),OR(M80&gt;0,O80&gt;0)),"L","X"))))</f>
        <v>X</v>
      </c>
      <c r="AI80" s="292" t="s">
        <v>182</v>
      </c>
      <c r="AJ80" s="292" t="s">
        <v>182</v>
      </c>
      <c r="AK80" s="292"/>
      <c r="AL80" s="292"/>
      <c r="AM80" s="588"/>
      <c r="AN80" s="292" t="str">
        <f>IF($AI80="X","X",VLOOKUP($AI80,'[5]112年給付項目清單'!$B:$F,4,0))</f>
        <v>X</v>
      </c>
      <c r="AO80" s="292" t="str">
        <f>IF($AI80="X","X",VLOOKUP($AI80,'[5]112年給付項目清單'!$B:$F,5,0))</f>
        <v>X</v>
      </c>
      <c r="AP80" s="589" t="s">
        <v>2964</v>
      </c>
      <c r="AQ80" s="590">
        <f>IF(F80&lt;&gt;L80+M80,1,0)</f>
        <v>0</v>
      </c>
      <c r="AR80" s="591">
        <f>IF(I80&lt;&gt;N80+O80,1,0)</f>
        <v>0</v>
      </c>
      <c r="AS80" s="592">
        <f t="shared" si="51"/>
        <v>0</v>
      </c>
      <c r="AT80" s="592">
        <f t="shared" si="35"/>
        <v>0</v>
      </c>
      <c r="AU80" s="194" t="str">
        <f>IF(AND(BC80="",$F80=""),"",IF(BC80=0,"",($F80/BC80-1)*100))</f>
        <v/>
      </c>
      <c r="AV80" s="476">
        <f>IF(AND($I80="",$F80=""),"",IF($F80=0,"",($I80/$F80-1)*100))</f>
        <v>29.142011834319526</v>
      </c>
      <c r="AW80" s="194">
        <f>IF(AND($K80&lt;&gt;"",$H80&lt;&gt;""),IF($H80=0,"",($K80/$H80-1)*100),IF(AND($J80&lt;&gt;"",$G80&lt;&gt;""),IF($G80=0,"",($J80/$G80-1)*100),""))</f>
        <v>29.07988165680473</v>
      </c>
      <c r="AX80" s="196">
        <f>IF(OR($F80=0,SUM($G80:$H80)=0),"",IF(AND($H80=0,$G80&gt;0),$F80/$G80*1000,$F80/$H80*1000))</f>
        <v>20</v>
      </c>
      <c r="AY80" s="196">
        <f>IF(OR($I80=0,SUM($J80:$K80)=0),"",IF(AND($K80=0,$J80&gt;0),$I80/$J80*1000,$I80/$K80*1000))</f>
        <v>20.009626624492885</v>
      </c>
      <c r="AZ80" s="477" t="str">
        <f>IF(OR(AX80="",AY80=""),"",IF(AX80=0,"",IF(ABS(AY80/AX80-1)&gt;0.29,(AY80/AX80-1)*100,"")))</f>
        <v/>
      </c>
      <c r="BA80" s="593" t="s">
        <v>3106</v>
      </c>
      <c r="BB80" s="484" t="s">
        <v>2865</v>
      </c>
      <c r="BC80" s="485">
        <v>0</v>
      </c>
      <c r="BD80" s="485"/>
      <c r="BE80" s="610">
        <v>0</v>
      </c>
      <c r="BF80" s="485">
        <v>676</v>
      </c>
      <c r="BG80" s="485"/>
      <c r="BH80" s="610">
        <v>33800</v>
      </c>
      <c r="BI80" s="611">
        <v>0</v>
      </c>
      <c r="BJ80" s="611">
        <v>0</v>
      </c>
      <c r="BK80" s="611">
        <v>0</v>
      </c>
      <c r="BL80" s="611">
        <v>676</v>
      </c>
      <c r="BM80" s="292" t="s">
        <v>182</v>
      </c>
      <c r="BN80" s="292" t="s">
        <v>182</v>
      </c>
      <c r="BO80" s="589"/>
      <c r="BP80" s="598" t="str">
        <f>IF($B80="","",IF(BB80&lt;&gt;$B80,"修正",""))</f>
        <v/>
      </c>
      <c r="BQ80" s="292">
        <f>IF(AND($F80="",BF80=""),"",$F80-BF80)</f>
        <v>0</v>
      </c>
      <c r="BR80" s="292" t="str">
        <f>IF(AND($G80="",BG80=""),"",$G80-BG80)</f>
        <v/>
      </c>
      <c r="BS80" s="292">
        <f>IF(AND($H80="",BH80=""),"",$H80-BH80)</f>
        <v>0</v>
      </c>
      <c r="BT80" s="599" t="str">
        <f>IF(AND(BC80="",BF80=""),"",IF(OR(BQ80="",BQ80=0),"",IF(BC80=0,"",(BF80/BC80-1)*100)))</f>
        <v/>
      </c>
      <c r="BU80" s="599" t="str">
        <f>IF(AND(BC80="",$F80=""),"",IF(OR(BQ80="",BQ80=0),"",IF(BC80=0,"",($F80/BC80-1)*100)))</f>
        <v/>
      </c>
      <c r="BV80" s="292">
        <f>IF(AND($L80="",BK80=""),"",$L80-BK80)</f>
        <v>0</v>
      </c>
      <c r="BW80" s="292">
        <f>IF(AND($M80="",BL80=""),"",$M80-BL80)</f>
        <v>0</v>
      </c>
      <c r="BX80" s="292" t="str">
        <f>IF(AND(BM80="",$AF80=""),"",IF(BM80&lt;&gt;$AF80,"修正",""))</f>
        <v/>
      </c>
      <c r="BY80" s="292" t="str">
        <f>IF(AND(BN80="",$AI80=""),"",IF(BN80&lt;&gt;$AI80,"修正",""))</f>
        <v/>
      </c>
      <c r="BZ80" s="292" t="str">
        <f>IF(BQ80="","",IF(AND(BF80=0,$F80&gt;0,OR($AI80="X",$AI80=""),$AJ80&lt;&gt;"N"),"是否漏編",""))</f>
        <v/>
      </c>
      <c r="CA80" s="292" t="str">
        <f>IF(BZ80&lt;&gt;"","chk",IF(OR(BM80="D",$AF80="D"),IF(SUM($L80:$M80,BK80:BL80)=0,"",IF(OR(BP80&lt;&gt;"",COUNTIF(BV80:BW80,"&gt;0")+COUNTIF(BV80:BW80,"&lt;0")&gt;0,BX80&lt;&gt;"",BY80&lt;&gt;""),"chk","")),""))</f>
        <v/>
      </c>
      <c r="CB80" s="588"/>
      <c r="CC80" s="1131" t="s">
        <v>3395</v>
      </c>
      <c r="CD80" s="1126">
        <f t="shared" si="52"/>
        <v>0</v>
      </c>
      <c r="CE80" s="1126">
        <f t="shared" si="69"/>
        <v>0</v>
      </c>
    </row>
    <row r="81" spans="1:83" ht="216">
      <c r="A81" s="1721" t="s">
        <v>2411</v>
      </c>
      <c r="B81" s="372" t="s">
        <v>420</v>
      </c>
      <c r="C81" s="372" t="s">
        <v>1103</v>
      </c>
      <c r="D81" s="372" t="s">
        <v>1104</v>
      </c>
      <c r="E81" s="1172" t="s">
        <v>0</v>
      </c>
      <c r="F81" s="1157">
        <v>1442</v>
      </c>
      <c r="G81" s="1157"/>
      <c r="H81" s="1160">
        <v>11853</v>
      </c>
      <c r="I81" s="1156">
        <v>1613</v>
      </c>
      <c r="J81" s="1157"/>
      <c r="K81" s="1156">
        <v>22865</v>
      </c>
      <c r="L81" s="1160">
        <v>0</v>
      </c>
      <c r="M81" s="1160">
        <v>1442</v>
      </c>
      <c r="N81" s="1160"/>
      <c r="O81" s="1156">
        <v>1613</v>
      </c>
      <c r="P81" s="1154" t="s">
        <v>231</v>
      </c>
      <c r="Q81" s="1154" t="s">
        <v>3401</v>
      </c>
      <c r="R81" s="1155" t="s">
        <v>3481</v>
      </c>
      <c r="S81" s="1155" t="s">
        <v>3482</v>
      </c>
      <c r="T81" s="1154" t="s">
        <v>1105</v>
      </c>
      <c r="U81" s="1152" t="s">
        <v>3483</v>
      </c>
      <c r="V81" s="500" t="s">
        <v>1</v>
      </c>
      <c r="W81" s="501" t="s">
        <v>50</v>
      </c>
      <c r="X81" s="501"/>
      <c r="Y81" s="501">
        <v>3</v>
      </c>
      <c r="Z81" s="501">
        <v>0</v>
      </c>
      <c r="AA81" s="501">
        <v>0</v>
      </c>
      <c r="AB81" s="502"/>
      <c r="AC81" s="268"/>
      <c r="AD81" s="269" t="s">
        <v>422</v>
      </c>
      <c r="AE81" s="269" t="s">
        <v>423</v>
      </c>
      <c r="AF81" s="269" t="s">
        <v>424</v>
      </c>
      <c r="AG81" s="269" t="s">
        <v>421</v>
      </c>
      <c r="AH81" s="269" t="s">
        <v>3081</v>
      </c>
      <c r="AI81" s="269" t="s">
        <v>682</v>
      </c>
      <c r="AJ81" s="269" t="s">
        <v>230</v>
      </c>
      <c r="AK81" s="269"/>
      <c r="AL81" s="269"/>
      <c r="AM81" s="270"/>
      <c r="AN81" s="269" t="s">
        <v>570</v>
      </c>
      <c r="AO81" s="269" t="s">
        <v>571</v>
      </c>
      <c r="AP81" s="271" t="s">
        <v>2236</v>
      </c>
      <c r="AQ81" s="272">
        <f>IF(F81&lt;&gt;L81+M81,1,0)</f>
        <v>0</v>
      </c>
      <c r="AR81" s="273">
        <f>IF(I81&lt;&gt;N81+O81,1,0)</f>
        <v>0</v>
      </c>
      <c r="AS81" s="274">
        <f t="shared" si="51"/>
        <v>0</v>
      </c>
      <c r="AT81" s="274">
        <f t="shared" si="35"/>
        <v>0</v>
      </c>
      <c r="AU81" s="125">
        <f>IF(AND(BC81="",$F81=""),"",IF(BC81=0,"",($F81/BC81-1)*100))</f>
        <v>18.390804597701148</v>
      </c>
      <c r="AV81" s="126">
        <f>IF(AND($I81="",$F81=""),"",IF($F81=0,"",($I81/$F81-1)*100))</f>
        <v>11.858529819694862</v>
      </c>
      <c r="AW81" s="125">
        <f>IF(AND($K81&lt;&gt;"",$H81&lt;&gt;""),IF($H81=0,"",($K81/$H81-1)*100),IF(AND($J81&lt;&gt;"",$G81&lt;&gt;""),IF($G81=0,"",($J81/$G81-1)*100),""))</f>
        <v>92.904749852358066</v>
      </c>
      <c r="AX81" s="127">
        <f>IF(OR($F81=0,SUM($G81:$H81)=0),"",IF(AND($H81=0,$G81&gt;0),$F81/$G81*1000,$F81/$H81*1000))</f>
        <v>121.65696448156585</v>
      </c>
      <c r="AY81" s="127">
        <f>IF(OR($I81=0,SUM($J81:$K81)=0),"",IF(AND($K81=0,$J81&gt;0),$I81/$J81*1000,$I81/$K81*1000))</f>
        <v>70.544500328012248</v>
      </c>
      <c r="AZ81" s="128">
        <f>IF(OR(AX81="",AY81=""),"",IF(AX81=0,"",IF(ABS(AY81/AX81-1)&gt;0.29,(AY81/AX81-1)*100,"")))</f>
        <v>-42.013594841336399</v>
      </c>
      <c r="BA81" s="503">
        <v>21</v>
      </c>
      <c r="BB81" s="537" t="s">
        <v>420</v>
      </c>
      <c r="BC81" s="554">
        <v>1218</v>
      </c>
      <c r="BD81" s="554"/>
      <c r="BE81" s="555">
        <v>11675</v>
      </c>
      <c r="BF81" s="554">
        <v>1442</v>
      </c>
      <c r="BG81" s="554"/>
      <c r="BH81" s="555">
        <v>11853</v>
      </c>
      <c r="BI81" s="555">
        <v>0</v>
      </c>
      <c r="BJ81" s="540">
        <v>1218</v>
      </c>
      <c r="BK81" s="555">
        <v>0</v>
      </c>
      <c r="BL81" s="540">
        <v>1442</v>
      </c>
      <c r="BM81" s="269" t="s">
        <v>225</v>
      </c>
      <c r="BN81" s="269" t="s">
        <v>682</v>
      </c>
      <c r="BO81" s="271" t="s">
        <v>2236</v>
      </c>
      <c r="BP81" s="262" t="str">
        <f>IF($B81="","",IF(BB81&lt;&gt;$B81,"修正",""))</f>
        <v/>
      </c>
      <c r="BQ81" s="263">
        <f>IF(AND($F81="",BF81=""),"",$F81-BF81)</f>
        <v>0</v>
      </c>
      <c r="BR81" s="263" t="str">
        <f>IF(AND($G81="",BG81=""),"",$G81-BG81)</f>
        <v/>
      </c>
      <c r="BS81" s="263">
        <f>IF(AND($H81="",BH81=""),"",$H81-BH81)</f>
        <v>0</v>
      </c>
      <c r="BT81" s="264" t="str">
        <f>IF(AND(BC81="",BF81=""),"",IF(OR(BQ81="",BQ81=0),"",IF(BC81=0,"",(BF81/BC81-1)*100)))</f>
        <v/>
      </c>
      <c r="BU81" s="264" t="str">
        <f>IF(AND(BC81="",$F81=""),"",IF(OR(BQ81="",BQ81=0),"",IF(BC81=0,"",($F81/BC81-1)*100)))</f>
        <v/>
      </c>
      <c r="BV81" s="263">
        <f>IF(AND($L81="",BK81=""),"",$L81-BK81)</f>
        <v>0</v>
      </c>
      <c r="BW81" s="263">
        <f>IF(AND($M81="",BL81=""),"",$M81-BL81)</f>
        <v>0</v>
      </c>
      <c r="BX81" s="263" t="str">
        <f>IF(AND(BM81="",$AF81=""),"",IF(BM81&lt;&gt;$AF81,"修正",""))</f>
        <v/>
      </c>
      <c r="BY81" s="263" t="str">
        <f>IF(AND(BN81="",$AI81=""),"",IF(BN81&lt;&gt;$AI81,"修正",""))</f>
        <v/>
      </c>
      <c r="BZ81" s="263" t="str">
        <f>IF(BQ81="","",IF(AND(BF81=0,$F81&gt;0,OR($AI81="X",$AI81=""),$AJ81&lt;&gt;"N"),"是否漏編",""))</f>
        <v/>
      </c>
      <c r="CA81" s="263" t="str">
        <f>IF(BZ81&lt;&gt;"","chk",IF(OR(BM81="D",$AF81="D"),IF(SUM($L81:$M81,BK81:BL81)=0,"",IF(OR(BP81&lt;&gt;"",COUNTIF(BV81:BW81,"&gt;0")+COUNTIF(BV81:BW81,"&lt;0")&gt;0,BX81&lt;&gt;"",BY81&lt;&gt;""),"chk","")),""))</f>
        <v/>
      </c>
      <c r="CB81" s="265"/>
      <c r="CC81" s="1131" t="s">
        <v>3397</v>
      </c>
      <c r="CD81" s="1126">
        <f t="shared" si="52"/>
        <v>0</v>
      </c>
      <c r="CE81" s="1126">
        <f t="shared" si="69"/>
        <v>0</v>
      </c>
    </row>
    <row r="82" spans="1:83">
      <c r="A82" s="122" t="s">
        <v>2049</v>
      </c>
      <c r="B82" s="33" t="s">
        <v>238</v>
      </c>
      <c r="C82" s="123"/>
      <c r="D82" s="123"/>
      <c r="E82" s="123"/>
      <c r="F82" s="428"/>
      <c r="G82" s="428"/>
      <c r="H82" s="429"/>
      <c r="I82" s="428"/>
      <c r="J82" s="428"/>
      <c r="K82" s="429"/>
      <c r="L82" s="429"/>
      <c r="M82" s="429"/>
      <c r="N82" s="429"/>
      <c r="O82" s="429"/>
      <c r="P82" s="429"/>
      <c r="Q82" s="430"/>
      <c r="R82" s="430"/>
      <c r="S82" s="430"/>
      <c r="T82" s="430"/>
      <c r="U82" s="431"/>
      <c r="V82" s="612"/>
      <c r="W82" s="613"/>
      <c r="X82" s="613"/>
      <c r="Y82" s="613"/>
      <c r="Z82" s="613"/>
      <c r="AA82" s="613"/>
      <c r="AB82" s="614"/>
      <c r="AC82" s="268"/>
      <c r="AD82" s="289" t="s">
        <v>182</v>
      </c>
      <c r="AE82" s="289" t="s">
        <v>182</v>
      </c>
      <c r="AF82" s="289" t="s">
        <v>182</v>
      </c>
      <c r="AG82" s="289" t="s">
        <v>182</v>
      </c>
      <c r="AH82" s="290" t="s">
        <v>90</v>
      </c>
      <c r="AI82" s="289" t="s">
        <v>182</v>
      </c>
      <c r="AJ82" s="289" t="s">
        <v>90</v>
      </c>
      <c r="AK82" s="289"/>
      <c r="AL82" s="289"/>
      <c r="AM82" s="289"/>
      <c r="AN82" s="290" t="s">
        <v>90</v>
      </c>
      <c r="AO82" s="290" t="s">
        <v>90</v>
      </c>
      <c r="AP82" s="291"/>
      <c r="AQ82" s="272">
        <f t="shared" si="70"/>
        <v>0</v>
      </c>
      <c r="AR82" s="273">
        <f t="shared" si="71"/>
        <v>0</v>
      </c>
      <c r="AS82" s="274">
        <f t="shared" si="51"/>
        <v>0</v>
      </c>
      <c r="AT82" s="274">
        <f t="shared" si="35"/>
        <v>0</v>
      </c>
      <c r="AU82" s="125" t="str">
        <f t="shared" si="72"/>
        <v/>
      </c>
      <c r="AV82" s="126" t="str">
        <f t="shared" si="53"/>
        <v/>
      </c>
      <c r="AW82" s="125" t="str">
        <f t="shared" si="54"/>
        <v/>
      </c>
      <c r="AX82" s="127" t="str">
        <f t="shared" si="55"/>
        <v/>
      </c>
      <c r="AY82" s="127" t="str">
        <f t="shared" si="56"/>
        <v/>
      </c>
      <c r="AZ82" s="128" t="str">
        <f t="shared" si="73"/>
        <v/>
      </c>
      <c r="BA82" s="615" t="s">
        <v>2049</v>
      </c>
      <c r="BB82" s="616" t="s">
        <v>238</v>
      </c>
      <c r="BC82" s="617"/>
      <c r="BD82" s="617"/>
      <c r="BE82" s="618"/>
      <c r="BF82" s="617"/>
      <c r="BG82" s="617"/>
      <c r="BH82" s="618"/>
      <c r="BI82" s="618"/>
      <c r="BJ82" s="618"/>
      <c r="BK82" s="618"/>
      <c r="BL82" s="618"/>
      <c r="BM82" s="289" t="s">
        <v>182</v>
      </c>
      <c r="BN82" s="289" t="s">
        <v>182</v>
      </c>
      <c r="BO82" s="291"/>
      <c r="BP82" s="262" t="str">
        <f t="shared" si="57"/>
        <v/>
      </c>
      <c r="BQ82" s="263" t="str">
        <f t="shared" si="58"/>
        <v/>
      </c>
      <c r="BR82" s="263" t="str">
        <f t="shared" si="59"/>
        <v/>
      </c>
      <c r="BS82" s="263" t="str">
        <f t="shared" si="60"/>
        <v/>
      </c>
      <c r="BT82" s="264" t="str">
        <f t="shared" si="61"/>
        <v/>
      </c>
      <c r="BU82" s="264" t="str">
        <f t="shared" si="62"/>
        <v/>
      </c>
      <c r="BV82" s="263" t="str">
        <f t="shared" si="63"/>
        <v/>
      </c>
      <c r="BW82" s="263" t="str">
        <f t="shared" si="64"/>
        <v/>
      </c>
      <c r="BX82" s="263" t="str">
        <f t="shared" si="65"/>
        <v/>
      </c>
      <c r="BY82" s="263" t="str">
        <f t="shared" si="66"/>
        <v/>
      </c>
      <c r="BZ82" s="263" t="str">
        <f t="shared" si="67"/>
        <v/>
      </c>
      <c r="CA82" s="263" t="str">
        <f t="shared" si="68"/>
        <v/>
      </c>
      <c r="CB82" s="386"/>
      <c r="CC82" s="1131"/>
      <c r="CD82" s="1126">
        <f t="shared" si="52"/>
        <v>0</v>
      </c>
      <c r="CE82" s="1126">
        <f t="shared" si="69"/>
        <v>0</v>
      </c>
    </row>
    <row r="83" spans="1:83" ht="27">
      <c r="A83" s="44" t="s">
        <v>2415</v>
      </c>
      <c r="B83" s="74" t="s">
        <v>567</v>
      </c>
      <c r="C83" s="143"/>
      <c r="D83" s="74"/>
      <c r="E83" s="74"/>
      <c r="F83" s="75"/>
      <c r="G83" s="75"/>
      <c r="H83" s="76"/>
      <c r="I83" s="75"/>
      <c r="J83" s="75"/>
      <c r="K83" s="76"/>
      <c r="L83" s="76"/>
      <c r="M83" s="121">
        <v>0</v>
      </c>
      <c r="N83" s="76"/>
      <c r="O83" s="121"/>
      <c r="P83" s="77"/>
      <c r="Q83" s="77"/>
      <c r="R83" s="77"/>
      <c r="S83" s="77"/>
      <c r="T83" s="77"/>
      <c r="U83" s="1435" t="s">
        <v>3983</v>
      </c>
      <c r="V83" s="500" t="s">
        <v>1</v>
      </c>
      <c r="W83" s="501" t="s">
        <v>52</v>
      </c>
      <c r="X83" s="501" t="s">
        <v>53</v>
      </c>
      <c r="Y83" s="501"/>
      <c r="Z83" s="501"/>
      <c r="AA83" s="501"/>
      <c r="AB83" s="502"/>
      <c r="AC83" s="268"/>
      <c r="AD83" s="269" t="s">
        <v>182</v>
      </c>
      <c r="AE83" s="269" t="s">
        <v>182</v>
      </c>
      <c r="AF83" s="269" t="s">
        <v>182</v>
      </c>
      <c r="AG83" s="269" t="s">
        <v>182</v>
      </c>
      <c r="AH83" s="269" t="s">
        <v>90</v>
      </c>
      <c r="AI83" s="269" t="s">
        <v>773</v>
      </c>
      <c r="AJ83" s="269" t="s">
        <v>670</v>
      </c>
      <c r="AK83" s="269"/>
      <c r="AL83" s="269"/>
      <c r="AM83" s="270"/>
      <c r="AN83" s="269" t="s">
        <v>90</v>
      </c>
      <c r="AO83" s="269" t="s">
        <v>90</v>
      </c>
      <c r="AP83" s="275" t="s">
        <v>2924</v>
      </c>
      <c r="AQ83" s="272">
        <f t="shared" si="70"/>
        <v>0</v>
      </c>
      <c r="AR83" s="273">
        <f t="shared" si="71"/>
        <v>0</v>
      </c>
      <c r="AS83" s="274">
        <f t="shared" si="51"/>
        <v>0</v>
      </c>
      <c r="AT83" s="274">
        <f t="shared" si="35"/>
        <v>0</v>
      </c>
      <c r="AU83" s="125" t="str">
        <f t="shared" si="72"/>
        <v/>
      </c>
      <c r="AV83" s="126" t="str">
        <f t="shared" si="53"/>
        <v/>
      </c>
      <c r="AW83" s="125" t="str">
        <f t="shared" si="54"/>
        <v/>
      </c>
      <c r="AX83" s="127" t="str">
        <f t="shared" si="55"/>
        <v/>
      </c>
      <c r="AY83" s="127" t="str">
        <f t="shared" si="56"/>
        <v/>
      </c>
      <c r="AZ83" s="128" t="str">
        <f t="shared" si="73"/>
        <v/>
      </c>
      <c r="BA83" s="503" t="s">
        <v>2409</v>
      </c>
      <c r="BB83" s="504" t="s">
        <v>567</v>
      </c>
      <c r="BC83" s="547"/>
      <c r="BD83" s="547"/>
      <c r="BE83" s="545"/>
      <c r="BF83" s="547"/>
      <c r="BG83" s="547"/>
      <c r="BH83" s="545"/>
      <c r="BI83" s="545"/>
      <c r="BJ83" s="544">
        <v>0</v>
      </c>
      <c r="BK83" s="545"/>
      <c r="BL83" s="544">
        <v>0</v>
      </c>
      <c r="BM83" s="269" t="s">
        <v>182</v>
      </c>
      <c r="BN83" s="269" t="s">
        <v>182</v>
      </c>
      <c r="BO83" s="275" t="s">
        <v>2924</v>
      </c>
      <c r="BP83" s="262" t="str">
        <f t="shared" si="57"/>
        <v/>
      </c>
      <c r="BQ83" s="263" t="str">
        <f t="shared" si="58"/>
        <v/>
      </c>
      <c r="BR83" s="263" t="str">
        <f t="shared" si="59"/>
        <v/>
      </c>
      <c r="BS83" s="263" t="str">
        <f t="shared" si="60"/>
        <v/>
      </c>
      <c r="BT83" s="264" t="str">
        <f t="shared" si="61"/>
        <v/>
      </c>
      <c r="BU83" s="264" t="str">
        <f t="shared" si="62"/>
        <v/>
      </c>
      <c r="BV83" s="263" t="str">
        <f t="shared" si="63"/>
        <v/>
      </c>
      <c r="BW83" s="263">
        <f t="shared" si="64"/>
        <v>0</v>
      </c>
      <c r="BX83" s="263" t="str">
        <f t="shared" si="65"/>
        <v/>
      </c>
      <c r="BY83" s="263" t="str">
        <f t="shared" si="66"/>
        <v/>
      </c>
      <c r="BZ83" s="263" t="str">
        <f t="shared" si="67"/>
        <v/>
      </c>
      <c r="CA83" s="263" t="str">
        <f t="shared" si="68"/>
        <v/>
      </c>
      <c r="CB83" s="265"/>
      <c r="CC83" s="1131" t="s">
        <v>3397</v>
      </c>
      <c r="CD83" s="1126">
        <f t="shared" si="52"/>
        <v>0</v>
      </c>
      <c r="CE83" s="1126">
        <f t="shared" si="69"/>
        <v>0</v>
      </c>
    </row>
    <row r="84" spans="1:83" ht="94.5">
      <c r="A84" s="373" t="s">
        <v>2416</v>
      </c>
      <c r="B84" s="372" t="s">
        <v>430</v>
      </c>
      <c r="C84" s="372" t="s">
        <v>1113</v>
      </c>
      <c r="D84" s="372" t="s">
        <v>431</v>
      </c>
      <c r="E84" s="372" t="s">
        <v>0</v>
      </c>
      <c r="F84" s="120">
        <v>14635</v>
      </c>
      <c r="G84" s="120"/>
      <c r="H84" s="360">
        <v>1191</v>
      </c>
      <c r="I84" s="1161">
        <v>16565</v>
      </c>
      <c r="J84" s="1161"/>
      <c r="K84" s="1162">
        <v>1224</v>
      </c>
      <c r="L84" s="1160">
        <v>340</v>
      </c>
      <c r="M84" s="1160">
        <v>14295</v>
      </c>
      <c r="N84" s="1162">
        <v>191</v>
      </c>
      <c r="O84" s="1162">
        <v>16374</v>
      </c>
      <c r="P84" s="1154" t="s">
        <v>231</v>
      </c>
      <c r="Q84" s="1153" t="s">
        <v>3485</v>
      </c>
      <c r="R84" s="1154" t="s">
        <v>3489</v>
      </c>
      <c r="S84" s="1154" t="s">
        <v>1114</v>
      </c>
      <c r="T84" s="1154" t="s">
        <v>1066</v>
      </c>
      <c r="U84" s="1178" t="s">
        <v>3490</v>
      </c>
      <c r="V84" s="500" t="s">
        <v>54</v>
      </c>
      <c r="W84" s="501" t="s">
        <v>55</v>
      </c>
      <c r="X84" s="501" t="s">
        <v>56</v>
      </c>
      <c r="Y84" s="501">
        <v>1</v>
      </c>
      <c r="Z84" s="501">
        <v>2</v>
      </c>
      <c r="AA84" s="565">
        <v>1</v>
      </c>
      <c r="AB84" s="502"/>
      <c r="AC84" s="268"/>
      <c r="AD84" s="269" t="s">
        <v>433</v>
      </c>
      <c r="AE84" s="269" t="s">
        <v>434</v>
      </c>
      <c r="AF84" s="269" t="s">
        <v>435</v>
      </c>
      <c r="AG84" s="269" t="s">
        <v>432</v>
      </c>
      <c r="AH84" s="269" t="s">
        <v>3082</v>
      </c>
      <c r="AI84" s="269" t="s">
        <v>232</v>
      </c>
      <c r="AJ84" s="269" t="s">
        <v>230</v>
      </c>
      <c r="AK84" s="269"/>
      <c r="AL84" s="269"/>
      <c r="AM84" s="270"/>
      <c r="AN84" s="269" t="s">
        <v>583</v>
      </c>
      <c r="AO84" s="269" t="s">
        <v>584</v>
      </c>
      <c r="AP84" s="271"/>
      <c r="AQ84" s="272">
        <f t="shared" si="70"/>
        <v>0</v>
      </c>
      <c r="AR84" s="273">
        <f t="shared" si="71"/>
        <v>0</v>
      </c>
      <c r="AS84" s="274">
        <f t="shared" si="51"/>
        <v>0</v>
      </c>
      <c r="AT84" s="274">
        <f t="shared" si="35"/>
        <v>0</v>
      </c>
      <c r="AU84" s="125">
        <f t="shared" si="72"/>
        <v>-6.5990171676558855</v>
      </c>
      <c r="AV84" s="126">
        <f t="shared" si="53"/>
        <v>13.187564058763247</v>
      </c>
      <c r="AW84" s="125">
        <f t="shared" si="54"/>
        <v>2.7707808564231717</v>
      </c>
      <c r="AX84" s="127">
        <f t="shared" si="55"/>
        <v>12287.9932829555</v>
      </c>
      <c r="AY84" s="127">
        <f t="shared" si="56"/>
        <v>13533.496732026144</v>
      </c>
      <c r="AZ84" s="128" t="str">
        <f t="shared" si="73"/>
        <v/>
      </c>
      <c r="BA84" s="503" t="s">
        <v>2410</v>
      </c>
      <c r="BB84" s="504" t="s">
        <v>430</v>
      </c>
      <c r="BC84" s="539">
        <v>15669</v>
      </c>
      <c r="BD84" s="539"/>
      <c r="BE84" s="544">
        <v>1378</v>
      </c>
      <c r="BF84" s="539">
        <v>14635</v>
      </c>
      <c r="BG84" s="539"/>
      <c r="BH84" s="544">
        <v>1191</v>
      </c>
      <c r="BI84" s="544">
        <v>195</v>
      </c>
      <c r="BJ84" s="544">
        <v>15474</v>
      </c>
      <c r="BK84" s="544">
        <v>340</v>
      </c>
      <c r="BL84" s="544">
        <v>14295</v>
      </c>
      <c r="BM84" s="269" t="s">
        <v>225</v>
      </c>
      <c r="BN84" s="269" t="s">
        <v>232</v>
      </c>
      <c r="BO84" s="271"/>
      <c r="BP84" s="262" t="str">
        <f t="shared" si="57"/>
        <v/>
      </c>
      <c r="BQ84" s="263">
        <f t="shared" si="58"/>
        <v>0</v>
      </c>
      <c r="BR84" s="263" t="str">
        <f t="shared" si="59"/>
        <v/>
      </c>
      <c r="BS84" s="263">
        <f t="shared" si="60"/>
        <v>0</v>
      </c>
      <c r="BT84" s="264" t="str">
        <f t="shared" si="61"/>
        <v/>
      </c>
      <c r="BU84" s="264" t="str">
        <f t="shared" si="62"/>
        <v/>
      </c>
      <c r="BV84" s="263">
        <f t="shared" si="63"/>
        <v>0</v>
      </c>
      <c r="BW84" s="263">
        <f t="shared" si="64"/>
        <v>0</v>
      </c>
      <c r="BX84" s="263" t="str">
        <f t="shared" si="65"/>
        <v/>
      </c>
      <c r="BY84" s="263" t="str">
        <f t="shared" si="66"/>
        <v/>
      </c>
      <c r="BZ84" s="263" t="str">
        <f t="shared" si="67"/>
        <v/>
      </c>
      <c r="CA84" s="263" t="str">
        <f t="shared" si="68"/>
        <v/>
      </c>
      <c r="CB84" s="265"/>
      <c r="CC84" s="1131" t="s">
        <v>3397</v>
      </c>
      <c r="CD84" s="1126">
        <f t="shared" si="52"/>
        <v>0</v>
      </c>
      <c r="CE84" s="1126">
        <f t="shared" si="69"/>
        <v>0</v>
      </c>
    </row>
    <row r="85" spans="1:83" ht="121.5">
      <c r="A85" s="373" t="s">
        <v>2420</v>
      </c>
      <c r="B85" s="372" t="s">
        <v>1115</v>
      </c>
      <c r="C85" s="372" t="s">
        <v>1116</v>
      </c>
      <c r="D85" s="1694" t="s">
        <v>3484</v>
      </c>
      <c r="E85" s="372" t="s">
        <v>0</v>
      </c>
      <c r="F85" s="120">
        <v>294096</v>
      </c>
      <c r="G85" s="120">
        <v>1540</v>
      </c>
      <c r="H85" s="1162"/>
      <c r="I85" s="1161">
        <v>298325</v>
      </c>
      <c r="J85" s="1161">
        <v>1519</v>
      </c>
      <c r="K85" s="1162"/>
      <c r="L85" s="1160">
        <v>10919</v>
      </c>
      <c r="M85" s="1160">
        <v>283177</v>
      </c>
      <c r="N85" s="1162">
        <v>10975</v>
      </c>
      <c r="O85" s="1162">
        <v>287350</v>
      </c>
      <c r="P85" s="1154" t="s">
        <v>231</v>
      </c>
      <c r="Q85" s="1153" t="s">
        <v>3485</v>
      </c>
      <c r="R85" s="1153" t="s">
        <v>3486</v>
      </c>
      <c r="S85" s="1153" t="s">
        <v>3487</v>
      </c>
      <c r="T85" s="1154" t="s">
        <v>1117</v>
      </c>
      <c r="U85" s="1178" t="s">
        <v>3488</v>
      </c>
      <c r="V85" s="500" t="s">
        <v>54</v>
      </c>
      <c r="W85" s="501" t="s">
        <v>2</v>
      </c>
      <c r="X85" s="501" t="s">
        <v>57</v>
      </c>
      <c r="Y85" s="501">
        <v>3</v>
      </c>
      <c r="Z85" s="501">
        <v>2</v>
      </c>
      <c r="AA85" s="501">
        <v>0</v>
      </c>
      <c r="AB85" s="502"/>
      <c r="AC85" s="268"/>
      <c r="AD85" s="269" t="s">
        <v>437</v>
      </c>
      <c r="AE85" s="269" t="s">
        <v>438</v>
      </c>
      <c r="AF85" s="269" t="s">
        <v>439</v>
      </c>
      <c r="AG85" s="269" t="s">
        <v>436</v>
      </c>
      <c r="AH85" s="269" t="s">
        <v>3082</v>
      </c>
      <c r="AI85" s="269" t="s">
        <v>685</v>
      </c>
      <c r="AJ85" s="269" t="s">
        <v>230</v>
      </c>
      <c r="AK85" s="269"/>
      <c r="AL85" s="269"/>
      <c r="AM85" s="270"/>
      <c r="AN85" s="269" t="s">
        <v>583</v>
      </c>
      <c r="AO85" s="269" t="s">
        <v>584</v>
      </c>
      <c r="AP85" s="271"/>
      <c r="AQ85" s="272">
        <f t="shared" si="70"/>
        <v>0</v>
      </c>
      <c r="AR85" s="273">
        <f t="shared" si="71"/>
        <v>0</v>
      </c>
      <c r="AS85" s="274">
        <f t="shared" si="51"/>
        <v>0</v>
      </c>
      <c r="AT85" s="274">
        <f t="shared" si="35"/>
        <v>0</v>
      </c>
      <c r="AU85" s="125">
        <f t="shared" si="72"/>
        <v>-4.8864022250610484</v>
      </c>
      <c r="AV85" s="126">
        <f t="shared" si="53"/>
        <v>1.4379658342853929</v>
      </c>
      <c r="AW85" s="125">
        <f t="shared" si="54"/>
        <v>-1.3636363636363669</v>
      </c>
      <c r="AX85" s="127">
        <f t="shared" si="55"/>
        <v>190971.42857142855</v>
      </c>
      <c r="AY85" s="127">
        <f t="shared" si="56"/>
        <v>196395.65503620805</v>
      </c>
      <c r="AZ85" s="128" t="str">
        <f t="shared" si="73"/>
        <v/>
      </c>
      <c r="BA85" s="503" t="s">
        <v>63</v>
      </c>
      <c r="BB85" s="504" t="s">
        <v>1115</v>
      </c>
      <c r="BC85" s="539">
        <v>309205</v>
      </c>
      <c r="BD85" s="539"/>
      <c r="BE85" s="544">
        <v>9238</v>
      </c>
      <c r="BF85" s="539">
        <v>294096</v>
      </c>
      <c r="BG85" s="539">
        <v>1540</v>
      </c>
      <c r="BH85" s="544">
        <v>9178</v>
      </c>
      <c r="BI85" s="544">
        <v>11223</v>
      </c>
      <c r="BJ85" s="544">
        <v>297982</v>
      </c>
      <c r="BK85" s="544">
        <v>10919</v>
      </c>
      <c r="BL85" s="544">
        <v>283177</v>
      </c>
      <c r="BM85" s="269" t="s">
        <v>225</v>
      </c>
      <c r="BN85" s="269" t="s">
        <v>685</v>
      </c>
      <c r="BO85" s="271"/>
      <c r="BP85" s="262" t="str">
        <f t="shared" si="57"/>
        <v/>
      </c>
      <c r="BQ85" s="263">
        <f t="shared" si="58"/>
        <v>0</v>
      </c>
      <c r="BR85" s="263">
        <f t="shared" si="59"/>
        <v>0</v>
      </c>
      <c r="BS85" s="263">
        <f t="shared" si="60"/>
        <v>-9178</v>
      </c>
      <c r="BT85" s="264" t="str">
        <f t="shared" si="61"/>
        <v/>
      </c>
      <c r="BU85" s="264" t="str">
        <f t="shared" si="62"/>
        <v/>
      </c>
      <c r="BV85" s="263">
        <f t="shared" si="63"/>
        <v>0</v>
      </c>
      <c r="BW85" s="263">
        <f t="shared" si="64"/>
        <v>0</v>
      </c>
      <c r="BX85" s="263" t="str">
        <f t="shared" si="65"/>
        <v/>
      </c>
      <c r="BY85" s="263" t="str">
        <f t="shared" si="66"/>
        <v/>
      </c>
      <c r="BZ85" s="263" t="str">
        <f t="shared" si="67"/>
        <v/>
      </c>
      <c r="CA85" s="263" t="str">
        <f t="shared" si="68"/>
        <v/>
      </c>
      <c r="CB85" s="265"/>
      <c r="CC85" s="1131" t="s">
        <v>3397</v>
      </c>
      <c r="CD85" s="1126">
        <f t="shared" si="52"/>
        <v>0</v>
      </c>
      <c r="CE85" s="1126">
        <f t="shared" si="69"/>
        <v>0</v>
      </c>
    </row>
    <row r="86" spans="1:83" ht="162">
      <c r="A86" s="373" t="s">
        <v>2421</v>
      </c>
      <c r="B86" s="372" t="s">
        <v>1290</v>
      </c>
      <c r="C86" s="372" t="s">
        <v>1118</v>
      </c>
      <c r="D86" s="372" t="s">
        <v>440</v>
      </c>
      <c r="E86" s="372" t="s">
        <v>0</v>
      </c>
      <c r="F86" s="75">
        <f>F87+F88+F89</f>
        <v>31051.599999999999</v>
      </c>
      <c r="G86" s="75">
        <f t="shared" ref="G86:O86" si="74">G87+G88+G89</f>
        <v>181</v>
      </c>
      <c r="H86" s="75">
        <f t="shared" si="74"/>
        <v>4624</v>
      </c>
      <c r="I86" s="75">
        <f t="shared" si="74"/>
        <v>39214</v>
      </c>
      <c r="J86" s="75">
        <f t="shared" si="74"/>
        <v>213</v>
      </c>
      <c r="K86" s="75">
        <f t="shared" si="74"/>
        <v>4599</v>
      </c>
      <c r="L86" s="75">
        <f t="shared" si="74"/>
        <v>13235.18</v>
      </c>
      <c r="M86" s="75">
        <f t="shared" si="74"/>
        <v>17816.419999999998</v>
      </c>
      <c r="N86" s="1174">
        <f t="shared" si="74"/>
        <v>20132</v>
      </c>
      <c r="O86" s="1174">
        <f t="shared" si="74"/>
        <v>19082</v>
      </c>
      <c r="P86" s="370" t="s">
        <v>231</v>
      </c>
      <c r="Q86" s="371"/>
      <c r="R86" s="371"/>
      <c r="S86" s="371"/>
      <c r="T86" s="371"/>
      <c r="U86" s="425"/>
      <c r="V86" s="500" t="s">
        <v>54</v>
      </c>
      <c r="W86" s="501" t="s">
        <v>7</v>
      </c>
      <c r="X86" s="501" t="s">
        <v>58</v>
      </c>
      <c r="Y86" s="501">
        <v>3</v>
      </c>
      <c r="Z86" s="501">
        <v>0</v>
      </c>
      <c r="AA86" s="501">
        <v>0</v>
      </c>
      <c r="AB86" s="502"/>
      <c r="AC86" s="268"/>
      <c r="AD86" s="269" t="s">
        <v>442</v>
      </c>
      <c r="AE86" s="269" t="s">
        <v>443</v>
      </c>
      <c r="AF86" s="269" t="s">
        <v>444</v>
      </c>
      <c r="AG86" s="269" t="s">
        <v>441</v>
      </c>
      <c r="AH86" s="269" t="s">
        <v>3082</v>
      </c>
      <c r="AI86" s="269" t="s">
        <v>686</v>
      </c>
      <c r="AJ86" s="269" t="s">
        <v>230</v>
      </c>
      <c r="AK86" s="269"/>
      <c r="AL86" s="269"/>
      <c r="AM86" s="270"/>
      <c r="AN86" s="269" t="s">
        <v>583</v>
      </c>
      <c r="AO86" s="269" t="s">
        <v>584</v>
      </c>
      <c r="AP86" s="271" t="s">
        <v>2010</v>
      </c>
      <c r="AQ86" s="272">
        <f t="shared" si="70"/>
        <v>0</v>
      </c>
      <c r="AR86" s="273">
        <f t="shared" si="71"/>
        <v>0</v>
      </c>
      <c r="AS86" s="274">
        <f t="shared" si="51"/>
        <v>0</v>
      </c>
      <c r="AT86" s="274">
        <f t="shared" si="35"/>
        <v>0</v>
      </c>
      <c r="AU86" s="125">
        <f t="shared" si="72"/>
        <v>8.4212541915487336</v>
      </c>
      <c r="AV86" s="126">
        <f t="shared" si="53"/>
        <v>26.286568163959355</v>
      </c>
      <c r="AW86" s="125">
        <f t="shared" si="54"/>
        <v>-0.54065743944636813</v>
      </c>
      <c r="AX86" s="127">
        <f t="shared" si="55"/>
        <v>6715.3114186851208</v>
      </c>
      <c r="AY86" s="127">
        <f t="shared" si="56"/>
        <v>8526.6362252663621</v>
      </c>
      <c r="AZ86" s="128" t="str">
        <f t="shared" si="73"/>
        <v/>
      </c>
      <c r="BA86" s="503" t="s">
        <v>2411</v>
      </c>
      <c r="BB86" s="504" t="s">
        <v>1290</v>
      </c>
      <c r="BC86" s="547">
        <v>28639.772000000001</v>
      </c>
      <c r="BD86" s="547">
        <v>171</v>
      </c>
      <c r="BE86" s="547">
        <v>30356</v>
      </c>
      <c r="BF86" s="547">
        <v>31051.599999999999</v>
      </c>
      <c r="BG86" s="547">
        <v>181</v>
      </c>
      <c r="BH86" s="547">
        <v>35167</v>
      </c>
      <c r="BI86" s="547">
        <v>12958.772000000001</v>
      </c>
      <c r="BJ86" s="547">
        <v>15681</v>
      </c>
      <c r="BK86" s="547">
        <v>13235.18</v>
      </c>
      <c r="BL86" s="547">
        <v>17816.419999999998</v>
      </c>
      <c r="BM86" s="269" t="s">
        <v>225</v>
      </c>
      <c r="BN86" s="269" t="s">
        <v>686</v>
      </c>
      <c r="BO86" s="271" t="s">
        <v>2010</v>
      </c>
      <c r="BP86" s="262" t="str">
        <f t="shared" si="57"/>
        <v/>
      </c>
      <c r="BQ86" s="263">
        <f t="shared" si="58"/>
        <v>0</v>
      </c>
      <c r="BR86" s="263">
        <f t="shared" si="59"/>
        <v>0</v>
      </c>
      <c r="BS86" s="263">
        <f t="shared" si="60"/>
        <v>-30543</v>
      </c>
      <c r="BT86" s="264" t="str">
        <f t="shared" si="61"/>
        <v/>
      </c>
      <c r="BU86" s="264" t="str">
        <f t="shared" si="62"/>
        <v/>
      </c>
      <c r="BV86" s="263">
        <f t="shared" si="63"/>
        <v>0</v>
      </c>
      <c r="BW86" s="263">
        <f t="shared" si="64"/>
        <v>0</v>
      </c>
      <c r="BX86" s="263" t="str">
        <f t="shared" si="65"/>
        <v/>
      </c>
      <c r="BY86" s="263" t="str">
        <f t="shared" si="66"/>
        <v/>
      </c>
      <c r="BZ86" s="263" t="str">
        <f t="shared" si="67"/>
        <v/>
      </c>
      <c r="CA86" s="263" t="str">
        <f t="shared" si="68"/>
        <v/>
      </c>
      <c r="CB86" s="265"/>
      <c r="CC86" s="1131" t="s">
        <v>3397</v>
      </c>
      <c r="CD86" s="1126">
        <f t="shared" si="52"/>
        <v>0</v>
      </c>
      <c r="CE86" s="1126">
        <f t="shared" si="69"/>
        <v>0</v>
      </c>
    </row>
    <row r="87" spans="1:83" ht="189">
      <c r="A87" s="373" t="s">
        <v>3147</v>
      </c>
      <c r="B87" s="372" t="s">
        <v>2773</v>
      </c>
      <c r="C87" s="372" t="s">
        <v>1524</v>
      </c>
      <c r="D87" s="372" t="s">
        <v>2189</v>
      </c>
      <c r="E87" s="372" t="s">
        <v>0</v>
      </c>
      <c r="F87" s="368">
        <v>9586</v>
      </c>
      <c r="G87" s="368">
        <v>40</v>
      </c>
      <c r="H87" s="369"/>
      <c r="I87" s="1161">
        <v>12141</v>
      </c>
      <c r="J87" s="1161">
        <v>52</v>
      </c>
      <c r="K87" s="1162"/>
      <c r="L87" s="369">
        <v>5170</v>
      </c>
      <c r="M87" s="360">
        <v>4416</v>
      </c>
      <c r="N87" s="1162">
        <v>6362</v>
      </c>
      <c r="O87" s="1162">
        <v>5779</v>
      </c>
      <c r="P87" s="370" t="s">
        <v>231</v>
      </c>
      <c r="Q87" s="1153" t="s">
        <v>3485</v>
      </c>
      <c r="R87" s="1153" t="s">
        <v>3491</v>
      </c>
      <c r="S87" s="1153" t="s">
        <v>3492</v>
      </c>
      <c r="T87" s="1154" t="s">
        <v>2191</v>
      </c>
      <c r="U87" s="1178" t="s">
        <v>3493</v>
      </c>
      <c r="V87" s="500"/>
      <c r="W87" s="501"/>
      <c r="X87" s="501"/>
      <c r="Y87" s="501"/>
      <c r="Z87" s="501"/>
      <c r="AA87" s="501"/>
      <c r="AB87" s="502"/>
      <c r="AC87" s="268"/>
      <c r="AD87" s="269" t="s">
        <v>1320</v>
      </c>
      <c r="AE87" s="269" t="s">
        <v>1321</v>
      </c>
      <c r="AF87" s="269" t="s">
        <v>1322</v>
      </c>
      <c r="AG87" s="269" t="s">
        <v>1321</v>
      </c>
      <c r="AH87" s="269" t="s">
        <v>90</v>
      </c>
      <c r="AI87" s="269" t="s">
        <v>1323</v>
      </c>
      <c r="AJ87" s="269" t="s">
        <v>1324</v>
      </c>
      <c r="AK87" s="269"/>
      <c r="AL87" s="269"/>
      <c r="AM87" s="270"/>
      <c r="AN87" s="269" t="s">
        <v>90</v>
      </c>
      <c r="AO87" s="269" t="s">
        <v>90</v>
      </c>
      <c r="AP87" s="271" t="s">
        <v>2035</v>
      </c>
      <c r="AQ87" s="272">
        <f t="shared" si="70"/>
        <v>0</v>
      </c>
      <c r="AR87" s="273">
        <f t="shared" si="71"/>
        <v>0</v>
      </c>
      <c r="AS87" s="274">
        <f t="shared" si="51"/>
        <v>0</v>
      </c>
      <c r="AT87" s="274">
        <f t="shared" si="35"/>
        <v>0</v>
      </c>
      <c r="AU87" s="125">
        <f t="shared" si="72"/>
        <v>1.6435160640441149</v>
      </c>
      <c r="AV87" s="126">
        <f t="shared" si="53"/>
        <v>26.65345295222199</v>
      </c>
      <c r="AW87" s="125">
        <f t="shared" si="54"/>
        <v>30.000000000000004</v>
      </c>
      <c r="AX87" s="127">
        <f t="shared" si="55"/>
        <v>239650</v>
      </c>
      <c r="AY87" s="127">
        <f t="shared" si="56"/>
        <v>233480.76923076922</v>
      </c>
      <c r="AZ87" s="128" t="str">
        <f t="shared" si="73"/>
        <v/>
      </c>
      <c r="BA87" s="503" t="s">
        <v>2412</v>
      </c>
      <c r="BB87" s="504" t="s">
        <v>2773</v>
      </c>
      <c r="BC87" s="542">
        <v>9431</v>
      </c>
      <c r="BD87" s="554">
        <v>48</v>
      </c>
      <c r="BE87" s="543">
        <v>9514</v>
      </c>
      <c r="BF87" s="542">
        <v>9586</v>
      </c>
      <c r="BG87" s="554">
        <v>40</v>
      </c>
      <c r="BH87" s="543">
        <v>10255</v>
      </c>
      <c r="BI87" s="543">
        <v>5120</v>
      </c>
      <c r="BJ87" s="544">
        <v>4311</v>
      </c>
      <c r="BK87" s="543">
        <v>5170</v>
      </c>
      <c r="BL87" s="544">
        <v>4416</v>
      </c>
      <c r="BM87" s="269" t="s">
        <v>182</v>
      </c>
      <c r="BN87" s="269" t="s">
        <v>182</v>
      </c>
      <c r="BO87" s="271" t="s">
        <v>2035</v>
      </c>
      <c r="BP87" s="262" t="str">
        <f t="shared" si="57"/>
        <v/>
      </c>
      <c r="BQ87" s="263">
        <f t="shared" si="58"/>
        <v>0</v>
      </c>
      <c r="BR87" s="263">
        <f t="shared" si="59"/>
        <v>0</v>
      </c>
      <c r="BS87" s="263">
        <f t="shared" si="60"/>
        <v>-10255</v>
      </c>
      <c r="BT87" s="264" t="str">
        <f t="shared" si="61"/>
        <v/>
      </c>
      <c r="BU87" s="264" t="str">
        <f t="shared" si="62"/>
        <v/>
      </c>
      <c r="BV87" s="263">
        <f t="shared" si="63"/>
        <v>0</v>
      </c>
      <c r="BW87" s="263">
        <f t="shared" si="64"/>
        <v>0</v>
      </c>
      <c r="BX87" s="263" t="str">
        <f t="shared" si="65"/>
        <v/>
      </c>
      <c r="BY87" s="263" t="str">
        <f t="shared" si="66"/>
        <v/>
      </c>
      <c r="BZ87" s="263" t="str">
        <f t="shared" si="67"/>
        <v/>
      </c>
      <c r="CA87" s="263" t="str">
        <f t="shared" si="68"/>
        <v/>
      </c>
      <c r="CB87" s="265"/>
      <c r="CC87" s="1131" t="s">
        <v>3397</v>
      </c>
      <c r="CD87" s="1126">
        <f t="shared" si="52"/>
        <v>0</v>
      </c>
      <c r="CE87" s="1126">
        <f t="shared" si="69"/>
        <v>0</v>
      </c>
    </row>
    <row r="88" spans="1:83" ht="81">
      <c r="A88" s="373" t="s">
        <v>3148</v>
      </c>
      <c r="B88" s="372" t="s">
        <v>2774</v>
      </c>
      <c r="C88" s="372" t="s">
        <v>1118</v>
      </c>
      <c r="D88" s="372" t="s">
        <v>451</v>
      </c>
      <c r="E88" s="372" t="s">
        <v>0</v>
      </c>
      <c r="F88" s="120">
        <v>16416.599999999999</v>
      </c>
      <c r="G88" s="120">
        <v>103</v>
      </c>
      <c r="H88" s="360"/>
      <c r="I88" s="1161">
        <v>22092</v>
      </c>
      <c r="J88" s="1161">
        <v>109</v>
      </c>
      <c r="K88" s="1162"/>
      <c r="L88" s="360">
        <v>3879.18</v>
      </c>
      <c r="M88" s="360">
        <v>12537.42</v>
      </c>
      <c r="N88" s="1175">
        <v>9988</v>
      </c>
      <c r="O88" s="1175">
        <v>12104</v>
      </c>
      <c r="P88" s="371" t="s">
        <v>231</v>
      </c>
      <c r="Q88" s="1153" t="s">
        <v>3485</v>
      </c>
      <c r="R88" s="1154" t="s">
        <v>2192</v>
      </c>
      <c r="S88" s="1154" t="s">
        <v>2193</v>
      </c>
      <c r="T88" s="1154" t="s">
        <v>1525</v>
      </c>
      <c r="U88" s="1731" t="s">
        <v>3494</v>
      </c>
      <c r="V88" s="500"/>
      <c r="W88" s="501"/>
      <c r="X88" s="501"/>
      <c r="Y88" s="501"/>
      <c r="Z88" s="501"/>
      <c r="AA88" s="501"/>
      <c r="AB88" s="502"/>
      <c r="AC88" s="268"/>
      <c r="AD88" s="269" t="s">
        <v>1320</v>
      </c>
      <c r="AE88" s="269" t="s">
        <v>1321</v>
      </c>
      <c r="AF88" s="269" t="s">
        <v>1322</v>
      </c>
      <c r="AG88" s="269" t="s">
        <v>1321</v>
      </c>
      <c r="AH88" s="269" t="s">
        <v>90</v>
      </c>
      <c r="AI88" s="269" t="s">
        <v>1323</v>
      </c>
      <c r="AJ88" s="269" t="s">
        <v>1324</v>
      </c>
      <c r="AK88" s="269"/>
      <c r="AL88" s="269"/>
      <c r="AM88" s="270"/>
      <c r="AN88" s="269" t="s">
        <v>90</v>
      </c>
      <c r="AO88" s="269" t="s">
        <v>90</v>
      </c>
      <c r="AP88" s="271" t="s">
        <v>2036</v>
      </c>
      <c r="AQ88" s="272">
        <f t="shared" si="70"/>
        <v>0</v>
      </c>
      <c r="AR88" s="273">
        <f t="shared" si="71"/>
        <v>0</v>
      </c>
      <c r="AS88" s="274">
        <f t="shared" si="51"/>
        <v>0</v>
      </c>
      <c r="AT88" s="274">
        <f t="shared" si="35"/>
        <v>0</v>
      </c>
      <c r="AU88" s="125">
        <f t="shared" si="72"/>
        <v>7.6851426697277736</v>
      </c>
      <c r="AV88" s="126">
        <f t="shared" si="53"/>
        <v>34.571104857278613</v>
      </c>
      <c r="AW88" s="125">
        <f t="shared" si="54"/>
        <v>5.8252427184465994</v>
      </c>
      <c r="AX88" s="127">
        <f t="shared" si="55"/>
        <v>159384.46601941745</v>
      </c>
      <c r="AY88" s="127">
        <f t="shared" si="56"/>
        <v>202678.89908256882</v>
      </c>
      <c r="AZ88" s="128" t="str">
        <f t="shared" si="73"/>
        <v/>
      </c>
      <c r="BA88" s="503" t="s">
        <v>2413</v>
      </c>
      <c r="BB88" s="504" t="s">
        <v>2774</v>
      </c>
      <c r="BC88" s="539">
        <v>15245</v>
      </c>
      <c r="BD88" s="539">
        <v>119</v>
      </c>
      <c r="BE88" s="540">
        <v>20800</v>
      </c>
      <c r="BF88" s="539">
        <v>16416.599999999999</v>
      </c>
      <c r="BG88" s="539">
        <v>103</v>
      </c>
      <c r="BH88" s="540">
        <v>20288</v>
      </c>
      <c r="BI88" s="540">
        <v>3875</v>
      </c>
      <c r="BJ88" s="540">
        <v>11370</v>
      </c>
      <c r="BK88" s="540">
        <v>3879.18</v>
      </c>
      <c r="BL88" s="540">
        <v>12537.42</v>
      </c>
      <c r="BM88" s="269" t="s">
        <v>182</v>
      </c>
      <c r="BN88" s="269" t="s">
        <v>182</v>
      </c>
      <c r="BO88" s="271" t="s">
        <v>2036</v>
      </c>
      <c r="BP88" s="262" t="str">
        <f t="shared" si="57"/>
        <v/>
      </c>
      <c r="BQ88" s="263">
        <f t="shared" si="58"/>
        <v>0</v>
      </c>
      <c r="BR88" s="263">
        <f t="shared" si="59"/>
        <v>0</v>
      </c>
      <c r="BS88" s="263">
        <f t="shared" si="60"/>
        <v>-20288</v>
      </c>
      <c r="BT88" s="264" t="str">
        <f t="shared" si="61"/>
        <v/>
      </c>
      <c r="BU88" s="264" t="str">
        <f t="shared" si="62"/>
        <v/>
      </c>
      <c r="BV88" s="263">
        <f t="shared" si="63"/>
        <v>0</v>
      </c>
      <c r="BW88" s="263">
        <f t="shared" si="64"/>
        <v>0</v>
      </c>
      <c r="BX88" s="263" t="str">
        <f t="shared" si="65"/>
        <v/>
      </c>
      <c r="BY88" s="263" t="str">
        <f t="shared" si="66"/>
        <v/>
      </c>
      <c r="BZ88" s="263" t="str">
        <f t="shared" si="67"/>
        <v/>
      </c>
      <c r="CA88" s="263" t="str">
        <f t="shared" si="68"/>
        <v/>
      </c>
      <c r="CB88" s="265"/>
      <c r="CC88" s="1131" t="s">
        <v>3397</v>
      </c>
      <c r="CD88" s="1126">
        <f t="shared" si="52"/>
        <v>0</v>
      </c>
      <c r="CE88" s="1126">
        <f t="shared" si="69"/>
        <v>0</v>
      </c>
    </row>
    <row r="89" spans="1:83" ht="121.5">
      <c r="A89" s="1732" t="s">
        <v>3149</v>
      </c>
      <c r="B89" s="1733" t="s">
        <v>2775</v>
      </c>
      <c r="C89" s="1733" t="s">
        <v>2190</v>
      </c>
      <c r="D89" s="1733" t="s">
        <v>2811</v>
      </c>
      <c r="E89" s="1733" t="s">
        <v>0</v>
      </c>
      <c r="F89" s="432">
        <v>5049</v>
      </c>
      <c r="G89" s="432">
        <v>38</v>
      </c>
      <c r="H89" s="1734">
        <v>4624</v>
      </c>
      <c r="I89" s="1150">
        <v>4981</v>
      </c>
      <c r="J89" s="1150">
        <v>52</v>
      </c>
      <c r="K89" s="1175">
        <v>4599</v>
      </c>
      <c r="L89" s="1734">
        <v>4186</v>
      </c>
      <c r="M89" s="1734">
        <v>863</v>
      </c>
      <c r="N89" s="1175">
        <v>3782</v>
      </c>
      <c r="O89" s="1175">
        <v>1199</v>
      </c>
      <c r="P89" s="1735" t="s">
        <v>231</v>
      </c>
      <c r="Q89" s="1736" t="s">
        <v>3485</v>
      </c>
      <c r="R89" s="1686" t="s">
        <v>2194</v>
      </c>
      <c r="S89" s="1154" t="s">
        <v>2195</v>
      </c>
      <c r="T89" s="1154" t="s">
        <v>1119</v>
      </c>
      <c r="U89" s="1731" t="s">
        <v>3495</v>
      </c>
      <c r="V89" s="500" t="s">
        <v>54</v>
      </c>
      <c r="W89" s="501" t="s">
        <v>2299</v>
      </c>
      <c r="X89" s="501"/>
      <c r="Y89" s="501">
        <v>3</v>
      </c>
      <c r="Z89" s="501">
        <v>0</v>
      </c>
      <c r="AA89" s="501">
        <v>0</v>
      </c>
      <c r="AB89" s="501"/>
      <c r="AC89" s="268"/>
      <c r="AD89" s="292" t="s">
        <v>90</v>
      </c>
      <c r="AE89" s="292" t="s">
        <v>90</v>
      </c>
      <c r="AF89" s="292" t="s">
        <v>90</v>
      </c>
      <c r="AG89" s="292" t="s">
        <v>90</v>
      </c>
      <c r="AH89" s="269" t="s">
        <v>90</v>
      </c>
      <c r="AI89" s="292" t="s">
        <v>90</v>
      </c>
      <c r="AJ89" s="292" t="s">
        <v>90</v>
      </c>
      <c r="AK89" s="293"/>
      <c r="AL89" s="293"/>
      <c r="AM89" s="294"/>
      <c r="AN89" s="292" t="s">
        <v>90</v>
      </c>
      <c r="AO89" s="292" t="s">
        <v>90</v>
      </c>
      <c r="AP89" s="295" t="s">
        <v>3028</v>
      </c>
      <c r="AQ89" s="272">
        <f t="shared" si="70"/>
        <v>0</v>
      </c>
      <c r="AR89" s="273">
        <f t="shared" si="71"/>
        <v>0</v>
      </c>
      <c r="AS89" s="274">
        <f t="shared" si="51"/>
        <v>0</v>
      </c>
      <c r="AT89" s="274">
        <f t="shared" si="35"/>
        <v>0</v>
      </c>
      <c r="AU89" s="125">
        <f t="shared" si="72"/>
        <v>27.378668601524005</v>
      </c>
      <c r="AV89" s="126">
        <f t="shared" si="53"/>
        <v>-1.3468013468013518</v>
      </c>
      <c r="AW89" s="125">
        <f t="shared" si="54"/>
        <v>-0.54065743944636813</v>
      </c>
      <c r="AX89" s="127">
        <f t="shared" si="55"/>
        <v>1091.9117647058822</v>
      </c>
      <c r="AY89" s="127">
        <f t="shared" si="56"/>
        <v>1083.0615351163297</v>
      </c>
      <c r="AZ89" s="128" t="str">
        <f t="shared" si="73"/>
        <v/>
      </c>
      <c r="BA89" s="619" t="s">
        <v>2414</v>
      </c>
      <c r="BB89" s="620" t="s">
        <v>2775</v>
      </c>
      <c r="BC89" s="621">
        <v>3963.7719999999999</v>
      </c>
      <c r="BD89" s="621">
        <v>4</v>
      </c>
      <c r="BE89" s="622">
        <v>42</v>
      </c>
      <c r="BF89" s="621">
        <v>5049</v>
      </c>
      <c r="BG89" s="621">
        <v>38</v>
      </c>
      <c r="BH89" s="622">
        <v>4624</v>
      </c>
      <c r="BI89" s="622">
        <v>3963.7719999999999</v>
      </c>
      <c r="BJ89" s="622">
        <v>0</v>
      </c>
      <c r="BK89" s="622">
        <v>4186</v>
      </c>
      <c r="BL89" s="622">
        <v>863</v>
      </c>
      <c r="BM89" s="292" t="s">
        <v>90</v>
      </c>
      <c r="BN89" s="292" t="s">
        <v>90</v>
      </c>
      <c r="BO89" s="295" t="s">
        <v>3028</v>
      </c>
      <c r="BP89" s="262" t="str">
        <f t="shared" si="57"/>
        <v/>
      </c>
      <c r="BQ89" s="263">
        <f t="shared" si="58"/>
        <v>0</v>
      </c>
      <c r="BR89" s="263">
        <f t="shared" si="59"/>
        <v>0</v>
      </c>
      <c r="BS89" s="263">
        <f t="shared" si="60"/>
        <v>0</v>
      </c>
      <c r="BT89" s="264" t="str">
        <f t="shared" si="61"/>
        <v/>
      </c>
      <c r="BU89" s="264" t="str">
        <f t="shared" si="62"/>
        <v/>
      </c>
      <c r="BV89" s="263">
        <f t="shared" si="63"/>
        <v>0</v>
      </c>
      <c r="BW89" s="263">
        <f t="shared" si="64"/>
        <v>0</v>
      </c>
      <c r="BX89" s="263" t="str">
        <f t="shared" si="65"/>
        <v/>
      </c>
      <c r="BY89" s="263" t="str">
        <f t="shared" si="66"/>
        <v/>
      </c>
      <c r="BZ89" s="263" t="str">
        <f t="shared" si="67"/>
        <v/>
      </c>
      <c r="CA89" s="263" t="str">
        <f t="shared" si="68"/>
        <v/>
      </c>
      <c r="CB89" s="265"/>
      <c r="CC89" s="1131" t="s">
        <v>3397</v>
      </c>
      <c r="CD89" s="1126">
        <f t="shared" si="52"/>
        <v>0</v>
      </c>
      <c r="CE89" s="1126">
        <f t="shared" si="69"/>
        <v>0</v>
      </c>
    </row>
    <row r="90" spans="1:83" ht="81">
      <c r="A90" s="373" t="s">
        <v>3150</v>
      </c>
      <c r="B90" s="372" t="s">
        <v>445</v>
      </c>
      <c r="C90" s="372" t="s">
        <v>1120</v>
      </c>
      <c r="D90" s="372" t="s">
        <v>446</v>
      </c>
      <c r="E90" s="372" t="s">
        <v>0</v>
      </c>
      <c r="F90" s="120">
        <v>1275</v>
      </c>
      <c r="G90" s="120"/>
      <c r="H90" s="360">
        <v>1457</v>
      </c>
      <c r="I90" s="1161">
        <v>1792</v>
      </c>
      <c r="J90" s="1161"/>
      <c r="K90" s="1162">
        <v>2194</v>
      </c>
      <c r="L90" s="367">
        <v>0</v>
      </c>
      <c r="M90" s="360">
        <v>1275</v>
      </c>
      <c r="N90" s="1162">
        <v>0</v>
      </c>
      <c r="O90" s="1162">
        <v>1792</v>
      </c>
      <c r="P90" s="1154" t="s">
        <v>231</v>
      </c>
      <c r="Q90" s="1153" t="s">
        <v>3485</v>
      </c>
      <c r="R90" s="1153" t="s">
        <v>1523</v>
      </c>
      <c r="S90" s="1153" t="s">
        <v>3498</v>
      </c>
      <c r="T90" s="1154" t="s">
        <v>1946</v>
      </c>
      <c r="U90" s="1687" t="s">
        <v>1947</v>
      </c>
      <c r="V90" s="500" t="s">
        <v>54</v>
      </c>
      <c r="W90" s="501" t="s">
        <v>9</v>
      </c>
      <c r="X90" s="501" t="s">
        <v>59</v>
      </c>
      <c r="Y90" s="501">
        <v>3</v>
      </c>
      <c r="Z90" s="501">
        <v>2</v>
      </c>
      <c r="AA90" s="501">
        <v>0</v>
      </c>
      <c r="AB90" s="502"/>
      <c r="AC90" s="268"/>
      <c r="AD90" s="269" t="s">
        <v>448</v>
      </c>
      <c r="AE90" s="269" t="s">
        <v>449</v>
      </c>
      <c r="AF90" s="269" t="s">
        <v>450</v>
      </c>
      <c r="AG90" s="269" t="s">
        <v>447</v>
      </c>
      <c r="AH90" s="269" t="s">
        <v>3081</v>
      </c>
      <c r="AI90" s="269" t="s">
        <v>195</v>
      </c>
      <c r="AJ90" s="269" t="s">
        <v>230</v>
      </c>
      <c r="AK90" s="269"/>
      <c r="AL90" s="269"/>
      <c r="AM90" s="270"/>
      <c r="AN90" s="269" t="s">
        <v>583</v>
      </c>
      <c r="AO90" s="269" t="s">
        <v>584</v>
      </c>
      <c r="AP90" s="271" t="s">
        <v>1982</v>
      </c>
      <c r="AQ90" s="272">
        <f t="shared" si="70"/>
        <v>0</v>
      </c>
      <c r="AR90" s="273">
        <f t="shared" si="71"/>
        <v>0</v>
      </c>
      <c r="AS90" s="274">
        <f t="shared" si="51"/>
        <v>0</v>
      </c>
      <c r="AT90" s="274">
        <f t="shared" si="35"/>
        <v>0</v>
      </c>
      <c r="AU90" s="125">
        <f t="shared" si="72"/>
        <v>47.398843930635849</v>
      </c>
      <c r="AV90" s="126">
        <f t="shared" si="53"/>
        <v>40.549019607843142</v>
      </c>
      <c r="AW90" s="125">
        <f t="shared" si="54"/>
        <v>50.583390528483172</v>
      </c>
      <c r="AX90" s="127">
        <f t="shared" si="55"/>
        <v>875.08579272477698</v>
      </c>
      <c r="AY90" s="127">
        <f t="shared" si="56"/>
        <v>816.77301731996351</v>
      </c>
      <c r="AZ90" s="128" t="str">
        <f t="shared" si="73"/>
        <v/>
      </c>
      <c r="BA90" s="503" t="s">
        <v>2415</v>
      </c>
      <c r="BB90" s="504" t="s">
        <v>445</v>
      </c>
      <c r="BC90" s="539">
        <v>865</v>
      </c>
      <c r="BD90" s="539"/>
      <c r="BE90" s="540">
        <v>825</v>
      </c>
      <c r="BF90" s="539">
        <v>1275</v>
      </c>
      <c r="BG90" s="539"/>
      <c r="BH90" s="540">
        <v>1457</v>
      </c>
      <c r="BI90" s="541">
        <v>0</v>
      </c>
      <c r="BJ90" s="540">
        <v>865</v>
      </c>
      <c r="BK90" s="541">
        <v>0</v>
      </c>
      <c r="BL90" s="540">
        <v>1275</v>
      </c>
      <c r="BM90" s="269" t="s">
        <v>225</v>
      </c>
      <c r="BN90" s="269" t="s">
        <v>195</v>
      </c>
      <c r="BO90" s="271" t="s">
        <v>1982</v>
      </c>
      <c r="BP90" s="262" t="str">
        <f t="shared" si="57"/>
        <v/>
      </c>
      <c r="BQ90" s="263">
        <f t="shared" si="58"/>
        <v>0</v>
      </c>
      <c r="BR90" s="263" t="str">
        <f t="shared" si="59"/>
        <v/>
      </c>
      <c r="BS90" s="263">
        <f t="shared" si="60"/>
        <v>0</v>
      </c>
      <c r="BT90" s="264" t="str">
        <f t="shared" si="61"/>
        <v/>
      </c>
      <c r="BU90" s="264" t="str">
        <f t="shared" si="62"/>
        <v/>
      </c>
      <c r="BV90" s="263">
        <f t="shared" si="63"/>
        <v>0</v>
      </c>
      <c r="BW90" s="263">
        <f t="shared" si="64"/>
        <v>0</v>
      </c>
      <c r="BX90" s="263" t="str">
        <f t="shared" si="65"/>
        <v/>
      </c>
      <c r="BY90" s="263" t="str">
        <f t="shared" si="66"/>
        <v/>
      </c>
      <c r="BZ90" s="263" t="str">
        <f t="shared" si="67"/>
        <v/>
      </c>
      <c r="CA90" s="263" t="str">
        <f t="shared" si="68"/>
        <v/>
      </c>
      <c r="CB90" s="265"/>
      <c r="CC90" s="1131" t="s">
        <v>3397</v>
      </c>
      <c r="CD90" s="1126">
        <f t="shared" si="52"/>
        <v>0</v>
      </c>
      <c r="CE90" s="1126">
        <f t="shared" si="69"/>
        <v>0</v>
      </c>
    </row>
    <row r="91" spans="1:83" ht="81">
      <c r="A91" s="373" t="s">
        <v>3151</v>
      </c>
      <c r="B91" s="372" t="s">
        <v>1150</v>
      </c>
      <c r="C91" s="372" t="s">
        <v>2211</v>
      </c>
      <c r="D91" s="1172" t="s">
        <v>3496</v>
      </c>
      <c r="E91" s="372" t="s">
        <v>1091</v>
      </c>
      <c r="F91" s="120">
        <v>3569</v>
      </c>
      <c r="G91" s="120">
        <v>14</v>
      </c>
      <c r="H91" s="360">
        <v>1257</v>
      </c>
      <c r="I91" s="1161">
        <v>4548</v>
      </c>
      <c r="J91" s="1161">
        <v>14</v>
      </c>
      <c r="K91" s="1162">
        <v>2223</v>
      </c>
      <c r="L91" s="360">
        <v>2670</v>
      </c>
      <c r="M91" s="360">
        <v>899</v>
      </c>
      <c r="N91" s="1162">
        <v>3133</v>
      </c>
      <c r="O91" s="1162">
        <v>1415</v>
      </c>
      <c r="P91" s="1154" t="s">
        <v>231</v>
      </c>
      <c r="Q91" s="1153" t="s">
        <v>3485</v>
      </c>
      <c r="R91" s="1153" t="s">
        <v>3499</v>
      </c>
      <c r="S91" s="1153" t="s">
        <v>3500</v>
      </c>
      <c r="T91" s="1154" t="s">
        <v>4344</v>
      </c>
      <c r="U91" s="1181" t="s">
        <v>3501</v>
      </c>
      <c r="V91" s="500" t="s">
        <v>54</v>
      </c>
      <c r="W91" s="501" t="s">
        <v>1742</v>
      </c>
      <c r="X91" s="501"/>
      <c r="Y91" s="501">
        <v>3</v>
      </c>
      <c r="Z91" s="501">
        <v>0</v>
      </c>
      <c r="AA91" s="501">
        <v>0</v>
      </c>
      <c r="AB91" s="501"/>
      <c r="AC91" s="268"/>
      <c r="AD91" s="269" t="s">
        <v>465</v>
      </c>
      <c r="AE91" s="269" t="s">
        <v>468</v>
      </c>
      <c r="AF91" s="269" t="s">
        <v>467</v>
      </c>
      <c r="AG91" s="269" t="s">
        <v>464</v>
      </c>
      <c r="AH91" s="269" t="s">
        <v>3082</v>
      </c>
      <c r="AI91" s="269" t="s">
        <v>802</v>
      </c>
      <c r="AJ91" s="269" t="s">
        <v>230</v>
      </c>
      <c r="AK91" s="269"/>
      <c r="AL91" s="269"/>
      <c r="AM91" s="270"/>
      <c r="AN91" s="269" t="s">
        <v>583</v>
      </c>
      <c r="AO91" s="269" t="s">
        <v>584</v>
      </c>
      <c r="AP91" s="271" t="s">
        <v>3036</v>
      </c>
      <c r="AQ91" s="272">
        <f>IF(F91&lt;&gt;L91+M91,1,0)</f>
        <v>0</v>
      </c>
      <c r="AR91" s="273">
        <f>IF(I91&lt;&gt;N91+O91,1,0)</f>
        <v>0</v>
      </c>
      <c r="AS91" s="274">
        <f t="shared" si="51"/>
        <v>0</v>
      </c>
      <c r="AT91" s="274">
        <f t="shared" si="35"/>
        <v>0</v>
      </c>
      <c r="AU91" s="125">
        <f>IF(AND(BC91="",$F91=""),"",IF(BC91=0,"",($F91/BC91-1)*100))</f>
        <v>31.940850277264321</v>
      </c>
      <c r="AV91" s="126">
        <f>IF(AND($I91="",$F91=""),"",IF($F91=0,"",($I91/$F91-1)*100))</f>
        <v>27.430652843933867</v>
      </c>
      <c r="AW91" s="125">
        <f>IF(AND($K91&lt;&gt;"",$H91&lt;&gt;""),IF($H91=0,"",($K91/$H91-1)*100),IF(AND($J91&lt;&gt;"",$G91&lt;&gt;""),IF($G91=0,"",($J91/$G91-1)*100),""))</f>
        <v>76.849642004773273</v>
      </c>
      <c r="AX91" s="127">
        <f>IF(OR($F91=0,SUM($G91:$H91)=0),"",IF(AND($H91=0,$G91&gt;0),$F91/$G91*1000,$F91/$H91*1000))</f>
        <v>2839.299920445505</v>
      </c>
      <c r="AY91" s="127">
        <f>IF(OR($I91=0,SUM($J91:$K91)=0),"",IF(AND($K91=0,$J91&gt;0),$I91/$J91*1000,$I91/$K91*1000))</f>
        <v>2045.8839406207831</v>
      </c>
      <c r="AZ91" s="128" t="str">
        <f>IF(OR(AX91="",AY91=""),"",IF(AX91=0,"",IF(ABS(AY91/AX91-1)&gt;0.29,(AY91/AX91-1)*100,"")))</f>
        <v/>
      </c>
      <c r="BA91" s="503" t="s">
        <v>103</v>
      </c>
      <c r="BB91" s="504" t="s">
        <v>1150</v>
      </c>
      <c r="BC91" s="539">
        <v>2705</v>
      </c>
      <c r="BD91" s="539">
        <v>7</v>
      </c>
      <c r="BE91" s="544">
        <v>1299</v>
      </c>
      <c r="BF91" s="539">
        <v>3569</v>
      </c>
      <c r="BG91" s="539">
        <v>14</v>
      </c>
      <c r="BH91" s="544">
        <v>1257</v>
      </c>
      <c r="BI91" s="544">
        <v>2106</v>
      </c>
      <c r="BJ91" s="544">
        <v>599</v>
      </c>
      <c r="BK91" s="544">
        <v>2670</v>
      </c>
      <c r="BL91" s="544">
        <v>899</v>
      </c>
      <c r="BM91" s="269" t="s">
        <v>225</v>
      </c>
      <c r="BN91" s="269" t="s">
        <v>802</v>
      </c>
      <c r="BO91" s="271" t="s">
        <v>3036</v>
      </c>
      <c r="BP91" s="262" t="str">
        <f>IF($B91="","",IF(BB91&lt;&gt;$B91,"修正",""))</f>
        <v/>
      </c>
      <c r="BQ91" s="263">
        <f>IF(AND($F91="",BF91=""),"",$F91-BF91)</f>
        <v>0</v>
      </c>
      <c r="BR91" s="263">
        <f>IF(AND($G91="",BG91=""),"",$G91-BG91)</f>
        <v>0</v>
      </c>
      <c r="BS91" s="263">
        <f>IF(AND($H91="",BH91=""),"",$H91-BH91)</f>
        <v>0</v>
      </c>
      <c r="BT91" s="264" t="str">
        <f>IF(AND(BC91="",BF91=""),"",IF(OR(BQ91="",BQ91=0),"",IF(BC91=0,"",(BF91/BC91-1)*100)))</f>
        <v/>
      </c>
      <c r="BU91" s="264" t="str">
        <f>IF(AND(BC91="",$F91=""),"",IF(OR(BQ91="",BQ91=0),"",IF(BC91=0,"",($F91/BC91-1)*100)))</f>
        <v/>
      </c>
      <c r="BV91" s="263">
        <f>IF(AND($L91="",BK91=""),"",$L91-BK91)</f>
        <v>0</v>
      </c>
      <c r="BW91" s="263">
        <f>IF(AND($M91="",BL91=""),"",$M91-BL91)</f>
        <v>0</v>
      </c>
      <c r="BX91" s="263" t="str">
        <f>IF(AND(BM91="",$AF91=""),"",IF(BM91&lt;&gt;$AF91,"修正",""))</f>
        <v/>
      </c>
      <c r="BY91" s="263" t="str">
        <f>IF(AND(BN91="",$AI91=""),"",IF(BN91&lt;&gt;$AI91,"修正",""))</f>
        <v/>
      </c>
      <c r="BZ91" s="263" t="str">
        <f>IF(BQ91="","",IF(AND(BF91=0,$F91&gt;0,OR($AI91="X",$AI91=""),$AJ91&lt;&gt;"N"),"是否漏編",""))</f>
        <v/>
      </c>
      <c r="CA91" s="263" t="str">
        <f>IF(BZ91&lt;&gt;"","chk",IF(OR(BM91="D",$AF91="D"),IF(SUM($L91:$M91,BK91:BL91)=0,"",IF(OR(BP91&lt;&gt;"",COUNTIF(BV91:BW91,"&gt;0")+COUNTIF(BV91:BW91,"&lt;0")&gt;0,BX91&lt;&gt;"",BY91&lt;&gt;""),"chk","")),""))</f>
        <v/>
      </c>
      <c r="CB91" s="265"/>
      <c r="CC91" s="1131" t="s">
        <v>3397</v>
      </c>
      <c r="CD91" s="1126">
        <f t="shared" si="52"/>
        <v>0</v>
      </c>
      <c r="CE91" s="1126">
        <f t="shared" si="69"/>
        <v>0</v>
      </c>
    </row>
    <row r="92" spans="1:83" ht="94.5">
      <c r="A92" s="373" t="s">
        <v>2423</v>
      </c>
      <c r="B92" s="372" t="s">
        <v>1909</v>
      </c>
      <c r="C92" s="372" t="s">
        <v>1151</v>
      </c>
      <c r="D92" s="1694" t="s">
        <v>3497</v>
      </c>
      <c r="E92" s="372" t="s">
        <v>0</v>
      </c>
      <c r="F92" s="120">
        <v>1674</v>
      </c>
      <c r="G92" s="120">
        <v>42</v>
      </c>
      <c r="H92" s="360">
        <v>327</v>
      </c>
      <c r="I92" s="1161">
        <v>1761</v>
      </c>
      <c r="J92" s="1161">
        <v>44</v>
      </c>
      <c r="K92" s="1162">
        <v>395</v>
      </c>
      <c r="L92" s="360">
        <v>1539</v>
      </c>
      <c r="M92" s="360">
        <v>135</v>
      </c>
      <c r="N92" s="1162">
        <v>1440</v>
      </c>
      <c r="O92" s="1162">
        <v>321</v>
      </c>
      <c r="P92" s="1154" t="s">
        <v>231</v>
      </c>
      <c r="Q92" s="1153" t="s">
        <v>3485</v>
      </c>
      <c r="R92" s="1153" t="s">
        <v>3502</v>
      </c>
      <c r="S92" s="1153" t="s">
        <v>3503</v>
      </c>
      <c r="T92" s="1154" t="s">
        <v>256</v>
      </c>
      <c r="U92" s="1181" t="s">
        <v>3504</v>
      </c>
      <c r="V92" s="500" t="s">
        <v>54</v>
      </c>
      <c r="W92" s="501" t="s">
        <v>1743</v>
      </c>
      <c r="X92" s="501"/>
      <c r="Y92" s="501">
        <v>3</v>
      </c>
      <c r="Z92" s="501">
        <v>0</v>
      </c>
      <c r="AA92" s="501">
        <v>0</v>
      </c>
      <c r="AB92" s="501"/>
      <c r="AC92" s="268"/>
      <c r="AD92" s="269" t="s">
        <v>465</v>
      </c>
      <c r="AE92" s="269" t="s">
        <v>699</v>
      </c>
      <c r="AF92" s="269" t="s">
        <v>467</v>
      </c>
      <c r="AG92" s="269" t="s">
        <v>464</v>
      </c>
      <c r="AH92" s="269" t="s">
        <v>3082</v>
      </c>
      <c r="AI92" s="269" t="s">
        <v>700</v>
      </c>
      <c r="AJ92" s="269" t="s">
        <v>230</v>
      </c>
      <c r="AK92" s="269"/>
      <c r="AL92" s="269"/>
      <c r="AM92" s="270"/>
      <c r="AN92" s="269" t="s">
        <v>583</v>
      </c>
      <c r="AO92" s="269" t="s">
        <v>584</v>
      </c>
      <c r="AP92" s="271" t="s">
        <v>3036</v>
      </c>
      <c r="AQ92" s="272">
        <f>IF(F92&lt;&gt;L92+M92,1,0)</f>
        <v>0</v>
      </c>
      <c r="AR92" s="273">
        <f>IF(I92&lt;&gt;N92+O92,1,0)</f>
        <v>0</v>
      </c>
      <c r="AS92" s="274">
        <f t="shared" si="51"/>
        <v>0</v>
      </c>
      <c r="AT92" s="274">
        <f t="shared" si="35"/>
        <v>0</v>
      </c>
      <c r="AU92" s="125">
        <f>IF(AND(BC92="",$F92=""),"",IF(BC92=0,"",($F92/BC92-1)*100))</f>
        <v>59.885386819484232</v>
      </c>
      <c r="AV92" s="126">
        <f>IF(AND($I92="",$F92=""),"",IF($F92=0,"",($I92/$F92-1)*100))</f>
        <v>5.1971326164874654</v>
      </c>
      <c r="AW92" s="125">
        <f>IF(AND($K92&lt;&gt;"",$H92&lt;&gt;""),IF($H92=0,"",($K92/$H92-1)*100),IF(AND($J92&lt;&gt;"",$G92&lt;&gt;""),IF($G92=0,"",($J92/$G92-1)*100),""))</f>
        <v>20.795107033639137</v>
      </c>
      <c r="AX92" s="127">
        <f>IF(OR($F92=0,SUM($G92:$H92)=0),"",IF(AND($H92=0,$G92&gt;0),$F92/$G92*1000,$F92/$H92*1000))</f>
        <v>5119.2660550458713</v>
      </c>
      <c r="AY92" s="127">
        <f>IF(OR($I92=0,SUM($J92:$K92)=0),"",IF(AND($K92=0,$J92&gt;0),$I92/$J92*1000,$I92/$K92*1000))</f>
        <v>4458.2278481012654</v>
      </c>
      <c r="AZ92" s="128" t="str">
        <f>IF(OR(AX92="",AY92=""),"",IF(AX92=0,"",IF(ABS(AY92/AX92-1)&gt;0.29,(AY92/AX92-1)*100,"")))</f>
        <v/>
      </c>
      <c r="BA92" s="503" t="s">
        <v>2459</v>
      </c>
      <c r="BB92" s="504" t="s">
        <v>1909</v>
      </c>
      <c r="BC92" s="539">
        <v>1047</v>
      </c>
      <c r="BD92" s="539">
        <v>23</v>
      </c>
      <c r="BE92" s="544">
        <v>275</v>
      </c>
      <c r="BF92" s="539">
        <v>1674</v>
      </c>
      <c r="BG92" s="539">
        <v>42</v>
      </c>
      <c r="BH92" s="544">
        <v>327</v>
      </c>
      <c r="BI92" s="544">
        <v>964</v>
      </c>
      <c r="BJ92" s="544">
        <v>83</v>
      </c>
      <c r="BK92" s="544">
        <v>1539</v>
      </c>
      <c r="BL92" s="544">
        <v>135</v>
      </c>
      <c r="BM92" s="269" t="s">
        <v>225</v>
      </c>
      <c r="BN92" s="269" t="s">
        <v>700</v>
      </c>
      <c r="BO92" s="271" t="s">
        <v>3036</v>
      </c>
      <c r="BP92" s="262" t="str">
        <f>IF($B92="","",IF(BB92&lt;&gt;$B92,"修正",""))</f>
        <v/>
      </c>
      <c r="BQ92" s="263">
        <f>IF(AND($F92="",BF92=""),"",$F92-BF92)</f>
        <v>0</v>
      </c>
      <c r="BR92" s="263">
        <f>IF(AND($G92="",BG92=""),"",$G92-BG92)</f>
        <v>0</v>
      </c>
      <c r="BS92" s="263">
        <f>IF(AND($H92="",BH92=""),"",$H92-BH92)</f>
        <v>0</v>
      </c>
      <c r="BT92" s="264" t="str">
        <f>IF(AND(BC92="",BF92=""),"",IF(OR(BQ92="",BQ92=0),"",IF(BC92=0,"",(BF92/BC92-1)*100)))</f>
        <v/>
      </c>
      <c r="BU92" s="264" t="str">
        <f>IF(AND(BC92="",$F92=""),"",IF(OR(BQ92="",BQ92=0),"",IF(BC92=0,"",($F92/BC92-1)*100)))</f>
        <v/>
      </c>
      <c r="BV92" s="263">
        <f>IF(AND($L92="",BK92=""),"",$L92-BK92)</f>
        <v>0</v>
      </c>
      <c r="BW92" s="263">
        <f>IF(AND($M92="",BL92=""),"",$M92-BL92)</f>
        <v>0</v>
      </c>
      <c r="BX92" s="263" t="str">
        <f>IF(AND(BM92="",$AF92=""),"",IF(BM92&lt;&gt;$AF92,"修正",""))</f>
        <v/>
      </c>
      <c r="BY92" s="263" t="str">
        <f>IF(AND(BN92="",$AI92=""),"",IF(BN92&lt;&gt;$AI92,"修正",""))</f>
        <v/>
      </c>
      <c r="BZ92" s="263" t="str">
        <f>IF(BQ92="","",IF(AND(BF92=0,$F92&gt;0,OR($AI92="X",$AI92=""),$AJ92&lt;&gt;"N"),"是否漏編",""))</f>
        <v/>
      </c>
      <c r="CA92" s="263" t="str">
        <f>IF(BZ92&lt;&gt;"","chk",IF(OR(BM92="D",$AF92="D"),IF(SUM($L92:$M92,BK92:BL92)=0,"",IF(OR(BP92&lt;&gt;"",COUNTIF(BV92:BW92,"&gt;0")+COUNTIF(BV92:BW92,"&lt;0")&gt;0,BX92&lt;&gt;"",BY92&lt;&gt;""),"chk","")),""))</f>
        <v/>
      </c>
      <c r="CB92" s="265"/>
      <c r="CC92" s="1131" t="s">
        <v>3397</v>
      </c>
      <c r="CD92" s="1126">
        <f t="shared" si="52"/>
        <v>0</v>
      </c>
      <c r="CE92" s="1126">
        <f t="shared" si="69"/>
        <v>0</v>
      </c>
    </row>
    <row r="93" spans="1:83" ht="81">
      <c r="A93" s="373" t="s">
        <v>2425</v>
      </c>
      <c r="B93" s="372" t="s">
        <v>469</v>
      </c>
      <c r="C93" s="372" t="s">
        <v>1152</v>
      </c>
      <c r="D93" s="372" t="s">
        <v>2784</v>
      </c>
      <c r="E93" s="372" t="s">
        <v>1091</v>
      </c>
      <c r="F93" s="120">
        <v>2720</v>
      </c>
      <c r="G93" s="120">
        <v>34</v>
      </c>
      <c r="H93" s="360">
        <v>2142</v>
      </c>
      <c r="I93" s="1161">
        <v>5809</v>
      </c>
      <c r="J93" s="1161">
        <v>45</v>
      </c>
      <c r="K93" s="1162">
        <v>2500</v>
      </c>
      <c r="L93" s="360">
        <v>1931</v>
      </c>
      <c r="M93" s="360">
        <v>789</v>
      </c>
      <c r="N93" s="1162">
        <v>4517</v>
      </c>
      <c r="O93" s="1162">
        <v>1292</v>
      </c>
      <c r="P93" s="1154" t="s">
        <v>231</v>
      </c>
      <c r="Q93" s="1153" t="s">
        <v>3485</v>
      </c>
      <c r="R93" s="1153" t="s">
        <v>3499</v>
      </c>
      <c r="S93" s="1153" t="s">
        <v>3500</v>
      </c>
      <c r="T93" s="1154" t="s">
        <v>256</v>
      </c>
      <c r="U93" s="1181" t="s">
        <v>3505</v>
      </c>
      <c r="V93" s="500" t="s">
        <v>54</v>
      </c>
      <c r="W93" s="501" t="s">
        <v>1744</v>
      </c>
      <c r="X93" s="501"/>
      <c r="Y93" s="501">
        <v>3</v>
      </c>
      <c r="Z93" s="501">
        <v>0</v>
      </c>
      <c r="AA93" s="501">
        <v>0</v>
      </c>
      <c r="AB93" s="501"/>
      <c r="AC93" s="268"/>
      <c r="AD93" s="269" t="s">
        <v>465</v>
      </c>
      <c r="AE93" s="269" t="s">
        <v>699</v>
      </c>
      <c r="AF93" s="269" t="s">
        <v>467</v>
      </c>
      <c r="AG93" s="269" t="s">
        <v>464</v>
      </c>
      <c r="AH93" s="269" t="s">
        <v>3082</v>
      </c>
      <c r="AI93" s="269" t="s">
        <v>701</v>
      </c>
      <c r="AJ93" s="269" t="s">
        <v>230</v>
      </c>
      <c r="AK93" s="269"/>
      <c r="AL93" s="269"/>
      <c r="AM93" s="270"/>
      <c r="AN93" s="269" t="s">
        <v>583</v>
      </c>
      <c r="AO93" s="269" t="s">
        <v>584</v>
      </c>
      <c r="AP93" s="271" t="s">
        <v>2238</v>
      </c>
      <c r="AQ93" s="272">
        <f>IF(F93&lt;&gt;L93+M93,1,0)</f>
        <v>0</v>
      </c>
      <c r="AR93" s="273">
        <f>IF(I93&lt;&gt;N93+O93,1,0)</f>
        <v>0</v>
      </c>
      <c r="AS93" s="274">
        <f t="shared" si="51"/>
        <v>0</v>
      </c>
      <c r="AT93" s="274">
        <f t="shared" si="35"/>
        <v>0</v>
      </c>
      <c r="AU93" s="125">
        <f>IF(AND(BC93="",$F93=""),"",IF(BC93=0,"",($F93/BC93-1)*100))</f>
        <v>17.494600431965445</v>
      </c>
      <c r="AV93" s="126">
        <f>IF(AND($I93="",$F93=""),"",IF($F93=0,"",($I93/$F93-1)*100))</f>
        <v>113.56617647058825</v>
      </c>
      <c r="AW93" s="125">
        <f>IF(AND($K93&lt;&gt;"",$H93&lt;&gt;""),IF($H93=0,"",($K93/$H93-1)*100),IF(AND($J93&lt;&gt;"",$G93&lt;&gt;""),IF($G93=0,"",($J93/$G93-1)*100),""))</f>
        <v>16.713352007469663</v>
      </c>
      <c r="AX93" s="127">
        <f>IF(OR($F93=0,SUM($G93:$H93)=0),"",IF(AND($H93=0,$G93&gt;0),$F93/$G93*1000,$F93/$H93*1000))</f>
        <v>1269.8412698412699</v>
      </c>
      <c r="AY93" s="127">
        <f>IF(OR($I93=0,SUM($J93:$K93)=0),"",IF(AND($K93=0,$J93&gt;0),$I93/$J93*1000,$I93/$K93*1000))</f>
        <v>2323.6</v>
      </c>
      <c r="AZ93" s="128">
        <f>IF(OR(AX93="",AY93=""),"",IF(AX93=0,"",IF(ABS(AY93/AX93-1)&gt;0.29,(AY93/AX93-1)*100,"")))</f>
        <v>82.983499999999992</v>
      </c>
      <c r="BA93" s="503" t="s">
        <v>2460</v>
      </c>
      <c r="BB93" s="504" t="s">
        <v>469</v>
      </c>
      <c r="BC93" s="539">
        <v>2315</v>
      </c>
      <c r="BD93" s="539">
        <v>27</v>
      </c>
      <c r="BE93" s="544">
        <v>2057</v>
      </c>
      <c r="BF93" s="539">
        <v>2720</v>
      </c>
      <c r="BG93" s="539">
        <v>34</v>
      </c>
      <c r="BH93" s="544">
        <v>2142</v>
      </c>
      <c r="BI93" s="544">
        <v>1770</v>
      </c>
      <c r="BJ93" s="544">
        <v>545</v>
      </c>
      <c r="BK93" s="544">
        <v>1931</v>
      </c>
      <c r="BL93" s="544">
        <v>789</v>
      </c>
      <c r="BM93" s="269" t="s">
        <v>225</v>
      </c>
      <c r="BN93" s="269" t="s">
        <v>701</v>
      </c>
      <c r="BO93" s="271" t="s">
        <v>2238</v>
      </c>
      <c r="BP93" s="262" t="str">
        <f>IF($B93="","",IF(BB93&lt;&gt;$B93,"修正",""))</f>
        <v/>
      </c>
      <c r="BQ93" s="263">
        <f>IF(AND($F93="",BF93=""),"",$F93-BF93)</f>
        <v>0</v>
      </c>
      <c r="BR93" s="263">
        <f>IF(AND($G93="",BG93=""),"",$G93-BG93)</f>
        <v>0</v>
      </c>
      <c r="BS93" s="263">
        <f>IF(AND($H93="",BH93=""),"",$H93-BH93)</f>
        <v>0</v>
      </c>
      <c r="BT93" s="264" t="str">
        <f>IF(AND(BC93="",BF93=""),"",IF(OR(BQ93="",BQ93=0),"",IF(BC93=0,"",(BF93/BC93-1)*100)))</f>
        <v/>
      </c>
      <c r="BU93" s="264" t="str">
        <f>IF(AND(BC93="",$F93=""),"",IF(OR(BQ93="",BQ93=0),"",IF(BC93=0,"",($F93/BC93-1)*100)))</f>
        <v/>
      </c>
      <c r="BV93" s="263">
        <f>IF(AND($L93="",BK93=""),"",$L93-BK93)</f>
        <v>0</v>
      </c>
      <c r="BW93" s="263">
        <f>IF(AND($M93="",BL93=""),"",$M93-BL93)</f>
        <v>0</v>
      </c>
      <c r="BX93" s="263" t="str">
        <f>IF(AND(BM93="",$AF93=""),"",IF(BM93&lt;&gt;$AF93,"修正",""))</f>
        <v/>
      </c>
      <c r="BY93" s="263" t="str">
        <f>IF(AND(BN93="",$AI93=""),"",IF(BN93&lt;&gt;$AI93,"修正",""))</f>
        <v/>
      </c>
      <c r="BZ93" s="263" t="str">
        <f>IF(BQ93="","",IF(AND(BF93=0,$F93&gt;0,OR($AI93="X",$AI93=""),$AJ93&lt;&gt;"N"),"是否漏編",""))</f>
        <v/>
      </c>
      <c r="CA93" s="263" t="str">
        <f>IF(BZ93&lt;&gt;"","chk",IF(OR(BM93="D",$AF93="D"),IF(SUM($L93:$M93,BK93:BL93)=0,"",IF(OR(BP93&lt;&gt;"",COUNTIF(BV93:BW93,"&gt;0")+COUNTIF(BV93:BW93,"&lt;0")&gt;0,BX93&lt;&gt;"",BY93&lt;&gt;""),"chk","")),""))</f>
        <v/>
      </c>
      <c r="CB93" s="265"/>
      <c r="CC93" s="1131" t="s">
        <v>3397</v>
      </c>
      <c r="CD93" s="1126">
        <f t="shared" si="52"/>
        <v>0</v>
      </c>
      <c r="CE93" s="1126">
        <f t="shared" si="69"/>
        <v>0</v>
      </c>
    </row>
    <row r="94" spans="1:83" ht="162">
      <c r="A94" s="373" t="s">
        <v>2428</v>
      </c>
      <c r="B94" s="1737" t="s">
        <v>2197</v>
      </c>
      <c r="C94" s="1737" t="s">
        <v>2800</v>
      </c>
      <c r="D94" s="1737" t="s">
        <v>2801</v>
      </c>
      <c r="E94" s="1737" t="s">
        <v>0</v>
      </c>
      <c r="F94" s="1161">
        <v>14221</v>
      </c>
      <c r="G94" s="1157">
        <v>29</v>
      </c>
      <c r="H94" s="1162">
        <v>297</v>
      </c>
      <c r="I94" s="1161"/>
      <c r="J94" s="1161"/>
      <c r="K94" s="1162"/>
      <c r="L94" s="1160">
        <v>8221</v>
      </c>
      <c r="M94" s="1162">
        <v>6000</v>
      </c>
      <c r="N94" s="1162"/>
      <c r="O94" s="1162"/>
      <c r="P94" s="1153" t="s">
        <v>3506</v>
      </c>
      <c r="Q94" s="1153" t="s">
        <v>3485</v>
      </c>
      <c r="R94" s="1154" t="s">
        <v>2802</v>
      </c>
      <c r="S94" s="1154" t="s">
        <v>2803</v>
      </c>
      <c r="T94" s="1154" t="s">
        <v>1525</v>
      </c>
      <c r="U94" s="1178" t="s">
        <v>3507</v>
      </c>
      <c r="V94" s="500"/>
      <c r="W94" s="501"/>
      <c r="X94" s="501"/>
      <c r="Y94" s="501"/>
      <c r="Z94" s="501"/>
      <c r="AA94" s="501"/>
      <c r="AB94" s="502"/>
      <c r="AC94" s="268"/>
      <c r="AD94" s="284" t="s">
        <v>228</v>
      </c>
      <c r="AE94" s="269" t="s">
        <v>368</v>
      </c>
      <c r="AF94" s="269" t="s">
        <v>1350</v>
      </c>
      <c r="AG94" s="269" t="s">
        <v>231</v>
      </c>
      <c r="AH94" s="269" t="s">
        <v>3082</v>
      </c>
      <c r="AI94" s="269" t="s">
        <v>2270</v>
      </c>
      <c r="AJ94" s="269" t="s">
        <v>681</v>
      </c>
      <c r="AK94" s="269"/>
      <c r="AL94" s="269"/>
      <c r="AM94" s="286"/>
      <c r="AN94" s="269" t="s">
        <v>583</v>
      </c>
      <c r="AO94" s="269" t="s">
        <v>584</v>
      </c>
      <c r="AP94" s="287" t="s">
        <v>3001</v>
      </c>
      <c r="AQ94" s="272">
        <f>IF(F94&lt;&gt;L94+M94,1,0)</f>
        <v>0</v>
      </c>
      <c r="AR94" s="273">
        <f>IF(I94&lt;&gt;N94+O94,1,0)</f>
        <v>0</v>
      </c>
      <c r="AS94" s="274">
        <f t="shared" si="51"/>
        <v>0</v>
      </c>
      <c r="AT94" s="274">
        <f t="shared" si="35"/>
        <v>0</v>
      </c>
      <c r="AU94" s="125">
        <f>IF(AND(BC94="",$F94=""),"",IF(BC94=0,"",($F94/BC94-1)*100))</f>
        <v>41.572921851667502</v>
      </c>
      <c r="AV94" s="126">
        <f>IF(AND($I94="",$F94=""),"",IF($F94=0,"",($I94/$F94-1)*100))</f>
        <v>-100</v>
      </c>
      <c r="AW94" s="125" t="str">
        <f>IF(AND($K94&lt;&gt;"",$H94&lt;&gt;""),IF($H94=0,"",($K94/$H94-1)*100),IF(AND($J94&lt;&gt;"",$G94&lt;&gt;""),IF($G94=0,"",($J94/$G94-1)*100),""))</f>
        <v/>
      </c>
      <c r="AX94" s="127">
        <f>IF(OR($F94=0,SUM($G94:$H94)=0),"",IF(AND($H94=0,$G94&gt;0),$F94/$G94*1000,$F94/$H94*1000))</f>
        <v>47882.154882154879</v>
      </c>
      <c r="AY94" s="127" t="str">
        <f>IF(OR($I94=0,SUM($J94:$K94)=0),"",IF(AND($K94=0,$J94&gt;0),$I94/$J94*1000,$I94/$K94*1000))</f>
        <v/>
      </c>
      <c r="AZ94" s="128" t="str">
        <f>IF(OR(AX94="",AY94=""),"",IF(AX94=0,"",IF(ABS(AY94/AX94-1)&gt;0.29,(AY94/AX94-1)*100,"")))</f>
        <v/>
      </c>
      <c r="BA94" s="503" t="s">
        <v>2461</v>
      </c>
      <c r="BB94" s="623" t="s">
        <v>2197</v>
      </c>
      <c r="BC94" s="535">
        <v>10045</v>
      </c>
      <c r="BD94" s="535">
        <v>38</v>
      </c>
      <c r="BE94" s="536"/>
      <c r="BF94" s="535">
        <v>11524</v>
      </c>
      <c r="BG94" s="535">
        <v>29</v>
      </c>
      <c r="BH94" s="536"/>
      <c r="BI94" s="536">
        <v>6900</v>
      </c>
      <c r="BJ94" s="536">
        <v>3145</v>
      </c>
      <c r="BK94" s="536">
        <v>8221</v>
      </c>
      <c r="BL94" s="536">
        <v>3303</v>
      </c>
      <c r="BM94" s="269" t="s">
        <v>1350</v>
      </c>
      <c r="BN94" s="269" t="s">
        <v>2270</v>
      </c>
      <c r="BO94" s="287" t="s">
        <v>3001</v>
      </c>
      <c r="BP94" s="262" t="str">
        <f>IF($B94="","",IF(BB94&lt;&gt;$B94,"修正",""))</f>
        <v/>
      </c>
      <c r="BQ94" s="263">
        <f>IF(AND($F94="",BF94=""),"",$F94-BF94)</f>
        <v>2697</v>
      </c>
      <c r="BR94" s="263">
        <f>IF(AND($G94="",BG94=""),"",$G94-BG94)</f>
        <v>0</v>
      </c>
      <c r="BS94" s="263">
        <f>IF(AND($H94="",BH94=""),"",$H94-BH94)</f>
        <v>297</v>
      </c>
      <c r="BT94" s="264">
        <f>IF(AND(BC94="",BF94=""),"",IF(OR(BQ94="",BQ94=0),"",IF(BC94=0,"",(BF94/BC94-1)*100)))</f>
        <v>14.723743155798896</v>
      </c>
      <c r="BU94" s="264">
        <f>IF(AND(BC94="",$F94=""),"",IF(OR(BQ94="",BQ94=0),"",IF(BC94=0,"",($F94/BC94-1)*100)))</f>
        <v>41.572921851667502</v>
      </c>
      <c r="BV94" s="263">
        <f>IF(AND($L94="",BK94=""),"",$L94-BK94)</f>
        <v>0</v>
      </c>
      <c r="BW94" s="263">
        <f>IF(AND($M94="",BL94=""),"",$M94-BL94)</f>
        <v>2697</v>
      </c>
      <c r="BX94" s="263" t="str">
        <f>IF(AND(BM94="",$AF94=""),"",IF(BM94&lt;&gt;$AF94,"修正",""))</f>
        <v/>
      </c>
      <c r="BY94" s="263" t="str">
        <f>IF(AND(BN94="",$AI94=""),"",IF(BN94&lt;&gt;$AI94,"修正",""))</f>
        <v/>
      </c>
      <c r="BZ94" s="263" t="str">
        <f>IF(BQ94="","",IF(AND(BF94=0,$F94&gt;0,OR($AI94="X",$AI94=""),$AJ94&lt;&gt;"N"),"是否漏編",""))</f>
        <v/>
      </c>
      <c r="CA94" s="263" t="str">
        <f>IF(BZ94&lt;&gt;"","chk",IF(OR(BM94="D",$AF94="D"),IF(SUM($L94:$M94,BK94:BL94)=0,"",IF(OR(BP94&lt;&gt;"",COUNTIF(BV94:BW94,"&gt;0")+COUNTIF(BV94:BW94,"&lt;0")&gt;0,BX94&lt;&gt;"",BY94&lt;&gt;""),"chk","")),""))</f>
        <v>chk</v>
      </c>
      <c r="CC94" s="1131" t="s">
        <v>3397</v>
      </c>
      <c r="CD94" s="1126">
        <f t="shared" si="52"/>
        <v>0</v>
      </c>
      <c r="CE94" s="1126">
        <f t="shared" si="69"/>
        <v>0</v>
      </c>
    </row>
    <row r="95" spans="1:83" ht="121.5">
      <c r="A95" s="373" t="s">
        <v>2429</v>
      </c>
      <c r="B95" s="1737" t="s">
        <v>3416</v>
      </c>
      <c r="C95" s="1738" t="s">
        <v>3510</v>
      </c>
      <c r="D95" s="1739" t="s">
        <v>2801</v>
      </c>
      <c r="E95" s="1739" t="s">
        <v>0</v>
      </c>
      <c r="F95" s="1161">
        <v>14221</v>
      </c>
      <c r="G95" s="1161">
        <v>29</v>
      </c>
      <c r="H95" s="1162">
        <v>297</v>
      </c>
      <c r="I95" s="1161">
        <v>20355</v>
      </c>
      <c r="J95" s="1161">
        <v>32</v>
      </c>
      <c r="K95" s="1162">
        <v>319</v>
      </c>
      <c r="L95" s="1162">
        <v>8221</v>
      </c>
      <c r="M95" s="1162">
        <v>6000</v>
      </c>
      <c r="N95" s="1162">
        <v>15855</v>
      </c>
      <c r="O95" s="1162">
        <v>4500</v>
      </c>
      <c r="P95" s="1153" t="s">
        <v>231</v>
      </c>
      <c r="Q95" s="1153" t="s">
        <v>3508</v>
      </c>
      <c r="R95" s="1153" t="s">
        <v>2802</v>
      </c>
      <c r="S95" s="1153" t="s">
        <v>2803</v>
      </c>
      <c r="T95" s="1153" t="s">
        <v>1525</v>
      </c>
      <c r="U95" s="1687" t="s">
        <v>3509</v>
      </c>
      <c r="V95" s="500"/>
      <c r="W95" s="501"/>
      <c r="X95" s="501"/>
      <c r="Y95" s="501"/>
      <c r="Z95" s="501"/>
      <c r="AA95" s="501"/>
      <c r="AB95" s="502"/>
      <c r="AC95" s="268"/>
      <c r="AD95" s="284"/>
      <c r="AE95" s="269"/>
      <c r="AF95" s="269"/>
      <c r="AG95" s="269"/>
      <c r="AH95" s="269"/>
      <c r="AI95" s="269"/>
      <c r="AJ95" s="269"/>
      <c r="AK95" s="269"/>
      <c r="AL95" s="269"/>
      <c r="AM95" s="286"/>
      <c r="AN95" s="269"/>
      <c r="AO95" s="269"/>
      <c r="AP95" s="287"/>
      <c r="AQ95" s="272"/>
      <c r="AR95" s="273"/>
      <c r="AS95" s="274"/>
      <c r="AT95" s="274">
        <f t="shared" si="35"/>
        <v>0</v>
      </c>
      <c r="AU95" s="125"/>
      <c r="AV95" s="126"/>
      <c r="AW95" s="125"/>
      <c r="AX95" s="127"/>
      <c r="AY95" s="127"/>
      <c r="AZ95" s="128"/>
      <c r="BA95" s="503"/>
      <c r="BB95" s="623"/>
      <c r="BC95" s="535"/>
      <c r="BD95" s="535"/>
      <c r="BE95" s="536"/>
      <c r="BF95" s="535"/>
      <c r="BG95" s="535"/>
      <c r="BH95" s="536"/>
      <c r="BI95" s="536"/>
      <c r="BJ95" s="536"/>
      <c r="BK95" s="536"/>
      <c r="BL95" s="536"/>
      <c r="BM95" s="269"/>
      <c r="BN95" s="269"/>
      <c r="BO95" s="287"/>
      <c r="BP95" s="262" t="str">
        <f>IF($B95="","",IF(BB95&lt;&gt;$B95,"修正",""))</f>
        <v>修正</v>
      </c>
      <c r="BQ95" s="263">
        <f>IF(AND($F95="",BF95=""),"",$F95-BF95)</f>
        <v>14221</v>
      </c>
      <c r="BR95" s="263">
        <f>IF(AND($G95="",BG95=""),"",$G95-BG95)</f>
        <v>29</v>
      </c>
      <c r="BS95" s="263">
        <f>IF(AND($H95="",BH95=""),"",$H95-BH95)</f>
        <v>297</v>
      </c>
      <c r="BT95" s="264" t="str">
        <f>IF(AND(BC95="",BF95=""),"",IF(OR(BQ95="",BQ95=0),"",IF(BC95=0,"",(BF95/BC95-1)*100)))</f>
        <v/>
      </c>
      <c r="BU95" s="264" t="str">
        <f>IF(AND(BC95="",$F95=""),"",IF(OR(BQ95="",BQ95=0),"",IF(BC95=0,"",($F95/BC95-1)*100)))</f>
        <v/>
      </c>
      <c r="BV95" s="263">
        <f>IF(AND($L95="",BK95=""),"",$L95-BK95)</f>
        <v>8221</v>
      </c>
      <c r="BW95" s="263">
        <f>IF(AND($M95="",BL95=""),"",$M95-BL95)</f>
        <v>6000</v>
      </c>
      <c r="BX95" s="263" t="str">
        <f>IF(AND(BM95="",$AF95=""),"",IF(BM95&lt;&gt;$AF95,"修正",""))</f>
        <v/>
      </c>
      <c r="BY95" s="263" t="str">
        <f>IF(AND(BN95="",$AI95=""),"",IF(BN95&lt;&gt;$AI95,"修正",""))</f>
        <v/>
      </c>
      <c r="BZ95" s="263" t="str">
        <f>IF(BQ95="","",IF(AND(BF95=0,$F95&gt;0,OR($AI95="X",$AI95=""),$AJ95&lt;&gt;"N"),"是否漏編",""))</f>
        <v>是否漏編</v>
      </c>
      <c r="CA95" s="263" t="str">
        <f>IF(BZ95&lt;&gt;"","chk",IF(OR(BM95="D",$AF95="D"),IF(SUM($L95:$M95,BK95:BL95)=0,"",IF(OR(BP95&lt;&gt;"",COUNTIF(BV95:BW95,"&gt;0")+COUNTIF(BV95:BW95,"&lt;0")&gt;0,BX95&lt;&gt;"",BY95&lt;&gt;""),"chk","")),""))</f>
        <v>chk</v>
      </c>
      <c r="CB95" s="489" t="s">
        <v>3123</v>
      </c>
      <c r="CC95" s="1131" t="s">
        <v>3397</v>
      </c>
      <c r="CD95" s="1126">
        <f t="shared" si="52"/>
        <v>0</v>
      </c>
      <c r="CE95" s="1126">
        <f t="shared" si="69"/>
        <v>0</v>
      </c>
    </row>
    <row r="96" spans="1:83" ht="27">
      <c r="A96" s="373" t="s">
        <v>3152</v>
      </c>
      <c r="B96" s="372" t="s">
        <v>810</v>
      </c>
      <c r="C96" s="372"/>
      <c r="D96" s="372"/>
      <c r="E96" s="372"/>
      <c r="F96" s="75">
        <f>F97+F98+F99</f>
        <v>23955</v>
      </c>
      <c r="G96" s="75">
        <f t="shared" ref="G96:O96" si="75">G97+G98+G99</f>
        <v>2434</v>
      </c>
      <c r="H96" s="75">
        <f t="shared" si="75"/>
        <v>39849</v>
      </c>
      <c r="I96" s="75">
        <f t="shared" si="75"/>
        <v>8483</v>
      </c>
      <c r="J96" s="75">
        <f t="shared" si="75"/>
        <v>3556</v>
      </c>
      <c r="K96" s="75">
        <f t="shared" si="75"/>
        <v>39492</v>
      </c>
      <c r="L96" s="75">
        <f t="shared" si="75"/>
        <v>5538</v>
      </c>
      <c r="M96" s="75">
        <f t="shared" si="75"/>
        <v>18417</v>
      </c>
      <c r="N96" s="75">
        <f t="shared" si="75"/>
        <v>5633</v>
      </c>
      <c r="O96" s="75">
        <f t="shared" si="75"/>
        <v>2850</v>
      </c>
      <c r="P96" s="371" t="s">
        <v>231</v>
      </c>
      <c r="Q96" s="371"/>
      <c r="R96" s="371"/>
      <c r="S96" s="371"/>
      <c r="T96" s="371"/>
      <c r="U96" s="425"/>
      <c r="V96" s="500" t="s">
        <v>54</v>
      </c>
      <c r="W96" s="501" t="s">
        <v>11</v>
      </c>
      <c r="X96" s="501"/>
      <c r="Y96" s="501"/>
      <c r="Z96" s="501"/>
      <c r="AA96" s="501"/>
      <c r="AB96" s="502"/>
      <c r="AC96" s="268"/>
      <c r="AD96" s="269" t="s">
        <v>687</v>
      </c>
      <c r="AE96" s="269" t="s">
        <v>687</v>
      </c>
      <c r="AF96" s="269" t="s">
        <v>402</v>
      </c>
      <c r="AG96" s="269" t="s">
        <v>687</v>
      </c>
      <c r="AH96" s="269" t="s">
        <v>90</v>
      </c>
      <c r="AI96" s="269" t="s">
        <v>687</v>
      </c>
      <c r="AJ96" s="269" t="s">
        <v>687</v>
      </c>
      <c r="AK96" s="269"/>
      <c r="AL96" s="269"/>
      <c r="AM96" s="270"/>
      <c r="AN96" s="269" t="s">
        <v>90</v>
      </c>
      <c r="AO96" s="269" t="s">
        <v>90</v>
      </c>
      <c r="AP96" s="271"/>
      <c r="AQ96" s="272">
        <f t="shared" si="70"/>
        <v>0</v>
      </c>
      <c r="AR96" s="273">
        <f t="shared" si="71"/>
        <v>0</v>
      </c>
      <c r="AS96" s="274">
        <f t="shared" ref="AS96:AS159" si="76">IF(AND(SUMIF($A:$A,CONCATENATE($A96,"-","?"),$F:$F)+SUMIF($A:$A,CONCATENATE($A96,"-","??"),$F:$F)&gt;0,SUMIF($A:$A,CONCATENATE($A96,"-","?"),$F:$F)+SUMIF($A:$A,CONCATENATE($A96,"-","??"),$F:$F)&lt;&gt;$F96),1,0)</f>
        <v>0</v>
      </c>
      <c r="AT96" s="274">
        <f t="shared" si="35"/>
        <v>0</v>
      </c>
      <c r="AU96" s="125">
        <f t="shared" si="72"/>
        <v>1.853820315489596</v>
      </c>
      <c r="AV96" s="126">
        <f t="shared" si="53"/>
        <v>-64.587768733041116</v>
      </c>
      <c r="AW96" s="125">
        <f t="shared" si="54"/>
        <v>-0.89588195437777518</v>
      </c>
      <c r="AX96" s="127">
        <f t="shared" si="55"/>
        <v>601.1443198072725</v>
      </c>
      <c r="AY96" s="127">
        <f t="shared" si="56"/>
        <v>214.8029980755596</v>
      </c>
      <c r="AZ96" s="128">
        <f t="shared" si="73"/>
        <v>-64.267649048996148</v>
      </c>
      <c r="BA96" s="503" t="s">
        <v>2416</v>
      </c>
      <c r="BB96" s="504" t="s">
        <v>810</v>
      </c>
      <c r="BC96" s="546">
        <v>23519</v>
      </c>
      <c r="BD96" s="547">
        <v>765</v>
      </c>
      <c r="BE96" s="547">
        <v>31145</v>
      </c>
      <c r="BF96" s="546">
        <v>23955</v>
      </c>
      <c r="BG96" s="547">
        <v>2434</v>
      </c>
      <c r="BH96" s="547">
        <v>39849</v>
      </c>
      <c r="BI96" s="547">
        <v>5579</v>
      </c>
      <c r="BJ96" s="546">
        <v>17940</v>
      </c>
      <c r="BK96" s="546">
        <v>5538</v>
      </c>
      <c r="BL96" s="546">
        <v>18417</v>
      </c>
      <c r="BM96" s="269" t="s">
        <v>376</v>
      </c>
      <c r="BN96" s="269" t="s">
        <v>182</v>
      </c>
      <c r="BO96" s="271"/>
      <c r="BP96" s="262" t="str">
        <f t="shared" si="57"/>
        <v/>
      </c>
      <c r="BQ96" s="263">
        <f t="shared" si="58"/>
        <v>0</v>
      </c>
      <c r="BR96" s="263">
        <f t="shared" si="59"/>
        <v>0</v>
      </c>
      <c r="BS96" s="263">
        <f t="shared" si="60"/>
        <v>0</v>
      </c>
      <c r="BT96" s="264" t="str">
        <f t="shared" si="61"/>
        <v/>
      </c>
      <c r="BU96" s="264" t="str">
        <f t="shared" si="62"/>
        <v/>
      </c>
      <c r="BV96" s="263">
        <f t="shared" si="63"/>
        <v>0</v>
      </c>
      <c r="BW96" s="263">
        <f t="shared" si="64"/>
        <v>0</v>
      </c>
      <c r="BX96" s="263" t="str">
        <f t="shared" si="65"/>
        <v/>
      </c>
      <c r="BY96" s="263" t="str">
        <f t="shared" si="66"/>
        <v/>
      </c>
      <c r="BZ96" s="263" t="str">
        <f t="shared" si="67"/>
        <v/>
      </c>
      <c r="CA96" s="263" t="str">
        <f t="shared" si="68"/>
        <v/>
      </c>
      <c r="CB96" s="265"/>
      <c r="CC96" s="1131" t="s">
        <v>3397</v>
      </c>
      <c r="CD96" s="1126">
        <f t="shared" si="52"/>
        <v>0</v>
      </c>
      <c r="CE96" s="1126">
        <f t="shared" si="69"/>
        <v>0</v>
      </c>
    </row>
    <row r="97" spans="1:83" ht="94.5">
      <c r="A97" s="373" t="s">
        <v>3153</v>
      </c>
      <c r="B97" s="372" t="s">
        <v>2903</v>
      </c>
      <c r="C97" s="372" t="s">
        <v>1098</v>
      </c>
      <c r="D97" s="372" t="s">
        <v>2904</v>
      </c>
      <c r="E97" s="372" t="s">
        <v>0</v>
      </c>
      <c r="F97" s="120">
        <v>23955</v>
      </c>
      <c r="G97" s="120">
        <v>2434</v>
      </c>
      <c r="H97" s="360">
        <v>39849</v>
      </c>
      <c r="I97" s="1138">
        <v>8483</v>
      </c>
      <c r="J97" s="1138">
        <v>3556</v>
      </c>
      <c r="K97" s="1140">
        <v>39492</v>
      </c>
      <c r="L97" s="1139">
        <v>5538</v>
      </c>
      <c r="M97" s="1139">
        <v>18417</v>
      </c>
      <c r="N97" s="1140">
        <v>5633</v>
      </c>
      <c r="O97" s="1140">
        <v>2850</v>
      </c>
      <c r="P97" s="1176" t="s">
        <v>231</v>
      </c>
      <c r="Q97" s="1141" t="s">
        <v>3485</v>
      </c>
      <c r="R97" s="1141" t="s">
        <v>2808</v>
      </c>
      <c r="S97" s="1141" t="s">
        <v>3511</v>
      </c>
      <c r="T97" s="1176" t="s">
        <v>1121</v>
      </c>
      <c r="U97" s="1178" t="s">
        <v>3512</v>
      </c>
      <c r="V97" s="500" t="s">
        <v>54</v>
      </c>
      <c r="W97" s="501" t="s">
        <v>60</v>
      </c>
      <c r="X97" s="501"/>
      <c r="Y97" s="501">
        <v>3</v>
      </c>
      <c r="Z97" s="501">
        <v>0</v>
      </c>
      <c r="AA97" s="501">
        <v>0</v>
      </c>
      <c r="AB97" s="502"/>
      <c r="AC97" s="268"/>
      <c r="AD97" s="269" t="s">
        <v>363</v>
      </c>
      <c r="AE97" s="269" t="s">
        <v>364</v>
      </c>
      <c r="AF97" s="269" t="s">
        <v>365</v>
      </c>
      <c r="AG97" s="269" t="s">
        <v>362</v>
      </c>
      <c r="AH97" s="269" t="s">
        <v>3082</v>
      </c>
      <c r="AI97" s="269" t="s">
        <v>688</v>
      </c>
      <c r="AJ97" s="269" t="s">
        <v>230</v>
      </c>
      <c r="AK97" s="269"/>
      <c r="AL97" s="269"/>
      <c r="AM97" s="270"/>
      <c r="AN97" s="269" t="s">
        <v>564</v>
      </c>
      <c r="AO97" s="269" t="s">
        <v>585</v>
      </c>
      <c r="AP97" s="271" t="s">
        <v>3064</v>
      </c>
      <c r="AQ97" s="272">
        <f t="shared" si="70"/>
        <v>0</v>
      </c>
      <c r="AR97" s="273">
        <f t="shared" si="71"/>
        <v>0</v>
      </c>
      <c r="AS97" s="274">
        <f t="shared" si="76"/>
        <v>0</v>
      </c>
      <c r="AT97" s="274">
        <f t="shared" si="35"/>
        <v>0</v>
      </c>
      <c r="AU97" s="125">
        <f t="shared" si="72"/>
        <v>1.853820315489596</v>
      </c>
      <c r="AV97" s="126">
        <f t="shared" si="53"/>
        <v>-64.587768733041116</v>
      </c>
      <c r="AW97" s="125">
        <f t="shared" si="54"/>
        <v>-0.89588195437777518</v>
      </c>
      <c r="AX97" s="127">
        <f t="shared" si="55"/>
        <v>601.1443198072725</v>
      </c>
      <c r="AY97" s="127">
        <f t="shared" si="56"/>
        <v>214.8029980755596</v>
      </c>
      <c r="AZ97" s="128">
        <f t="shared" si="73"/>
        <v>-64.267649048996148</v>
      </c>
      <c r="BA97" s="503" t="s">
        <v>2417</v>
      </c>
      <c r="BB97" s="504" t="s">
        <v>2903</v>
      </c>
      <c r="BC97" s="514">
        <v>23519</v>
      </c>
      <c r="BD97" s="539">
        <v>765</v>
      </c>
      <c r="BE97" s="540">
        <v>31145</v>
      </c>
      <c r="BF97" s="514">
        <v>23955</v>
      </c>
      <c r="BG97" s="539">
        <v>2434</v>
      </c>
      <c r="BH97" s="540">
        <v>39849</v>
      </c>
      <c r="BI97" s="540">
        <v>5579</v>
      </c>
      <c r="BJ97" s="609">
        <v>17940</v>
      </c>
      <c r="BK97" s="609">
        <v>5538</v>
      </c>
      <c r="BL97" s="609">
        <v>18417</v>
      </c>
      <c r="BM97" s="269" t="s">
        <v>225</v>
      </c>
      <c r="BN97" s="269" t="s">
        <v>688</v>
      </c>
      <c r="BO97" s="406" t="s">
        <v>3064</v>
      </c>
      <c r="BP97" s="262" t="str">
        <f t="shared" si="57"/>
        <v/>
      </c>
      <c r="BQ97" s="263">
        <f t="shared" si="58"/>
        <v>0</v>
      </c>
      <c r="BR97" s="263">
        <f t="shared" si="59"/>
        <v>0</v>
      </c>
      <c r="BS97" s="263">
        <f t="shared" si="60"/>
        <v>0</v>
      </c>
      <c r="BT97" s="264" t="str">
        <f t="shared" si="61"/>
        <v/>
      </c>
      <c r="BU97" s="264" t="str">
        <f t="shared" si="62"/>
        <v/>
      </c>
      <c r="BV97" s="263">
        <f t="shared" si="63"/>
        <v>0</v>
      </c>
      <c r="BW97" s="263">
        <f t="shared" si="64"/>
        <v>0</v>
      </c>
      <c r="BX97" s="263" t="str">
        <f t="shared" si="65"/>
        <v/>
      </c>
      <c r="BY97" s="263" t="str">
        <f t="shared" si="66"/>
        <v/>
      </c>
      <c r="BZ97" s="263" t="str">
        <f t="shared" si="67"/>
        <v/>
      </c>
      <c r="CA97" s="263" t="str">
        <f t="shared" si="68"/>
        <v/>
      </c>
      <c r="CB97" s="265"/>
      <c r="CC97" s="1131" t="s">
        <v>3397</v>
      </c>
      <c r="CD97" s="1126">
        <f t="shared" si="52"/>
        <v>0</v>
      </c>
      <c r="CE97" s="1126">
        <f t="shared" si="69"/>
        <v>0</v>
      </c>
    </row>
    <row r="98" spans="1:83" ht="27">
      <c r="A98" s="373" t="s">
        <v>3154</v>
      </c>
      <c r="B98" s="372" t="s">
        <v>2337</v>
      </c>
      <c r="C98" s="440"/>
      <c r="D98" s="372"/>
      <c r="E98" s="372"/>
      <c r="F98" s="75"/>
      <c r="G98" s="75"/>
      <c r="H98" s="367"/>
      <c r="I98" s="75"/>
      <c r="J98" s="75"/>
      <c r="K98" s="367"/>
      <c r="L98" s="367"/>
      <c r="M98" s="360">
        <v>0</v>
      </c>
      <c r="N98" s="367"/>
      <c r="O98" s="360"/>
      <c r="P98" s="371"/>
      <c r="Q98" s="371"/>
      <c r="R98" s="371"/>
      <c r="S98" s="371"/>
      <c r="T98" s="371"/>
      <c r="U98" s="1435" t="s">
        <v>3983</v>
      </c>
      <c r="V98" s="500" t="s">
        <v>54</v>
      </c>
      <c r="W98" s="501" t="s">
        <v>61</v>
      </c>
      <c r="X98" s="501"/>
      <c r="Y98" s="501"/>
      <c r="Z98" s="501"/>
      <c r="AA98" s="501"/>
      <c r="AB98" s="502"/>
      <c r="AC98" s="268"/>
      <c r="AD98" s="269" t="s">
        <v>367</v>
      </c>
      <c r="AE98" s="269" t="s">
        <v>367</v>
      </c>
      <c r="AF98" s="269" t="s">
        <v>367</v>
      </c>
      <c r="AG98" s="269" t="s">
        <v>367</v>
      </c>
      <c r="AH98" s="269" t="s">
        <v>90</v>
      </c>
      <c r="AI98" s="269" t="s">
        <v>90</v>
      </c>
      <c r="AJ98" s="269" t="s">
        <v>90</v>
      </c>
      <c r="AK98" s="269"/>
      <c r="AL98" s="269"/>
      <c r="AM98" s="270"/>
      <c r="AN98" s="269" t="s">
        <v>90</v>
      </c>
      <c r="AO98" s="269" t="s">
        <v>90</v>
      </c>
      <c r="AP98" s="271" t="s">
        <v>2924</v>
      </c>
      <c r="AQ98" s="272">
        <f t="shared" si="70"/>
        <v>0</v>
      </c>
      <c r="AR98" s="273">
        <f t="shared" si="71"/>
        <v>0</v>
      </c>
      <c r="AS98" s="274">
        <f t="shared" si="76"/>
        <v>0</v>
      </c>
      <c r="AT98" s="274">
        <f t="shared" ref="AT98:AT161" si="77">IF(AND(SUMIF($A:$A,CONCATENATE($A98,"-","?"),$I:$I)+SUMIF($A:$A,CONCATENATE($A98,"-","??"),$I:$I)&gt;0,SUMIF($A:$A,CONCATENATE($A98,"-","?"),$I:$I)+SUMIF($A:$A,CONCATENATE($A98,"-","??"),$I:$I)&lt;&gt;$I98),1,0)</f>
        <v>0</v>
      </c>
      <c r="AU98" s="125" t="str">
        <f t="shared" si="72"/>
        <v/>
      </c>
      <c r="AV98" s="126" t="str">
        <f t="shared" si="53"/>
        <v/>
      </c>
      <c r="AW98" s="125" t="str">
        <f t="shared" si="54"/>
        <v/>
      </c>
      <c r="AX98" s="127" t="str">
        <f t="shared" si="55"/>
        <v/>
      </c>
      <c r="AY98" s="127" t="str">
        <f t="shared" si="56"/>
        <v/>
      </c>
      <c r="AZ98" s="128" t="str">
        <f t="shared" si="73"/>
        <v/>
      </c>
      <c r="BA98" s="503" t="s">
        <v>2418</v>
      </c>
      <c r="BB98" s="504" t="s">
        <v>2337</v>
      </c>
      <c r="BC98" s="547"/>
      <c r="BD98" s="547"/>
      <c r="BE98" s="545"/>
      <c r="BF98" s="547"/>
      <c r="BG98" s="547"/>
      <c r="BH98" s="545"/>
      <c r="BI98" s="545"/>
      <c r="BJ98" s="544">
        <v>0</v>
      </c>
      <c r="BK98" s="545"/>
      <c r="BL98" s="544">
        <v>0</v>
      </c>
      <c r="BM98" s="269" t="s">
        <v>182</v>
      </c>
      <c r="BN98" s="269" t="s">
        <v>90</v>
      </c>
      <c r="BO98" s="271" t="s">
        <v>2924</v>
      </c>
      <c r="BP98" s="262" t="str">
        <f t="shared" si="57"/>
        <v/>
      </c>
      <c r="BQ98" s="263" t="str">
        <f t="shared" si="58"/>
        <v/>
      </c>
      <c r="BR98" s="263" t="str">
        <f t="shared" si="59"/>
        <v/>
      </c>
      <c r="BS98" s="263" t="str">
        <f t="shared" si="60"/>
        <v/>
      </c>
      <c r="BT98" s="264" t="str">
        <f t="shared" si="61"/>
        <v/>
      </c>
      <c r="BU98" s="264" t="str">
        <f t="shared" si="62"/>
        <v/>
      </c>
      <c r="BV98" s="263" t="str">
        <f t="shared" si="63"/>
        <v/>
      </c>
      <c r="BW98" s="263">
        <f t="shared" si="64"/>
        <v>0</v>
      </c>
      <c r="BX98" s="263" t="str">
        <f t="shared" si="65"/>
        <v/>
      </c>
      <c r="BY98" s="263" t="str">
        <f t="shared" si="66"/>
        <v/>
      </c>
      <c r="BZ98" s="263" t="str">
        <f t="shared" si="67"/>
        <v/>
      </c>
      <c r="CA98" s="263" t="str">
        <f t="shared" si="68"/>
        <v/>
      </c>
      <c r="CB98" s="265"/>
      <c r="CC98" s="1131" t="s">
        <v>3397</v>
      </c>
      <c r="CD98" s="1126">
        <f t="shared" si="52"/>
        <v>0</v>
      </c>
      <c r="CE98" s="1126">
        <f t="shared" si="69"/>
        <v>0</v>
      </c>
    </row>
    <row r="99" spans="1:83" ht="27">
      <c r="A99" s="373" t="s">
        <v>3155</v>
      </c>
      <c r="B99" s="372" t="s">
        <v>2338</v>
      </c>
      <c r="C99" s="440"/>
      <c r="D99" s="372"/>
      <c r="E99" s="372"/>
      <c r="F99" s="75"/>
      <c r="G99" s="75"/>
      <c r="H99" s="367"/>
      <c r="I99" s="75"/>
      <c r="J99" s="75"/>
      <c r="K99" s="367"/>
      <c r="L99" s="367"/>
      <c r="M99" s="360">
        <v>0</v>
      </c>
      <c r="N99" s="367"/>
      <c r="O99" s="360"/>
      <c r="P99" s="371"/>
      <c r="Q99" s="371"/>
      <c r="R99" s="371"/>
      <c r="S99" s="371"/>
      <c r="T99" s="371"/>
      <c r="U99" s="1435" t="s">
        <v>3983</v>
      </c>
      <c r="V99" s="500" t="s">
        <v>54</v>
      </c>
      <c r="W99" s="501" t="s">
        <v>62</v>
      </c>
      <c r="X99" s="501"/>
      <c r="Y99" s="501"/>
      <c r="Z99" s="501"/>
      <c r="AA99" s="501"/>
      <c r="AB99" s="502"/>
      <c r="AC99" s="268"/>
      <c r="AD99" s="269" t="s">
        <v>367</v>
      </c>
      <c r="AE99" s="269" t="s">
        <v>367</v>
      </c>
      <c r="AF99" s="269" t="s">
        <v>367</v>
      </c>
      <c r="AG99" s="269" t="s">
        <v>367</v>
      </c>
      <c r="AH99" s="269" t="s">
        <v>90</v>
      </c>
      <c r="AI99" s="269" t="s">
        <v>90</v>
      </c>
      <c r="AJ99" s="269" t="s">
        <v>90</v>
      </c>
      <c r="AK99" s="269"/>
      <c r="AL99" s="269"/>
      <c r="AM99" s="270"/>
      <c r="AN99" s="269" t="s">
        <v>90</v>
      </c>
      <c r="AO99" s="269" t="s">
        <v>90</v>
      </c>
      <c r="AP99" s="271" t="s">
        <v>2924</v>
      </c>
      <c r="AQ99" s="272">
        <f t="shared" si="70"/>
        <v>0</v>
      </c>
      <c r="AR99" s="273">
        <f t="shared" si="71"/>
        <v>0</v>
      </c>
      <c r="AS99" s="274">
        <f t="shared" si="76"/>
        <v>0</v>
      </c>
      <c r="AT99" s="274">
        <f t="shared" si="77"/>
        <v>0</v>
      </c>
      <c r="AU99" s="125" t="str">
        <f t="shared" si="72"/>
        <v/>
      </c>
      <c r="AV99" s="126" t="str">
        <f t="shared" si="53"/>
        <v/>
      </c>
      <c r="AW99" s="125" t="str">
        <f t="shared" si="54"/>
        <v/>
      </c>
      <c r="AX99" s="127" t="str">
        <f t="shared" si="55"/>
        <v/>
      </c>
      <c r="AY99" s="127" t="str">
        <f t="shared" si="56"/>
        <v/>
      </c>
      <c r="AZ99" s="128" t="str">
        <f t="shared" si="73"/>
        <v/>
      </c>
      <c r="BA99" s="503" t="s">
        <v>2419</v>
      </c>
      <c r="BB99" s="504" t="s">
        <v>2338</v>
      </c>
      <c r="BC99" s="547"/>
      <c r="BD99" s="547"/>
      <c r="BE99" s="545"/>
      <c r="BF99" s="547"/>
      <c r="BG99" s="547"/>
      <c r="BH99" s="545"/>
      <c r="BI99" s="545"/>
      <c r="BJ99" s="544">
        <v>0</v>
      </c>
      <c r="BK99" s="545"/>
      <c r="BL99" s="544">
        <v>0</v>
      </c>
      <c r="BM99" s="269" t="s">
        <v>182</v>
      </c>
      <c r="BN99" s="269" t="s">
        <v>90</v>
      </c>
      <c r="BO99" s="271" t="s">
        <v>2924</v>
      </c>
      <c r="BP99" s="262" t="str">
        <f t="shared" si="57"/>
        <v/>
      </c>
      <c r="BQ99" s="263" t="str">
        <f t="shared" si="58"/>
        <v/>
      </c>
      <c r="BR99" s="263" t="str">
        <f t="shared" si="59"/>
        <v/>
      </c>
      <c r="BS99" s="263" t="str">
        <f t="shared" si="60"/>
        <v/>
      </c>
      <c r="BT99" s="264" t="str">
        <f t="shared" si="61"/>
        <v/>
      </c>
      <c r="BU99" s="264" t="str">
        <f t="shared" si="62"/>
        <v/>
      </c>
      <c r="BV99" s="263" t="str">
        <f t="shared" si="63"/>
        <v/>
      </c>
      <c r="BW99" s="263">
        <f t="shared" si="64"/>
        <v>0</v>
      </c>
      <c r="BX99" s="263" t="str">
        <f t="shared" si="65"/>
        <v/>
      </c>
      <c r="BY99" s="263" t="str">
        <f t="shared" si="66"/>
        <v/>
      </c>
      <c r="BZ99" s="263" t="str">
        <f t="shared" si="67"/>
        <v/>
      </c>
      <c r="CA99" s="263" t="str">
        <f t="shared" si="68"/>
        <v/>
      </c>
      <c r="CB99" s="265"/>
      <c r="CC99" s="1131" t="s">
        <v>3397</v>
      </c>
      <c r="CD99" s="1126">
        <f t="shared" si="52"/>
        <v>0</v>
      </c>
      <c r="CE99" s="1126">
        <f t="shared" si="69"/>
        <v>0</v>
      </c>
    </row>
    <row r="100" spans="1:83">
      <c r="A100" s="373" t="s">
        <v>3156</v>
      </c>
      <c r="B100" s="372" t="s">
        <v>586</v>
      </c>
      <c r="C100" s="440"/>
      <c r="D100" s="372"/>
      <c r="E100" s="372"/>
      <c r="F100" s="75"/>
      <c r="G100" s="75"/>
      <c r="H100" s="367"/>
      <c r="I100" s="75"/>
      <c r="J100" s="75"/>
      <c r="K100" s="367"/>
      <c r="L100" s="367"/>
      <c r="M100" s="360">
        <v>0</v>
      </c>
      <c r="N100" s="367"/>
      <c r="O100" s="360"/>
      <c r="P100" s="371"/>
      <c r="Q100" s="371"/>
      <c r="R100" s="371"/>
      <c r="S100" s="371"/>
      <c r="T100" s="371"/>
      <c r="U100" s="1435" t="s">
        <v>3983</v>
      </c>
      <c r="V100" s="500"/>
      <c r="W100" s="501"/>
      <c r="X100" s="501"/>
      <c r="Y100" s="501"/>
      <c r="Z100" s="501"/>
      <c r="AA100" s="501"/>
      <c r="AB100" s="502"/>
      <c r="AC100" s="268"/>
      <c r="AD100" s="269" t="s">
        <v>182</v>
      </c>
      <c r="AE100" s="269" t="s">
        <v>182</v>
      </c>
      <c r="AF100" s="269" t="s">
        <v>182</v>
      </c>
      <c r="AG100" s="269" t="s">
        <v>182</v>
      </c>
      <c r="AH100" s="269" t="s">
        <v>90</v>
      </c>
      <c r="AI100" s="269" t="s">
        <v>90</v>
      </c>
      <c r="AJ100" s="269" t="s">
        <v>90</v>
      </c>
      <c r="AK100" s="269"/>
      <c r="AL100" s="269"/>
      <c r="AM100" s="270"/>
      <c r="AN100" s="269" t="s">
        <v>90</v>
      </c>
      <c r="AO100" s="269" t="s">
        <v>90</v>
      </c>
      <c r="AP100" s="275" t="s">
        <v>2924</v>
      </c>
      <c r="AQ100" s="272">
        <f t="shared" si="70"/>
        <v>0</v>
      </c>
      <c r="AR100" s="273">
        <f t="shared" si="71"/>
        <v>0</v>
      </c>
      <c r="AS100" s="274">
        <f t="shared" si="76"/>
        <v>0</v>
      </c>
      <c r="AT100" s="274">
        <f t="shared" si="77"/>
        <v>0</v>
      </c>
      <c r="AU100" s="125" t="str">
        <f t="shared" si="72"/>
        <v/>
      </c>
      <c r="AV100" s="126" t="str">
        <f t="shared" si="53"/>
        <v/>
      </c>
      <c r="AW100" s="125" t="str">
        <f t="shared" si="54"/>
        <v/>
      </c>
      <c r="AX100" s="127" t="str">
        <f t="shared" si="55"/>
        <v/>
      </c>
      <c r="AY100" s="127" t="str">
        <f t="shared" si="56"/>
        <v/>
      </c>
      <c r="AZ100" s="128" t="str">
        <f t="shared" si="73"/>
        <v/>
      </c>
      <c r="BA100" s="503" t="s">
        <v>2420</v>
      </c>
      <c r="BB100" s="504" t="s">
        <v>586</v>
      </c>
      <c r="BC100" s="547"/>
      <c r="BD100" s="547"/>
      <c r="BE100" s="545"/>
      <c r="BF100" s="547"/>
      <c r="BG100" s="547"/>
      <c r="BH100" s="545"/>
      <c r="BI100" s="545"/>
      <c r="BJ100" s="544">
        <v>0</v>
      </c>
      <c r="BK100" s="545"/>
      <c r="BL100" s="544">
        <v>0</v>
      </c>
      <c r="BM100" s="269" t="s">
        <v>182</v>
      </c>
      <c r="BN100" s="269" t="s">
        <v>90</v>
      </c>
      <c r="BO100" s="275" t="s">
        <v>2924</v>
      </c>
      <c r="BP100" s="262" t="str">
        <f t="shared" si="57"/>
        <v/>
      </c>
      <c r="BQ100" s="263" t="str">
        <f t="shared" si="58"/>
        <v/>
      </c>
      <c r="BR100" s="263" t="str">
        <f t="shared" si="59"/>
        <v/>
      </c>
      <c r="BS100" s="263" t="str">
        <f t="shared" si="60"/>
        <v/>
      </c>
      <c r="BT100" s="264" t="str">
        <f t="shared" si="61"/>
        <v/>
      </c>
      <c r="BU100" s="264" t="str">
        <f t="shared" si="62"/>
        <v/>
      </c>
      <c r="BV100" s="263" t="str">
        <f t="shared" si="63"/>
        <v/>
      </c>
      <c r="BW100" s="263">
        <f t="shared" si="64"/>
        <v>0</v>
      </c>
      <c r="BX100" s="263" t="str">
        <f t="shared" si="65"/>
        <v/>
      </c>
      <c r="BY100" s="263" t="str">
        <f t="shared" si="66"/>
        <v/>
      </c>
      <c r="BZ100" s="263" t="str">
        <f t="shared" si="67"/>
        <v/>
      </c>
      <c r="CA100" s="263" t="str">
        <f t="shared" si="68"/>
        <v/>
      </c>
      <c r="CB100" s="265"/>
      <c r="CC100" s="1131" t="s">
        <v>3397</v>
      </c>
      <c r="CD100" s="1126">
        <f t="shared" si="52"/>
        <v>0</v>
      </c>
      <c r="CE100" s="1126">
        <f t="shared" si="69"/>
        <v>0</v>
      </c>
    </row>
    <row r="101" spans="1:83">
      <c r="A101" s="373" t="s">
        <v>3157</v>
      </c>
      <c r="B101" s="372" t="s">
        <v>811</v>
      </c>
      <c r="C101" s="440"/>
      <c r="D101" s="372"/>
      <c r="E101" s="372"/>
      <c r="F101" s="75"/>
      <c r="G101" s="75"/>
      <c r="H101" s="367"/>
      <c r="I101" s="75"/>
      <c r="J101" s="75"/>
      <c r="K101" s="367"/>
      <c r="L101" s="367"/>
      <c r="M101" s="360">
        <v>0</v>
      </c>
      <c r="N101" s="367"/>
      <c r="O101" s="360"/>
      <c r="P101" s="371"/>
      <c r="Q101" s="371"/>
      <c r="R101" s="371"/>
      <c r="S101" s="371"/>
      <c r="T101" s="371"/>
      <c r="U101" s="1435" t="s">
        <v>3983</v>
      </c>
      <c r="V101" s="500" t="s">
        <v>54</v>
      </c>
      <c r="W101" s="501" t="s">
        <v>15</v>
      </c>
      <c r="X101" s="501"/>
      <c r="Y101" s="501"/>
      <c r="Z101" s="501"/>
      <c r="AA101" s="501"/>
      <c r="AB101" s="502"/>
      <c r="AC101" s="268"/>
      <c r="AD101" s="269" t="s">
        <v>375</v>
      </c>
      <c r="AE101" s="269" t="s">
        <v>375</v>
      </c>
      <c r="AF101" s="269" t="s">
        <v>375</v>
      </c>
      <c r="AG101" s="269" t="s">
        <v>375</v>
      </c>
      <c r="AH101" s="269" t="s">
        <v>90</v>
      </c>
      <c r="AI101" s="269" t="s">
        <v>90</v>
      </c>
      <c r="AJ101" s="269" t="s">
        <v>90</v>
      </c>
      <c r="AK101" s="269"/>
      <c r="AL101" s="269"/>
      <c r="AM101" s="270"/>
      <c r="AN101" s="269" t="s">
        <v>90</v>
      </c>
      <c r="AO101" s="269" t="s">
        <v>90</v>
      </c>
      <c r="AP101" s="275" t="s">
        <v>2924</v>
      </c>
      <c r="AQ101" s="272">
        <f t="shared" si="70"/>
        <v>0</v>
      </c>
      <c r="AR101" s="273">
        <f t="shared" si="71"/>
        <v>0</v>
      </c>
      <c r="AS101" s="274">
        <f t="shared" si="76"/>
        <v>0</v>
      </c>
      <c r="AT101" s="274">
        <f t="shared" si="77"/>
        <v>0</v>
      </c>
      <c r="AU101" s="125" t="str">
        <f t="shared" si="72"/>
        <v/>
      </c>
      <c r="AV101" s="126" t="str">
        <f t="shared" si="53"/>
        <v/>
      </c>
      <c r="AW101" s="125" t="str">
        <f t="shared" si="54"/>
        <v/>
      </c>
      <c r="AX101" s="127" t="str">
        <f t="shared" si="55"/>
        <v/>
      </c>
      <c r="AY101" s="127" t="str">
        <f t="shared" si="56"/>
        <v/>
      </c>
      <c r="AZ101" s="128" t="str">
        <f t="shared" si="73"/>
        <v/>
      </c>
      <c r="BA101" s="503" t="s">
        <v>2421</v>
      </c>
      <c r="BB101" s="504" t="s">
        <v>811</v>
      </c>
      <c r="BC101" s="547"/>
      <c r="BD101" s="547"/>
      <c r="BE101" s="545"/>
      <c r="BF101" s="547"/>
      <c r="BG101" s="547"/>
      <c r="BH101" s="545"/>
      <c r="BI101" s="545"/>
      <c r="BJ101" s="544">
        <v>0</v>
      </c>
      <c r="BK101" s="545"/>
      <c r="BL101" s="544">
        <v>0</v>
      </c>
      <c r="BM101" s="269" t="s">
        <v>182</v>
      </c>
      <c r="BN101" s="269" t="s">
        <v>90</v>
      </c>
      <c r="BO101" s="275" t="s">
        <v>2924</v>
      </c>
      <c r="BP101" s="262" t="str">
        <f t="shared" si="57"/>
        <v/>
      </c>
      <c r="BQ101" s="263" t="str">
        <f t="shared" si="58"/>
        <v/>
      </c>
      <c r="BR101" s="263" t="str">
        <f t="shared" si="59"/>
        <v/>
      </c>
      <c r="BS101" s="263" t="str">
        <f t="shared" si="60"/>
        <v/>
      </c>
      <c r="BT101" s="264" t="str">
        <f t="shared" si="61"/>
        <v/>
      </c>
      <c r="BU101" s="264" t="str">
        <f t="shared" si="62"/>
        <v/>
      </c>
      <c r="BV101" s="263" t="str">
        <f t="shared" si="63"/>
        <v/>
      </c>
      <c r="BW101" s="263">
        <f t="shared" si="64"/>
        <v>0</v>
      </c>
      <c r="BX101" s="263" t="str">
        <f t="shared" si="65"/>
        <v/>
      </c>
      <c r="BY101" s="263" t="str">
        <f t="shared" si="66"/>
        <v/>
      </c>
      <c r="BZ101" s="263" t="str">
        <f t="shared" si="67"/>
        <v/>
      </c>
      <c r="CA101" s="263" t="str">
        <f t="shared" si="68"/>
        <v/>
      </c>
      <c r="CB101" s="265"/>
      <c r="CC101" s="1131" t="s">
        <v>3397</v>
      </c>
      <c r="CD101" s="1126">
        <f t="shared" si="52"/>
        <v>0</v>
      </c>
      <c r="CE101" s="1126">
        <f t="shared" si="69"/>
        <v>0</v>
      </c>
    </row>
    <row r="102" spans="1:83" ht="27">
      <c r="A102" s="373" t="s">
        <v>3158</v>
      </c>
      <c r="B102" s="372" t="s">
        <v>2339</v>
      </c>
      <c r="C102" s="440"/>
      <c r="D102" s="372"/>
      <c r="E102" s="372"/>
      <c r="F102" s="75"/>
      <c r="G102" s="75"/>
      <c r="H102" s="367"/>
      <c r="I102" s="75"/>
      <c r="J102" s="75"/>
      <c r="K102" s="367"/>
      <c r="L102" s="367"/>
      <c r="M102" s="360">
        <v>0</v>
      </c>
      <c r="N102" s="367"/>
      <c r="O102" s="360"/>
      <c r="P102" s="371"/>
      <c r="Q102" s="371"/>
      <c r="R102" s="371"/>
      <c r="S102" s="371"/>
      <c r="T102" s="371"/>
      <c r="U102" s="1435" t="s">
        <v>3983</v>
      </c>
      <c r="V102" s="500" t="s">
        <v>54</v>
      </c>
      <c r="W102" s="501" t="s">
        <v>18</v>
      </c>
      <c r="X102" s="501"/>
      <c r="Y102" s="501"/>
      <c r="Z102" s="501"/>
      <c r="AA102" s="501"/>
      <c r="AB102" s="502"/>
      <c r="AC102" s="268"/>
      <c r="AD102" s="269" t="s">
        <v>375</v>
      </c>
      <c r="AE102" s="269" t="s">
        <v>375</v>
      </c>
      <c r="AF102" s="269" t="s">
        <v>375</v>
      </c>
      <c r="AG102" s="269" t="s">
        <v>375</v>
      </c>
      <c r="AH102" s="269" t="s">
        <v>90</v>
      </c>
      <c r="AI102" s="269" t="s">
        <v>90</v>
      </c>
      <c r="AJ102" s="269" t="s">
        <v>90</v>
      </c>
      <c r="AK102" s="269"/>
      <c r="AL102" s="269"/>
      <c r="AM102" s="270"/>
      <c r="AN102" s="269" t="s">
        <v>90</v>
      </c>
      <c r="AO102" s="269" t="s">
        <v>90</v>
      </c>
      <c r="AP102" s="275" t="s">
        <v>2924</v>
      </c>
      <c r="AQ102" s="272">
        <f t="shared" si="70"/>
        <v>0</v>
      </c>
      <c r="AR102" s="273">
        <f t="shared" si="71"/>
        <v>0</v>
      </c>
      <c r="AS102" s="274">
        <f t="shared" si="76"/>
        <v>0</v>
      </c>
      <c r="AT102" s="274">
        <f t="shared" si="77"/>
        <v>0</v>
      </c>
      <c r="AU102" s="125" t="str">
        <f t="shared" si="72"/>
        <v/>
      </c>
      <c r="AV102" s="126" t="str">
        <f t="shared" si="53"/>
        <v/>
      </c>
      <c r="AW102" s="125" t="str">
        <f t="shared" si="54"/>
        <v/>
      </c>
      <c r="AX102" s="127" t="str">
        <f t="shared" si="55"/>
        <v/>
      </c>
      <c r="AY102" s="127" t="str">
        <f t="shared" si="56"/>
        <v/>
      </c>
      <c r="AZ102" s="128" t="str">
        <f t="shared" si="73"/>
        <v/>
      </c>
      <c r="BA102" s="503" t="s">
        <v>72</v>
      </c>
      <c r="BB102" s="504" t="s">
        <v>2339</v>
      </c>
      <c r="BC102" s="547"/>
      <c r="BD102" s="547"/>
      <c r="BE102" s="545"/>
      <c r="BF102" s="547"/>
      <c r="BG102" s="547"/>
      <c r="BH102" s="545"/>
      <c r="BI102" s="545"/>
      <c r="BJ102" s="544">
        <v>0</v>
      </c>
      <c r="BK102" s="545"/>
      <c r="BL102" s="544">
        <v>0</v>
      </c>
      <c r="BM102" s="269" t="s">
        <v>182</v>
      </c>
      <c r="BN102" s="269" t="s">
        <v>90</v>
      </c>
      <c r="BO102" s="275" t="s">
        <v>2924</v>
      </c>
      <c r="BP102" s="262" t="str">
        <f t="shared" si="57"/>
        <v/>
      </c>
      <c r="BQ102" s="263" t="str">
        <f t="shared" si="58"/>
        <v/>
      </c>
      <c r="BR102" s="263" t="str">
        <f t="shared" si="59"/>
        <v/>
      </c>
      <c r="BS102" s="263" t="str">
        <f t="shared" si="60"/>
        <v/>
      </c>
      <c r="BT102" s="264" t="str">
        <f t="shared" si="61"/>
        <v/>
      </c>
      <c r="BU102" s="264" t="str">
        <f t="shared" si="62"/>
        <v/>
      </c>
      <c r="BV102" s="263" t="str">
        <f t="shared" si="63"/>
        <v/>
      </c>
      <c r="BW102" s="263">
        <f t="shared" si="64"/>
        <v>0</v>
      </c>
      <c r="BX102" s="263" t="str">
        <f t="shared" si="65"/>
        <v/>
      </c>
      <c r="BY102" s="263" t="str">
        <f t="shared" si="66"/>
        <v/>
      </c>
      <c r="BZ102" s="263" t="str">
        <f t="shared" si="67"/>
        <v/>
      </c>
      <c r="CA102" s="263" t="str">
        <f t="shared" si="68"/>
        <v/>
      </c>
      <c r="CB102" s="265"/>
      <c r="CC102" s="1131" t="s">
        <v>3397</v>
      </c>
      <c r="CD102" s="1126">
        <f t="shared" si="52"/>
        <v>0</v>
      </c>
      <c r="CE102" s="1126">
        <f t="shared" si="69"/>
        <v>0</v>
      </c>
    </row>
    <row r="103" spans="1:83" ht="81">
      <c r="A103" s="373" t="s">
        <v>2451</v>
      </c>
      <c r="B103" s="372" t="s">
        <v>1122</v>
      </c>
      <c r="C103" s="372" t="s">
        <v>1123</v>
      </c>
      <c r="D103" s="372" t="s">
        <v>451</v>
      </c>
      <c r="E103" s="372" t="s">
        <v>0</v>
      </c>
      <c r="F103" s="120">
        <f>F104+F105</f>
        <v>3691</v>
      </c>
      <c r="G103" s="120">
        <f t="shared" ref="G103:O103" si="78">G104+G105</f>
        <v>0</v>
      </c>
      <c r="H103" s="120">
        <f t="shared" si="78"/>
        <v>0</v>
      </c>
      <c r="I103" s="120">
        <f t="shared" si="78"/>
        <v>9243</v>
      </c>
      <c r="J103" s="120">
        <f t="shared" si="78"/>
        <v>0</v>
      </c>
      <c r="K103" s="120">
        <f t="shared" si="78"/>
        <v>0</v>
      </c>
      <c r="L103" s="120">
        <f t="shared" si="78"/>
        <v>1107</v>
      </c>
      <c r="M103" s="120">
        <f t="shared" si="78"/>
        <v>2584</v>
      </c>
      <c r="N103" s="120">
        <f t="shared" si="78"/>
        <v>6082</v>
      </c>
      <c r="O103" s="120">
        <f t="shared" si="78"/>
        <v>3161</v>
      </c>
      <c r="P103" s="120"/>
      <c r="Q103" s="371" t="s">
        <v>3401</v>
      </c>
      <c r="R103" s="371" t="s">
        <v>2905</v>
      </c>
      <c r="S103" s="371" t="s">
        <v>1526</v>
      </c>
      <c r="T103" s="371" t="s">
        <v>1124</v>
      </c>
      <c r="U103" s="1740" t="s">
        <v>2909</v>
      </c>
      <c r="V103" s="500" t="s">
        <v>54</v>
      </c>
      <c r="W103" s="501" t="s">
        <v>20</v>
      </c>
      <c r="X103" s="501" t="s">
        <v>63</v>
      </c>
      <c r="Y103" s="501">
        <v>3</v>
      </c>
      <c r="Z103" s="501">
        <v>0</v>
      </c>
      <c r="AA103" s="501">
        <v>0</v>
      </c>
      <c r="AB103" s="502"/>
      <c r="AC103" s="268"/>
      <c r="AD103" s="269" t="s">
        <v>182</v>
      </c>
      <c r="AE103" s="269" t="s">
        <v>182</v>
      </c>
      <c r="AF103" s="269" t="s">
        <v>376</v>
      </c>
      <c r="AG103" s="269" t="s">
        <v>182</v>
      </c>
      <c r="AH103" s="269" t="s">
        <v>90</v>
      </c>
      <c r="AI103" s="269" t="s">
        <v>182</v>
      </c>
      <c r="AJ103" s="269" t="s">
        <v>787</v>
      </c>
      <c r="AK103" s="269"/>
      <c r="AL103" s="269"/>
      <c r="AM103" s="270"/>
      <c r="AN103" s="269" t="s">
        <v>90</v>
      </c>
      <c r="AO103" s="269" t="s">
        <v>90</v>
      </c>
      <c r="AP103" s="271" t="s">
        <v>1288</v>
      </c>
      <c r="AQ103" s="272">
        <f t="shared" si="70"/>
        <v>0</v>
      </c>
      <c r="AR103" s="273">
        <f t="shared" si="71"/>
        <v>0</v>
      </c>
      <c r="AS103" s="274">
        <f t="shared" si="76"/>
        <v>0</v>
      </c>
      <c r="AT103" s="274">
        <f t="shared" si="77"/>
        <v>0</v>
      </c>
      <c r="AU103" s="125">
        <f t="shared" si="72"/>
        <v>-3.0470186498555263</v>
      </c>
      <c r="AV103" s="126">
        <f t="shared" si="53"/>
        <v>150.41994039555675</v>
      </c>
      <c r="AW103" s="125" t="str">
        <f t="shared" si="54"/>
        <v/>
      </c>
      <c r="AX103" s="127" t="str">
        <f t="shared" si="55"/>
        <v/>
      </c>
      <c r="AY103" s="127" t="str">
        <f t="shared" si="56"/>
        <v/>
      </c>
      <c r="AZ103" s="128" t="str">
        <f t="shared" si="73"/>
        <v/>
      </c>
      <c r="BA103" s="503" t="s">
        <v>71</v>
      </c>
      <c r="BB103" s="504" t="s">
        <v>1122</v>
      </c>
      <c r="BC103" s="539">
        <v>3807</v>
      </c>
      <c r="BD103" s="514">
        <v>0</v>
      </c>
      <c r="BE103" s="539">
        <v>0</v>
      </c>
      <c r="BF103" s="539">
        <v>3691</v>
      </c>
      <c r="BG103" s="539">
        <v>0</v>
      </c>
      <c r="BH103" s="539">
        <v>0</v>
      </c>
      <c r="BI103" s="539">
        <v>1142</v>
      </c>
      <c r="BJ103" s="539">
        <v>2665</v>
      </c>
      <c r="BK103" s="539">
        <v>1107</v>
      </c>
      <c r="BL103" s="539">
        <v>2584</v>
      </c>
      <c r="BM103" s="269" t="s">
        <v>376</v>
      </c>
      <c r="BN103" s="269" t="s">
        <v>182</v>
      </c>
      <c r="BO103" s="271" t="s">
        <v>1288</v>
      </c>
      <c r="BP103" s="262" t="str">
        <f t="shared" si="57"/>
        <v/>
      </c>
      <c r="BQ103" s="263">
        <f t="shared" si="58"/>
        <v>0</v>
      </c>
      <c r="BR103" s="263">
        <f t="shared" si="59"/>
        <v>0</v>
      </c>
      <c r="BS103" s="263">
        <f t="shared" si="60"/>
        <v>0</v>
      </c>
      <c r="BT103" s="264" t="str">
        <f t="shared" si="61"/>
        <v/>
      </c>
      <c r="BU103" s="264" t="str">
        <f t="shared" si="62"/>
        <v/>
      </c>
      <c r="BV103" s="263">
        <f t="shared" si="63"/>
        <v>0</v>
      </c>
      <c r="BW103" s="263">
        <f t="shared" si="64"/>
        <v>0</v>
      </c>
      <c r="BX103" s="263" t="str">
        <f t="shared" si="65"/>
        <v/>
      </c>
      <c r="BY103" s="263" t="str">
        <f t="shared" si="66"/>
        <v/>
      </c>
      <c r="BZ103" s="263" t="str">
        <f t="shared" si="67"/>
        <v/>
      </c>
      <c r="CA103" s="263" t="str">
        <f t="shared" si="68"/>
        <v/>
      </c>
      <c r="CB103" s="265"/>
      <c r="CC103" s="1131" t="s">
        <v>3397</v>
      </c>
      <c r="CD103" s="1126">
        <f t="shared" si="52"/>
        <v>0</v>
      </c>
      <c r="CE103" s="1126">
        <f t="shared" si="69"/>
        <v>0</v>
      </c>
    </row>
    <row r="104" spans="1:83" ht="94.5">
      <c r="A104" s="373" t="s">
        <v>2452</v>
      </c>
      <c r="B104" s="372" t="s">
        <v>1125</v>
      </c>
      <c r="C104" s="1738" t="s">
        <v>3513</v>
      </c>
      <c r="D104" s="372" t="s">
        <v>1126</v>
      </c>
      <c r="E104" s="372" t="s">
        <v>0</v>
      </c>
      <c r="F104" s="120">
        <v>1107</v>
      </c>
      <c r="G104" s="120"/>
      <c r="H104" s="367"/>
      <c r="I104" s="1138">
        <v>6082</v>
      </c>
      <c r="J104" s="1137"/>
      <c r="K104" s="1139"/>
      <c r="L104" s="1139">
        <v>1107</v>
      </c>
      <c r="M104" s="1139"/>
      <c r="N104" s="1140">
        <v>6082</v>
      </c>
      <c r="O104" s="1140"/>
      <c r="P104" s="371" t="s">
        <v>1023</v>
      </c>
      <c r="Q104" s="1141" t="s">
        <v>3485</v>
      </c>
      <c r="R104" s="1141" t="s">
        <v>3515</v>
      </c>
      <c r="S104" s="371" t="s">
        <v>2906</v>
      </c>
      <c r="T104" s="371" t="s">
        <v>1124</v>
      </c>
      <c r="U104" s="1740" t="s">
        <v>2908</v>
      </c>
      <c r="V104" s="500" t="s">
        <v>54</v>
      </c>
      <c r="W104" s="501" t="s">
        <v>20</v>
      </c>
      <c r="X104" s="501" t="s">
        <v>63</v>
      </c>
      <c r="Y104" s="501"/>
      <c r="Z104" s="501"/>
      <c r="AA104" s="501"/>
      <c r="AB104" s="502"/>
      <c r="AC104" s="268"/>
      <c r="AD104" s="269" t="s">
        <v>229</v>
      </c>
      <c r="AE104" s="269" t="s">
        <v>182</v>
      </c>
      <c r="AF104" s="269" t="s">
        <v>225</v>
      </c>
      <c r="AG104" s="269" t="s">
        <v>222</v>
      </c>
      <c r="AH104" s="269" t="s">
        <v>235</v>
      </c>
      <c r="AI104" s="269" t="s">
        <v>689</v>
      </c>
      <c r="AJ104" s="269" t="s">
        <v>230</v>
      </c>
      <c r="AK104" s="269"/>
      <c r="AL104" s="269"/>
      <c r="AM104" s="270"/>
      <c r="AN104" s="269" t="s">
        <v>583</v>
      </c>
      <c r="AO104" s="269" t="s">
        <v>584</v>
      </c>
      <c r="AP104" s="271" t="s">
        <v>1621</v>
      </c>
      <c r="AQ104" s="272">
        <f t="shared" si="70"/>
        <v>0</v>
      </c>
      <c r="AR104" s="273">
        <f t="shared" si="71"/>
        <v>0</v>
      </c>
      <c r="AS104" s="274">
        <f t="shared" si="76"/>
        <v>0</v>
      </c>
      <c r="AT104" s="274">
        <f t="shared" si="77"/>
        <v>0</v>
      </c>
      <c r="AU104" s="125">
        <f t="shared" si="72"/>
        <v>-3.0647985989492144</v>
      </c>
      <c r="AV104" s="126">
        <f t="shared" si="53"/>
        <v>449.41282746160789</v>
      </c>
      <c r="AW104" s="125" t="str">
        <f t="shared" si="54"/>
        <v/>
      </c>
      <c r="AX104" s="127" t="str">
        <f t="shared" si="55"/>
        <v/>
      </c>
      <c r="AY104" s="127" t="str">
        <f t="shared" si="56"/>
        <v/>
      </c>
      <c r="AZ104" s="128" t="str">
        <f t="shared" si="73"/>
        <v/>
      </c>
      <c r="BA104" s="503" t="s">
        <v>2422</v>
      </c>
      <c r="BB104" s="504" t="s">
        <v>1125</v>
      </c>
      <c r="BC104" s="539">
        <v>1142</v>
      </c>
      <c r="BD104" s="539">
        <v>0</v>
      </c>
      <c r="BE104" s="541"/>
      <c r="BF104" s="539">
        <v>1107</v>
      </c>
      <c r="BG104" s="624"/>
      <c r="BH104" s="541"/>
      <c r="BI104" s="540">
        <v>1142</v>
      </c>
      <c r="BJ104" s="540">
        <v>0</v>
      </c>
      <c r="BK104" s="540">
        <v>1107</v>
      </c>
      <c r="BL104" s="540"/>
      <c r="BM104" s="269" t="s">
        <v>225</v>
      </c>
      <c r="BN104" s="269" t="s">
        <v>689</v>
      </c>
      <c r="BO104" s="271" t="s">
        <v>1621</v>
      </c>
      <c r="BP104" s="262" t="str">
        <f t="shared" si="57"/>
        <v/>
      </c>
      <c r="BQ104" s="263">
        <f t="shared" si="58"/>
        <v>0</v>
      </c>
      <c r="BR104" s="263" t="str">
        <f t="shared" si="59"/>
        <v/>
      </c>
      <c r="BS104" s="263" t="str">
        <f t="shared" si="60"/>
        <v/>
      </c>
      <c r="BT104" s="264" t="str">
        <f t="shared" si="61"/>
        <v/>
      </c>
      <c r="BU104" s="264" t="str">
        <f t="shared" si="62"/>
        <v/>
      </c>
      <c r="BV104" s="263">
        <f t="shared" si="63"/>
        <v>0</v>
      </c>
      <c r="BW104" s="263" t="str">
        <f t="shared" si="64"/>
        <v/>
      </c>
      <c r="BX104" s="263" t="str">
        <f t="shared" si="65"/>
        <v/>
      </c>
      <c r="BY104" s="263" t="str">
        <f t="shared" si="66"/>
        <v/>
      </c>
      <c r="BZ104" s="263" t="str">
        <f t="shared" si="67"/>
        <v/>
      </c>
      <c r="CA104" s="263" t="str">
        <f t="shared" si="68"/>
        <v/>
      </c>
      <c r="CB104" s="265"/>
      <c r="CC104" s="1131" t="s">
        <v>3397</v>
      </c>
      <c r="CD104" s="1126">
        <f t="shared" si="52"/>
        <v>0</v>
      </c>
      <c r="CE104" s="1126">
        <f t="shared" si="69"/>
        <v>0</v>
      </c>
    </row>
    <row r="105" spans="1:83" ht="94.5">
      <c r="A105" s="373" t="s">
        <v>3159</v>
      </c>
      <c r="B105" s="372" t="s">
        <v>1127</v>
      </c>
      <c r="C105" s="1739" t="s">
        <v>3514</v>
      </c>
      <c r="D105" s="372" t="s">
        <v>451</v>
      </c>
      <c r="E105" s="372" t="s">
        <v>0</v>
      </c>
      <c r="F105" s="120">
        <v>2584</v>
      </c>
      <c r="G105" s="120"/>
      <c r="H105" s="367"/>
      <c r="I105" s="1138">
        <v>3161</v>
      </c>
      <c r="J105" s="1137"/>
      <c r="K105" s="1139"/>
      <c r="L105" s="1139"/>
      <c r="M105" s="1139">
        <v>2584</v>
      </c>
      <c r="N105" s="1140"/>
      <c r="O105" s="1140">
        <v>3161</v>
      </c>
      <c r="P105" s="371" t="s">
        <v>231</v>
      </c>
      <c r="Q105" s="1141" t="s">
        <v>3485</v>
      </c>
      <c r="R105" s="1141" t="s">
        <v>3515</v>
      </c>
      <c r="S105" s="371" t="s">
        <v>2906</v>
      </c>
      <c r="T105" s="371" t="s">
        <v>1124</v>
      </c>
      <c r="U105" s="1740" t="s">
        <v>2907</v>
      </c>
      <c r="V105" s="500" t="s">
        <v>54</v>
      </c>
      <c r="W105" s="501" t="s">
        <v>20</v>
      </c>
      <c r="X105" s="501" t="s">
        <v>63</v>
      </c>
      <c r="Y105" s="501"/>
      <c r="Z105" s="501"/>
      <c r="AA105" s="501"/>
      <c r="AB105" s="502"/>
      <c r="AC105" s="268"/>
      <c r="AD105" s="269" t="s">
        <v>229</v>
      </c>
      <c r="AE105" s="269" t="s">
        <v>364</v>
      </c>
      <c r="AF105" s="269" t="s">
        <v>225</v>
      </c>
      <c r="AG105" s="269" t="s">
        <v>222</v>
      </c>
      <c r="AH105" s="269" t="s">
        <v>3081</v>
      </c>
      <c r="AI105" s="269" t="s">
        <v>196</v>
      </c>
      <c r="AJ105" s="269" t="s">
        <v>230</v>
      </c>
      <c r="AK105" s="269"/>
      <c r="AL105" s="269"/>
      <c r="AM105" s="270"/>
      <c r="AN105" s="269" t="s">
        <v>583</v>
      </c>
      <c r="AO105" s="269" t="s">
        <v>584</v>
      </c>
      <c r="AP105" s="271" t="s">
        <v>1621</v>
      </c>
      <c r="AQ105" s="272">
        <f t="shared" si="70"/>
        <v>0</v>
      </c>
      <c r="AR105" s="273">
        <f t="shared" si="71"/>
        <v>0</v>
      </c>
      <c r="AS105" s="274">
        <f t="shared" si="76"/>
        <v>0</v>
      </c>
      <c r="AT105" s="274">
        <f t="shared" si="77"/>
        <v>0</v>
      </c>
      <c r="AU105" s="125">
        <f t="shared" si="72"/>
        <v>-3.039399624765482</v>
      </c>
      <c r="AV105" s="126">
        <f t="shared" si="53"/>
        <v>22.329721362229105</v>
      </c>
      <c r="AW105" s="125" t="str">
        <f t="shared" si="54"/>
        <v/>
      </c>
      <c r="AX105" s="127" t="str">
        <f t="shared" si="55"/>
        <v/>
      </c>
      <c r="AY105" s="127" t="str">
        <f t="shared" si="56"/>
        <v/>
      </c>
      <c r="AZ105" s="128" t="str">
        <f t="shared" si="73"/>
        <v/>
      </c>
      <c r="BA105" s="503" t="s">
        <v>1766</v>
      </c>
      <c r="BB105" s="504" t="s">
        <v>1127</v>
      </c>
      <c r="BC105" s="539">
        <v>2665</v>
      </c>
      <c r="BD105" s="539">
        <v>0</v>
      </c>
      <c r="BE105" s="541"/>
      <c r="BF105" s="539">
        <v>2584</v>
      </c>
      <c r="BG105" s="624"/>
      <c r="BH105" s="541"/>
      <c r="BI105" s="541"/>
      <c r="BJ105" s="540">
        <v>2665</v>
      </c>
      <c r="BK105" s="541"/>
      <c r="BL105" s="540">
        <v>2584</v>
      </c>
      <c r="BM105" s="269" t="s">
        <v>225</v>
      </c>
      <c r="BN105" s="269" t="s">
        <v>196</v>
      </c>
      <c r="BO105" s="271" t="s">
        <v>1621</v>
      </c>
      <c r="BP105" s="262" t="str">
        <f t="shared" si="57"/>
        <v/>
      </c>
      <c r="BQ105" s="263">
        <f t="shared" si="58"/>
        <v>0</v>
      </c>
      <c r="BR105" s="263" t="str">
        <f t="shared" si="59"/>
        <v/>
      </c>
      <c r="BS105" s="263" t="str">
        <f t="shared" si="60"/>
        <v/>
      </c>
      <c r="BT105" s="264" t="str">
        <f t="shared" si="61"/>
        <v/>
      </c>
      <c r="BU105" s="264" t="str">
        <f t="shared" si="62"/>
        <v/>
      </c>
      <c r="BV105" s="263" t="str">
        <f t="shared" si="63"/>
        <v/>
      </c>
      <c r="BW105" s="263">
        <f t="shared" si="64"/>
        <v>0</v>
      </c>
      <c r="BX105" s="263" t="str">
        <f t="shared" si="65"/>
        <v/>
      </c>
      <c r="BY105" s="263" t="str">
        <f t="shared" si="66"/>
        <v/>
      </c>
      <c r="BZ105" s="263" t="str">
        <f t="shared" si="67"/>
        <v/>
      </c>
      <c r="CA105" s="263" t="str">
        <f t="shared" si="68"/>
        <v/>
      </c>
      <c r="CB105" s="265"/>
      <c r="CC105" s="1131" t="s">
        <v>3397</v>
      </c>
      <c r="CD105" s="1126">
        <f t="shared" si="52"/>
        <v>0</v>
      </c>
      <c r="CE105" s="1126">
        <f t="shared" si="69"/>
        <v>0</v>
      </c>
    </row>
    <row r="106" spans="1:83" ht="67.5">
      <c r="A106" s="1741" t="s">
        <v>2454</v>
      </c>
      <c r="B106" s="1742" t="s">
        <v>1596</v>
      </c>
      <c r="C106" s="1742"/>
      <c r="D106" s="1742"/>
      <c r="E106" s="1742"/>
      <c r="F106" s="433">
        <f>F107+F108</f>
        <v>14541</v>
      </c>
      <c r="G106" s="433">
        <f t="shared" ref="G106:O106" si="79">G107+G108</f>
        <v>0</v>
      </c>
      <c r="H106" s="433">
        <f t="shared" si="79"/>
        <v>25168</v>
      </c>
      <c r="I106" s="433">
        <f t="shared" si="79"/>
        <v>17216</v>
      </c>
      <c r="J106" s="433">
        <f t="shared" si="79"/>
        <v>0</v>
      </c>
      <c r="K106" s="433">
        <f t="shared" si="79"/>
        <v>34828</v>
      </c>
      <c r="L106" s="433">
        <f t="shared" si="79"/>
        <v>10103</v>
      </c>
      <c r="M106" s="433">
        <f t="shared" si="79"/>
        <v>4438</v>
      </c>
      <c r="N106" s="433">
        <f t="shared" si="79"/>
        <v>10194</v>
      </c>
      <c r="O106" s="433">
        <f t="shared" si="79"/>
        <v>7022</v>
      </c>
      <c r="P106" s="1743" t="s">
        <v>231</v>
      </c>
      <c r="Q106" s="1743" t="s">
        <v>3401</v>
      </c>
      <c r="R106" s="424" t="s">
        <v>1906</v>
      </c>
      <c r="S106" s="1743" t="s">
        <v>1526</v>
      </c>
      <c r="T106" s="1743" t="s">
        <v>1124</v>
      </c>
      <c r="U106" s="1740"/>
      <c r="V106" s="500" t="s">
        <v>54</v>
      </c>
      <c r="W106" s="501" t="s">
        <v>1600</v>
      </c>
      <c r="X106" s="501"/>
      <c r="Y106" s="501">
        <v>3</v>
      </c>
      <c r="Z106" s="501">
        <v>0</v>
      </c>
      <c r="AA106" s="501">
        <v>0</v>
      </c>
      <c r="AB106" s="502"/>
      <c r="AC106" s="268"/>
      <c r="AD106" s="269" t="s">
        <v>1592</v>
      </c>
      <c r="AE106" s="269" t="s">
        <v>1583</v>
      </c>
      <c r="AF106" s="269" t="s">
        <v>376</v>
      </c>
      <c r="AG106" s="269" t="s">
        <v>182</v>
      </c>
      <c r="AH106" s="269" t="s">
        <v>90</v>
      </c>
      <c r="AI106" s="269" t="s">
        <v>182</v>
      </c>
      <c r="AJ106" s="269" t="s">
        <v>1593</v>
      </c>
      <c r="AK106" s="269"/>
      <c r="AL106" s="269"/>
      <c r="AM106" s="286"/>
      <c r="AN106" s="269" t="s">
        <v>90</v>
      </c>
      <c r="AO106" s="269" t="s">
        <v>90</v>
      </c>
      <c r="AP106" s="271"/>
      <c r="AQ106" s="272">
        <f t="shared" si="70"/>
        <v>0</v>
      </c>
      <c r="AR106" s="273">
        <f t="shared" si="71"/>
        <v>0</v>
      </c>
      <c r="AS106" s="274">
        <f t="shared" si="76"/>
        <v>0</v>
      </c>
      <c r="AT106" s="274">
        <f t="shared" si="77"/>
        <v>0</v>
      </c>
      <c r="AU106" s="125">
        <f t="shared" si="72"/>
        <v>3.1057221867687668</v>
      </c>
      <c r="AV106" s="126">
        <f t="shared" si="53"/>
        <v>18.396258854274116</v>
      </c>
      <c r="AW106" s="125">
        <f t="shared" si="54"/>
        <v>38.382072472981555</v>
      </c>
      <c r="AX106" s="127">
        <f t="shared" si="55"/>
        <v>577.75746980292433</v>
      </c>
      <c r="AY106" s="127">
        <f t="shared" si="56"/>
        <v>494.31491903066501</v>
      </c>
      <c r="AZ106" s="128" t="str">
        <f t="shared" si="73"/>
        <v/>
      </c>
      <c r="BA106" s="625" t="s">
        <v>2423</v>
      </c>
      <c r="BB106" s="626" t="s">
        <v>1596</v>
      </c>
      <c r="BC106" s="627">
        <v>14103</v>
      </c>
      <c r="BD106" s="627">
        <v>0</v>
      </c>
      <c r="BE106" s="627">
        <v>23316</v>
      </c>
      <c r="BF106" s="627">
        <v>14541</v>
      </c>
      <c r="BG106" s="627">
        <v>0</v>
      </c>
      <c r="BH106" s="627">
        <v>25168</v>
      </c>
      <c r="BI106" s="627">
        <v>9483</v>
      </c>
      <c r="BJ106" s="627">
        <v>4620</v>
      </c>
      <c r="BK106" s="627">
        <v>10103</v>
      </c>
      <c r="BL106" s="627">
        <v>4438</v>
      </c>
      <c r="BM106" s="269" t="s">
        <v>376</v>
      </c>
      <c r="BN106" s="269" t="s">
        <v>182</v>
      </c>
      <c r="BO106" s="271"/>
      <c r="BP106" s="262" t="str">
        <f t="shared" si="57"/>
        <v/>
      </c>
      <c r="BQ106" s="263">
        <f t="shared" si="58"/>
        <v>0</v>
      </c>
      <c r="BR106" s="263">
        <f t="shared" si="59"/>
        <v>0</v>
      </c>
      <c r="BS106" s="263">
        <f t="shared" si="60"/>
        <v>0</v>
      </c>
      <c r="BT106" s="264" t="str">
        <f t="shared" si="61"/>
        <v/>
      </c>
      <c r="BU106" s="264" t="str">
        <f t="shared" si="62"/>
        <v/>
      </c>
      <c r="BV106" s="263">
        <f t="shared" si="63"/>
        <v>0</v>
      </c>
      <c r="BW106" s="263">
        <f t="shared" si="64"/>
        <v>0</v>
      </c>
      <c r="BX106" s="263" t="str">
        <f t="shared" si="65"/>
        <v/>
      </c>
      <c r="BY106" s="263" t="str">
        <f t="shared" si="66"/>
        <v/>
      </c>
      <c r="BZ106" s="263" t="str">
        <f t="shared" si="67"/>
        <v/>
      </c>
      <c r="CA106" s="263" t="str">
        <f t="shared" si="68"/>
        <v/>
      </c>
      <c r="CB106" s="265"/>
      <c r="CC106" s="1131" t="s">
        <v>3397</v>
      </c>
      <c r="CD106" s="1126">
        <f t="shared" si="52"/>
        <v>0</v>
      </c>
      <c r="CE106" s="1126">
        <f t="shared" si="69"/>
        <v>0</v>
      </c>
    </row>
    <row r="107" spans="1:83" ht="67.5">
      <c r="A107" s="1741" t="s">
        <v>3160</v>
      </c>
      <c r="B107" s="1742" t="s">
        <v>2910</v>
      </c>
      <c r="C107" s="1742" t="s">
        <v>1591</v>
      </c>
      <c r="D107" s="1742" t="s">
        <v>2911</v>
      </c>
      <c r="E107" s="1742" t="s">
        <v>0</v>
      </c>
      <c r="F107" s="120">
        <v>7746</v>
      </c>
      <c r="G107" s="120"/>
      <c r="H107" s="360">
        <v>12633</v>
      </c>
      <c r="I107" s="1138">
        <v>8935</v>
      </c>
      <c r="J107" s="1138"/>
      <c r="K107" s="1140">
        <v>18808</v>
      </c>
      <c r="L107" s="1139">
        <v>5056</v>
      </c>
      <c r="M107" s="1139">
        <v>2690</v>
      </c>
      <c r="N107" s="1140">
        <v>5072</v>
      </c>
      <c r="O107" s="1140">
        <v>3863</v>
      </c>
      <c r="P107" s="1176" t="s">
        <v>231</v>
      </c>
      <c r="Q107" s="1141" t="s">
        <v>3485</v>
      </c>
      <c r="R107" s="1176" t="s">
        <v>1906</v>
      </c>
      <c r="S107" s="1176" t="s">
        <v>2198</v>
      </c>
      <c r="T107" s="1176" t="s">
        <v>1124</v>
      </c>
      <c r="U107" s="1744" t="s">
        <v>3516</v>
      </c>
      <c r="V107" s="500"/>
      <c r="W107" s="501"/>
      <c r="X107" s="501"/>
      <c r="Y107" s="501"/>
      <c r="Z107" s="501"/>
      <c r="AA107" s="501"/>
      <c r="AB107" s="502"/>
      <c r="AC107" s="268"/>
      <c r="AD107" s="269" t="s">
        <v>229</v>
      </c>
      <c r="AE107" s="269" t="s">
        <v>368</v>
      </c>
      <c r="AF107" s="269" t="s">
        <v>225</v>
      </c>
      <c r="AG107" s="269" t="s">
        <v>222</v>
      </c>
      <c r="AH107" s="269" t="s">
        <v>3082</v>
      </c>
      <c r="AI107" s="269" t="s">
        <v>1546</v>
      </c>
      <c r="AJ107" s="269" t="s">
        <v>1597</v>
      </c>
      <c r="AK107" s="269"/>
      <c r="AL107" s="269"/>
      <c r="AM107" s="286"/>
      <c r="AN107" s="269" t="s">
        <v>583</v>
      </c>
      <c r="AO107" s="269" t="s">
        <v>584</v>
      </c>
      <c r="AP107" s="271"/>
      <c r="AQ107" s="272">
        <f t="shared" si="70"/>
        <v>0</v>
      </c>
      <c r="AR107" s="273">
        <f t="shared" si="71"/>
        <v>0</v>
      </c>
      <c r="AS107" s="274">
        <f t="shared" si="76"/>
        <v>0</v>
      </c>
      <c r="AT107" s="274">
        <f t="shared" si="77"/>
        <v>0</v>
      </c>
      <c r="AU107" s="125">
        <f t="shared" si="72"/>
        <v>5.1302931596091117</v>
      </c>
      <c r="AV107" s="126">
        <f t="shared" si="53"/>
        <v>15.349857991221283</v>
      </c>
      <c r="AW107" s="125">
        <f t="shared" si="54"/>
        <v>48.87991767592812</v>
      </c>
      <c r="AX107" s="127">
        <f t="shared" si="55"/>
        <v>613.15601994775591</v>
      </c>
      <c r="AY107" s="127">
        <f t="shared" si="56"/>
        <v>475.06380263717568</v>
      </c>
      <c r="AZ107" s="128" t="str">
        <f t="shared" si="73"/>
        <v/>
      </c>
      <c r="BA107" s="625" t="s">
        <v>2424</v>
      </c>
      <c r="BB107" s="626" t="s">
        <v>2910</v>
      </c>
      <c r="BC107" s="539">
        <v>7368</v>
      </c>
      <c r="BD107" s="539"/>
      <c r="BE107" s="544">
        <v>11409</v>
      </c>
      <c r="BF107" s="539">
        <v>7746</v>
      </c>
      <c r="BG107" s="539"/>
      <c r="BH107" s="540">
        <v>12633</v>
      </c>
      <c r="BI107" s="540">
        <v>4688</v>
      </c>
      <c r="BJ107" s="540">
        <v>2680</v>
      </c>
      <c r="BK107" s="540">
        <v>5056</v>
      </c>
      <c r="BL107" s="540">
        <v>2690</v>
      </c>
      <c r="BM107" s="269" t="s">
        <v>225</v>
      </c>
      <c r="BN107" s="269" t="s">
        <v>1546</v>
      </c>
      <c r="BO107" s="271"/>
      <c r="BP107" s="262" t="str">
        <f t="shared" si="57"/>
        <v/>
      </c>
      <c r="BQ107" s="263">
        <f t="shared" si="58"/>
        <v>0</v>
      </c>
      <c r="BR107" s="263" t="str">
        <f t="shared" si="59"/>
        <v/>
      </c>
      <c r="BS107" s="263">
        <f t="shared" si="60"/>
        <v>0</v>
      </c>
      <c r="BT107" s="264" t="str">
        <f t="shared" si="61"/>
        <v/>
      </c>
      <c r="BU107" s="264" t="str">
        <f t="shared" si="62"/>
        <v/>
      </c>
      <c r="BV107" s="263">
        <f t="shared" si="63"/>
        <v>0</v>
      </c>
      <c r="BW107" s="263">
        <f t="shared" si="64"/>
        <v>0</v>
      </c>
      <c r="BX107" s="263" t="str">
        <f t="shared" si="65"/>
        <v/>
      </c>
      <c r="BY107" s="263" t="str">
        <f t="shared" si="66"/>
        <v/>
      </c>
      <c r="BZ107" s="263" t="str">
        <f t="shared" si="67"/>
        <v/>
      </c>
      <c r="CA107" s="263" t="str">
        <f t="shared" si="68"/>
        <v/>
      </c>
      <c r="CB107" s="265"/>
      <c r="CC107" s="1131" t="s">
        <v>3397</v>
      </c>
      <c r="CD107" s="1126">
        <f t="shared" si="52"/>
        <v>0</v>
      </c>
      <c r="CE107" s="1126">
        <f t="shared" si="69"/>
        <v>0</v>
      </c>
    </row>
    <row r="108" spans="1:83" ht="81">
      <c r="A108" s="1741" t="s">
        <v>3161</v>
      </c>
      <c r="B108" s="1742" t="s">
        <v>2912</v>
      </c>
      <c r="C108" s="1742" t="s">
        <v>1591</v>
      </c>
      <c r="D108" s="1742" t="s">
        <v>2913</v>
      </c>
      <c r="E108" s="1742" t="s">
        <v>0</v>
      </c>
      <c r="F108" s="120">
        <v>6795</v>
      </c>
      <c r="G108" s="120"/>
      <c r="H108" s="360">
        <v>12535</v>
      </c>
      <c r="I108" s="1138">
        <v>8281</v>
      </c>
      <c r="J108" s="1138"/>
      <c r="K108" s="1140">
        <v>16020</v>
      </c>
      <c r="L108" s="1139">
        <v>5047</v>
      </c>
      <c r="M108" s="1139">
        <v>1748</v>
      </c>
      <c r="N108" s="1140">
        <v>5122</v>
      </c>
      <c r="O108" s="1140">
        <v>3159</v>
      </c>
      <c r="P108" s="1176" t="s">
        <v>231</v>
      </c>
      <c r="Q108" s="1141" t="s">
        <v>3485</v>
      </c>
      <c r="R108" s="1176" t="s">
        <v>1906</v>
      </c>
      <c r="S108" s="1176" t="s">
        <v>2198</v>
      </c>
      <c r="T108" s="1176" t="s">
        <v>1124</v>
      </c>
      <c r="U108" s="1744" t="s">
        <v>2199</v>
      </c>
      <c r="V108" s="500"/>
      <c r="W108" s="501"/>
      <c r="X108" s="501"/>
      <c r="Y108" s="501"/>
      <c r="Z108" s="501"/>
      <c r="AA108" s="501"/>
      <c r="AB108" s="502"/>
      <c r="AC108" s="268"/>
      <c r="AD108" s="269" t="s">
        <v>229</v>
      </c>
      <c r="AE108" s="269" t="s">
        <v>368</v>
      </c>
      <c r="AF108" s="269" t="s">
        <v>1594</v>
      </c>
      <c r="AG108" s="269" t="s">
        <v>1595</v>
      </c>
      <c r="AH108" s="269" t="s">
        <v>3082</v>
      </c>
      <c r="AI108" s="269" t="s">
        <v>1546</v>
      </c>
      <c r="AJ108" s="269" t="s">
        <v>1597</v>
      </c>
      <c r="AK108" s="269"/>
      <c r="AL108" s="269"/>
      <c r="AM108" s="286"/>
      <c r="AN108" s="269" t="s">
        <v>583</v>
      </c>
      <c r="AO108" s="269" t="s">
        <v>584</v>
      </c>
      <c r="AP108" s="271"/>
      <c r="AQ108" s="272">
        <f t="shared" si="70"/>
        <v>0</v>
      </c>
      <c r="AR108" s="273">
        <f t="shared" si="71"/>
        <v>0</v>
      </c>
      <c r="AS108" s="274">
        <f t="shared" si="76"/>
        <v>0</v>
      </c>
      <c r="AT108" s="274">
        <f t="shared" si="77"/>
        <v>0</v>
      </c>
      <c r="AU108" s="125">
        <f t="shared" si="72"/>
        <v>0.89086859688196629</v>
      </c>
      <c r="AV108" s="126">
        <f t="shared" si="53"/>
        <v>21.869021339220019</v>
      </c>
      <c r="AW108" s="125">
        <f t="shared" si="54"/>
        <v>27.802153968887122</v>
      </c>
      <c r="AX108" s="127">
        <f t="shared" si="55"/>
        <v>542.08216992421217</v>
      </c>
      <c r="AY108" s="127">
        <f t="shared" si="56"/>
        <v>516.91635455680398</v>
      </c>
      <c r="AZ108" s="128" t="str">
        <f t="shared" si="73"/>
        <v/>
      </c>
      <c r="BA108" s="625" t="s">
        <v>2069</v>
      </c>
      <c r="BB108" s="626" t="s">
        <v>2912</v>
      </c>
      <c r="BC108" s="539">
        <v>6735</v>
      </c>
      <c r="BD108" s="539"/>
      <c r="BE108" s="544">
        <v>11907</v>
      </c>
      <c r="BF108" s="539">
        <v>6795</v>
      </c>
      <c r="BG108" s="539"/>
      <c r="BH108" s="540">
        <v>12535</v>
      </c>
      <c r="BI108" s="540">
        <v>4795</v>
      </c>
      <c r="BJ108" s="540">
        <v>1940</v>
      </c>
      <c r="BK108" s="540">
        <v>5047</v>
      </c>
      <c r="BL108" s="540">
        <v>1748</v>
      </c>
      <c r="BM108" s="269" t="s">
        <v>225</v>
      </c>
      <c r="BN108" s="269" t="s">
        <v>1546</v>
      </c>
      <c r="BO108" s="271"/>
      <c r="BP108" s="262" t="str">
        <f t="shared" si="57"/>
        <v/>
      </c>
      <c r="BQ108" s="263">
        <f t="shared" si="58"/>
        <v>0</v>
      </c>
      <c r="BR108" s="263" t="str">
        <f t="shared" si="59"/>
        <v/>
      </c>
      <c r="BS108" s="263">
        <f t="shared" si="60"/>
        <v>0</v>
      </c>
      <c r="BT108" s="264" t="str">
        <f t="shared" si="61"/>
        <v/>
      </c>
      <c r="BU108" s="264" t="str">
        <f t="shared" si="62"/>
        <v/>
      </c>
      <c r="BV108" s="263">
        <f t="shared" si="63"/>
        <v>0</v>
      </c>
      <c r="BW108" s="263">
        <f t="shared" si="64"/>
        <v>0</v>
      </c>
      <c r="BX108" s="263" t="str">
        <f t="shared" si="65"/>
        <v/>
      </c>
      <c r="BY108" s="263" t="str">
        <f t="shared" si="66"/>
        <v/>
      </c>
      <c r="BZ108" s="263" t="str">
        <f t="shared" si="67"/>
        <v/>
      </c>
      <c r="CA108" s="263" t="str">
        <f t="shared" si="68"/>
        <v/>
      </c>
      <c r="CB108" s="265"/>
      <c r="CC108" s="1131" t="s">
        <v>3397</v>
      </c>
      <c r="CD108" s="1126">
        <f t="shared" si="52"/>
        <v>0</v>
      </c>
      <c r="CE108" s="1126">
        <f t="shared" si="69"/>
        <v>0</v>
      </c>
    </row>
    <row r="109" spans="1:83" ht="27">
      <c r="A109" s="373" t="s">
        <v>2455</v>
      </c>
      <c r="B109" s="372" t="s">
        <v>452</v>
      </c>
      <c r="C109" s="372"/>
      <c r="D109" s="372"/>
      <c r="E109" s="372"/>
      <c r="F109" s="75">
        <f>F110+F111</f>
        <v>124</v>
      </c>
      <c r="G109" s="75">
        <f t="shared" ref="G109:O109" si="80">G110+G111</f>
        <v>0</v>
      </c>
      <c r="H109" s="75">
        <f t="shared" si="80"/>
        <v>137</v>
      </c>
      <c r="I109" s="75">
        <f t="shared" si="80"/>
        <v>113</v>
      </c>
      <c r="J109" s="75">
        <f t="shared" si="80"/>
        <v>0</v>
      </c>
      <c r="K109" s="75">
        <f t="shared" si="80"/>
        <v>125</v>
      </c>
      <c r="L109" s="75">
        <f t="shared" si="80"/>
        <v>0</v>
      </c>
      <c r="M109" s="75">
        <f t="shared" si="80"/>
        <v>124</v>
      </c>
      <c r="N109" s="75">
        <f t="shared" si="80"/>
        <v>0</v>
      </c>
      <c r="O109" s="75">
        <f t="shared" si="80"/>
        <v>113</v>
      </c>
      <c r="P109" s="371" t="s">
        <v>231</v>
      </c>
      <c r="Q109" s="372"/>
      <c r="R109" s="372"/>
      <c r="S109" s="372"/>
      <c r="T109" s="372"/>
      <c r="U109" s="425"/>
      <c r="V109" s="500" t="s">
        <v>54</v>
      </c>
      <c r="W109" s="501" t="s">
        <v>22</v>
      </c>
      <c r="X109" s="501" t="s">
        <v>64</v>
      </c>
      <c r="Y109" s="501"/>
      <c r="Z109" s="501"/>
      <c r="AA109" s="501"/>
      <c r="AB109" s="502"/>
      <c r="AC109" s="268"/>
      <c r="AD109" s="269" t="s">
        <v>182</v>
      </c>
      <c r="AE109" s="269" t="s">
        <v>182</v>
      </c>
      <c r="AF109" s="269" t="s">
        <v>453</v>
      </c>
      <c r="AG109" s="269" t="s">
        <v>182</v>
      </c>
      <c r="AH109" s="269" t="s">
        <v>90</v>
      </c>
      <c r="AI109" s="269" t="s">
        <v>182</v>
      </c>
      <c r="AJ109" s="269" t="s">
        <v>182</v>
      </c>
      <c r="AK109" s="269"/>
      <c r="AL109" s="269"/>
      <c r="AM109" s="270"/>
      <c r="AN109" s="269" t="s">
        <v>90</v>
      </c>
      <c r="AO109" s="269" t="s">
        <v>90</v>
      </c>
      <c r="AP109" s="271" t="s">
        <v>2005</v>
      </c>
      <c r="AQ109" s="272">
        <f t="shared" si="70"/>
        <v>0</v>
      </c>
      <c r="AR109" s="273">
        <f t="shared" si="71"/>
        <v>0</v>
      </c>
      <c r="AS109" s="274">
        <f t="shared" si="76"/>
        <v>0</v>
      </c>
      <c r="AT109" s="274">
        <f t="shared" si="77"/>
        <v>0</v>
      </c>
      <c r="AU109" s="125">
        <f t="shared" si="72"/>
        <v>-13.888888888888884</v>
      </c>
      <c r="AV109" s="126">
        <f t="shared" si="53"/>
        <v>-8.8709677419354875</v>
      </c>
      <c r="AW109" s="125">
        <f t="shared" si="54"/>
        <v>-8.7591240875912408</v>
      </c>
      <c r="AX109" s="127">
        <f t="shared" si="55"/>
        <v>905.1094890510949</v>
      </c>
      <c r="AY109" s="127">
        <f t="shared" si="56"/>
        <v>904</v>
      </c>
      <c r="AZ109" s="128" t="str">
        <f t="shared" si="73"/>
        <v/>
      </c>
      <c r="BA109" s="503" t="s">
        <v>2425</v>
      </c>
      <c r="BB109" s="504" t="s">
        <v>452</v>
      </c>
      <c r="BC109" s="547">
        <v>144</v>
      </c>
      <c r="BD109" s="547">
        <v>0</v>
      </c>
      <c r="BE109" s="547">
        <v>52</v>
      </c>
      <c r="BF109" s="547">
        <v>124</v>
      </c>
      <c r="BG109" s="547">
        <v>0</v>
      </c>
      <c r="BH109" s="547">
        <v>137</v>
      </c>
      <c r="BI109" s="547">
        <v>0</v>
      </c>
      <c r="BJ109" s="547">
        <v>144</v>
      </c>
      <c r="BK109" s="547">
        <v>0</v>
      </c>
      <c r="BL109" s="547">
        <v>124</v>
      </c>
      <c r="BM109" s="269" t="s">
        <v>376</v>
      </c>
      <c r="BN109" s="269" t="s">
        <v>182</v>
      </c>
      <c r="BO109" s="271" t="s">
        <v>2005</v>
      </c>
      <c r="BP109" s="262" t="str">
        <f t="shared" si="57"/>
        <v/>
      </c>
      <c r="BQ109" s="263">
        <f t="shared" si="58"/>
        <v>0</v>
      </c>
      <c r="BR109" s="263">
        <f t="shared" si="59"/>
        <v>0</v>
      </c>
      <c r="BS109" s="263">
        <f t="shared" si="60"/>
        <v>0</v>
      </c>
      <c r="BT109" s="264" t="str">
        <f t="shared" si="61"/>
        <v/>
      </c>
      <c r="BU109" s="264" t="str">
        <f t="shared" si="62"/>
        <v/>
      </c>
      <c r="BV109" s="263">
        <f t="shared" si="63"/>
        <v>0</v>
      </c>
      <c r="BW109" s="263">
        <f t="shared" si="64"/>
        <v>0</v>
      </c>
      <c r="BX109" s="263" t="str">
        <f t="shared" si="65"/>
        <v/>
      </c>
      <c r="BY109" s="263" t="str">
        <f t="shared" si="66"/>
        <v/>
      </c>
      <c r="BZ109" s="263" t="str">
        <f t="shared" si="67"/>
        <v/>
      </c>
      <c r="CA109" s="263" t="str">
        <f t="shared" si="68"/>
        <v/>
      </c>
      <c r="CB109" s="265"/>
      <c r="CC109" s="1131" t="s">
        <v>3397</v>
      </c>
      <c r="CD109" s="1126">
        <f t="shared" si="52"/>
        <v>0</v>
      </c>
      <c r="CE109" s="1126">
        <f t="shared" si="69"/>
        <v>0</v>
      </c>
    </row>
    <row r="110" spans="1:83" ht="81">
      <c r="A110" s="373" t="s">
        <v>3162</v>
      </c>
      <c r="B110" s="372" t="s">
        <v>2926</v>
      </c>
      <c r="C110" s="372" t="s">
        <v>1128</v>
      </c>
      <c r="D110" s="372" t="s">
        <v>446</v>
      </c>
      <c r="E110" s="372" t="s">
        <v>1129</v>
      </c>
      <c r="F110" s="120">
        <v>66</v>
      </c>
      <c r="G110" s="120"/>
      <c r="H110" s="360">
        <v>132</v>
      </c>
      <c r="I110" s="1150">
        <v>60</v>
      </c>
      <c r="J110" s="1150"/>
      <c r="K110" s="1175">
        <v>120</v>
      </c>
      <c r="L110" s="1688"/>
      <c r="M110" s="1688">
        <v>66</v>
      </c>
      <c r="N110" s="1688"/>
      <c r="O110" s="1175">
        <v>60</v>
      </c>
      <c r="P110" s="1745" t="s">
        <v>231</v>
      </c>
      <c r="Q110" s="1736" t="s">
        <v>3485</v>
      </c>
      <c r="R110" s="1686" t="s">
        <v>454</v>
      </c>
      <c r="S110" s="1686" t="s">
        <v>2798</v>
      </c>
      <c r="T110" s="1686" t="s">
        <v>2200</v>
      </c>
      <c r="U110" s="1731" t="s">
        <v>3517</v>
      </c>
      <c r="V110" s="500" t="s">
        <v>54</v>
      </c>
      <c r="W110" s="501" t="s">
        <v>65</v>
      </c>
      <c r="X110" s="501" t="s">
        <v>66</v>
      </c>
      <c r="Y110" s="501">
        <v>1</v>
      </c>
      <c r="Z110" s="501">
        <v>1</v>
      </c>
      <c r="AA110" s="565">
        <v>1</v>
      </c>
      <c r="AB110" s="502"/>
      <c r="AC110" s="268"/>
      <c r="AD110" s="269" t="s">
        <v>456</v>
      </c>
      <c r="AE110" s="269" t="s">
        <v>457</v>
      </c>
      <c r="AF110" s="269" t="s">
        <v>458</v>
      </c>
      <c r="AG110" s="269" t="s">
        <v>455</v>
      </c>
      <c r="AH110" s="269" t="s">
        <v>3081</v>
      </c>
      <c r="AI110" s="269" t="s">
        <v>690</v>
      </c>
      <c r="AJ110" s="269" t="s">
        <v>230</v>
      </c>
      <c r="AK110" s="269"/>
      <c r="AL110" s="269"/>
      <c r="AM110" s="270"/>
      <c r="AN110" s="269" t="s">
        <v>616</v>
      </c>
      <c r="AO110" s="269" t="s">
        <v>617</v>
      </c>
      <c r="AP110" s="271" t="s">
        <v>2927</v>
      </c>
      <c r="AQ110" s="272">
        <f t="shared" si="70"/>
        <v>0</v>
      </c>
      <c r="AR110" s="273">
        <f t="shared" si="71"/>
        <v>0</v>
      </c>
      <c r="AS110" s="274">
        <f t="shared" si="76"/>
        <v>0</v>
      </c>
      <c r="AT110" s="274">
        <f t="shared" si="77"/>
        <v>0</v>
      </c>
      <c r="AU110" s="125">
        <f t="shared" si="72"/>
        <v>-31.25</v>
      </c>
      <c r="AV110" s="126">
        <f t="shared" si="53"/>
        <v>-9.0909090909090935</v>
      </c>
      <c r="AW110" s="125">
        <f t="shared" si="54"/>
        <v>-9.0909090909090935</v>
      </c>
      <c r="AX110" s="127">
        <f t="shared" si="55"/>
        <v>500</v>
      </c>
      <c r="AY110" s="127">
        <f t="shared" si="56"/>
        <v>500</v>
      </c>
      <c r="AZ110" s="128" t="str">
        <f t="shared" si="73"/>
        <v/>
      </c>
      <c r="BA110" s="503" t="s">
        <v>2426</v>
      </c>
      <c r="BB110" s="504" t="s">
        <v>2926</v>
      </c>
      <c r="BC110" s="539">
        <v>96</v>
      </c>
      <c r="BD110" s="539"/>
      <c r="BE110" s="544">
        <v>48</v>
      </c>
      <c r="BF110" s="539">
        <v>66</v>
      </c>
      <c r="BG110" s="539"/>
      <c r="BH110" s="544">
        <v>132</v>
      </c>
      <c r="BI110" s="545"/>
      <c r="BJ110" s="544">
        <v>96</v>
      </c>
      <c r="BK110" s="545"/>
      <c r="BL110" s="544">
        <v>66</v>
      </c>
      <c r="BM110" s="269" t="s">
        <v>225</v>
      </c>
      <c r="BN110" s="269" t="s">
        <v>690</v>
      </c>
      <c r="BO110" s="271" t="s">
        <v>2927</v>
      </c>
      <c r="BP110" s="262" t="str">
        <f t="shared" si="57"/>
        <v/>
      </c>
      <c r="BQ110" s="263">
        <f t="shared" si="58"/>
        <v>0</v>
      </c>
      <c r="BR110" s="263" t="str">
        <f t="shared" si="59"/>
        <v/>
      </c>
      <c r="BS110" s="263">
        <f t="shared" si="60"/>
        <v>0</v>
      </c>
      <c r="BT110" s="264" t="str">
        <f t="shared" si="61"/>
        <v/>
      </c>
      <c r="BU110" s="264" t="str">
        <f t="shared" si="62"/>
        <v/>
      </c>
      <c r="BV110" s="263" t="str">
        <f t="shared" si="63"/>
        <v/>
      </c>
      <c r="BW110" s="263">
        <f t="shared" si="64"/>
        <v>0</v>
      </c>
      <c r="BX110" s="263" t="str">
        <f t="shared" si="65"/>
        <v/>
      </c>
      <c r="BY110" s="263" t="str">
        <f t="shared" si="66"/>
        <v/>
      </c>
      <c r="BZ110" s="263" t="str">
        <f t="shared" si="67"/>
        <v/>
      </c>
      <c r="CA110" s="263" t="str">
        <f t="shared" si="68"/>
        <v/>
      </c>
      <c r="CB110" s="265"/>
      <c r="CC110" s="1131" t="s">
        <v>3397</v>
      </c>
      <c r="CD110" s="1126">
        <f t="shared" si="52"/>
        <v>0</v>
      </c>
      <c r="CE110" s="1126">
        <f t="shared" si="69"/>
        <v>0</v>
      </c>
    </row>
    <row r="111" spans="1:83" ht="81">
      <c r="A111" s="373" t="s">
        <v>3163</v>
      </c>
      <c r="B111" s="372" t="s">
        <v>459</v>
      </c>
      <c r="C111" s="372" t="s">
        <v>1130</v>
      </c>
      <c r="D111" s="372" t="s">
        <v>446</v>
      </c>
      <c r="E111" s="372" t="s">
        <v>1131</v>
      </c>
      <c r="F111" s="120">
        <v>58</v>
      </c>
      <c r="G111" s="120"/>
      <c r="H111" s="360">
        <v>5</v>
      </c>
      <c r="I111" s="1177">
        <v>53</v>
      </c>
      <c r="J111" s="1177"/>
      <c r="K111" s="1746">
        <v>5</v>
      </c>
      <c r="L111" s="1747"/>
      <c r="M111" s="1139">
        <v>58</v>
      </c>
      <c r="N111" s="1747"/>
      <c r="O111" s="1140">
        <v>53</v>
      </c>
      <c r="P111" s="1745" t="s">
        <v>231</v>
      </c>
      <c r="Q111" s="1748" t="s">
        <v>3485</v>
      </c>
      <c r="R111" s="1745" t="s">
        <v>454</v>
      </c>
      <c r="S111" s="1745" t="s">
        <v>2798</v>
      </c>
      <c r="T111" s="1745" t="s">
        <v>2200</v>
      </c>
      <c r="U111" s="1178" t="s">
        <v>3518</v>
      </c>
      <c r="V111" s="500" t="s">
        <v>54</v>
      </c>
      <c r="W111" s="501" t="s">
        <v>67</v>
      </c>
      <c r="X111" s="501" t="s">
        <v>68</v>
      </c>
      <c r="Y111" s="501">
        <v>4</v>
      </c>
      <c r="Z111" s="501">
        <v>1</v>
      </c>
      <c r="AA111" s="501">
        <v>0</v>
      </c>
      <c r="AB111" s="502" t="s">
        <v>2300</v>
      </c>
      <c r="AC111" s="268"/>
      <c r="AD111" s="269" t="s">
        <v>456</v>
      </c>
      <c r="AE111" s="269" t="s">
        <v>457</v>
      </c>
      <c r="AF111" s="269" t="s">
        <v>458</v>
      </c>
      <c r="AG111" s="269" t="s">
        <v>455</v>
      </c>
      <c r="AH111" s="269" t="s">
        <v>3081</v>
      </c>
      <c r="AI111" s="269" t="s">
        <v>197</v>
      </c>
      <c r="AJ111" s="269" t="s">
        <v>230</v>
      </c>
      <c r="AK111" s="269"/>
      <c r="AL111" s="269"/>
      <c r="AM111" s="270"/>
      <c r="AN111" s="269" t="s">
        <v>616</v>
      </c>
      <c r="AO111" s="269" t="s">
        <v>617</v>
      </c>
      <c r="AP111" s="271" t="s">
        <v>1983</v>
      </c>
      <c r="AQ111" s="272">
        <f t="shared" si="70"/>
        <v>0</v>
      </c>
      <c r="AR111" s="273">
        <f t="shared" si="71"/>
        <v>0</v>
      </c>
      <c r="AS111" s="274">
        <f t="shared" si="76"/>
        <v>0</v>
      </c>
      <c r="AT111" s="274">
        <f t="shared" si="77"/>
        <v>0</v>
      </c>
      <c r="AU111" s="125">
        <f t="shared" si="72"/>
        <v>20.833333333333325</v>
      </c>
      <c r="AV111" s="126">
        <f t="shared" si="53"/>
        <v>-8.6206896551724093</v>
      </c>
      <c r="AW111" s="125">
        <f t="shared" si="54"/>
        <v>0</v>
      </c>
      <c r="AX111" s="127">
        <f t="shared" si="55"/>
        <v>11600</v>
      </c>
      <c r="AY111" s="127">
        <f t="shared" si="56"/>
        <v>10600</v>
      </c>
      <c r="AZ111" s="128" t="str">
        <f t="shared" si="73"/>
        <v/>
      </c>
      <c r="BA111" s="503" t="s">
        <v>2427</v>
      </c>
      <c r="BB111" s="504" t="s">
        <v>459</v>
      </c>
      <c r="BC111" s="539">
        <v>48</v>
      </c>
      <c r="BD111" s="539"/>
      <c r="BE111" s="544">
        <v>4</v>
      </c>
      <c r="BF111" s="539">
        <v>58</v>
      </c>
      <c r="BG111" s="539"/>
      <c r="BH111" s="544">
        <v>5</v>
      </c>
      <c r="BI111" s="545"/>
      <c r="BJ111" s="544">
        <v>48</v>
      </c>
      <c r="BK111" s="545"/>
      <c r="BL111" s="544">
        <v>58</v>
      </c>
      <c r="BM111" s="269" t="s">
        <v>225</v>
      </c>
      <c r="BN111" s="269" t="s">
        <v>197</v>
      </c>
      <c r="BO111" s="271" t="s">
        <v>1983</v>
      </c>
      <c r="BP111" s="262" t="str">
        <f t="shared" si="57"/>
        <v/>
      </c>
      <c r="BQ111" s="263">
        <f t="shared" si="58"/>
        <v>0</v>
      </c>
      <c r="BR111" s="263" t="str">
        <f t="shared" si="59"/>
        <v/>
      </c>
      <c r="BS111" s="263">
        <f t="shared" si="60"/>
        <v>0</v>
      </c>
      <c r="BT111" s="264" t="str">
        <f t="shared" si="61"/>
        <v/>
      </c>
      <c r="BU111" s="264" t="str">
        <f t="shared" si="62"/>
        <v/>
      </c>
      <c r="BV111" s="263" t="str">
        <f t="shared" si="63"/>
        <v/>
      </c>
      <c r="BW111" s="263">
        <f t="shared" si="64"/>
        <v>0</v>
      </c>
      <c r="BX111" s="263" t="str">
        <f t="shared" si="65"/>
        <v/>
      </c>
      <c r="BY111" s="263" t="str">
        <f t="shared" si="66"/>
        <v/>
      </c>
      <c r="BZ111" s="263" t="str">
        <f t="shared" si="67"/>
        <v/>
      </c>
      <c r="CA111" s="263" t="str">
        <f t="shared" si="68"/>
        <v/>
      </c>
      <c r="CB111" s="265"/>
      <c r="CC111" s="1131" t="s">
        <v>3397</v>
      </c>
      <c r="CD111" s="1126">
        <f t="shared" si="52"/>
        <v>0</v>
      </c>
      <c r="CE111" s="1126">
        <f t="shared" si="69"/>
        <v>0</v>
      </c>
    </row>
    <row r="112" spans="1:83" ht="148.5">
      <c r="A112" s="373" t="s">
        <v>3164</v>
      </c>
      <c r="B112" s="372" t="s">
        <v>460</v>
      </c>
      <c r="C112" s="372" t="s">
        <v>1132</v>
      </c>
      <c r="D112" s="372" t="s">
        <v>461</v>
      </c>
      <c r="E112" s="372" t="s">
        <v>0</v>
      </c>
      <c r="F112" s="1138">
        <v>308</v>
      </c>
      <c r="G112" s="1137"/>
      <c r="H112" s="1139">
        <v>1387</v>
      </c>
      <c r="I112" s="1138">
        <v>333</v>
      </c>
      <c r="J112" s="1138"/>
      <c r="K112" s="1140">
        <v>7031</v>
      </c>
      <c r="L112" s="1139"/>
      <c r="M112" s="1140">
        <v>308</v>
      </c>
      <c r="N112" s="1139"/>
      <c r="O112" s="1140">
        <v>333</v>
      </c>
      <c r="P112" s="1176" t="s">
        <v>231</v>
      </c>
      <c r="Q112" s="1141" t="s">
        <v>3485</v>
      </c>
      <c r="R112" s="1176" t="s">
        <v>2790</v>
      </c>
      <c r="S112" s="1176" t="s">
        <v>2791</v>
      </c>
      <c r="T112" s="1176" t="s">
        <v>1133</v>
      </c>
      <c r="U112" s="1178" t="s">
        <v>3519</v>
      </c>
      <c r="V112" s="500" t="s">
        <v>54</v>
      </c>
      <c r="W112" s="501" t="s">
        <v>30</v>
      </c>
      <c r="X112" s="501" t="s">
        <v>69</v>
      </c>
      <c r="Y112" s="501">
        <v>3</v>
      </c>
      <c r="Z112" s="501">
        <v>0</v>
      </c>
      <c r="AA112" s="501">
        <v>0</v>
      </c>
      <c r="AB112" s="502"/>
      <c r="AC112" s="268"/>
      <c r="AD112" s="269" t="s">
        <v>428</v>
      </c>
      <c r="AE112" s="269" t="s">
        <v>462</v>
      </c>
      <c r="AF112" s="269" t="s">
        <v>429</v>
      </c>
      <c r="AG112" s="269" t="s">
        <v>427</v>
      </c>
      <c r="AH112" s="269" t="s">
        <v>3081</v>
      </c>
      <c r="AI112" s="269" t="s">
        <v>691</v>
      </c>
      <c r="AJ112" s="269" t="s">
        <v>230</v>
      </c>
      <c r="AK112" s="269"/>
      <c r="AL112" s="269"/>
      <c r="AM112" s="270"/>
      <c r="AN112" s="269" t="s">
        <v>583</v>
      </c>
      <c r="AO112" s="269" t="s">
        <v>584</v>
      </c>
      <c r="AP112" s="271" t="s">
        <v>2928</v>
      </c>
      <c r="AQ112" s="272">
        <f t="shared" si="70"/>
        <v>0</v>
      </c>
      <c r="AR112" s="273">
        <f t="shared" si="71"/>
        <v>0</v>
      </c>
      <c r="AS112" s="274">
        <f t="shared" si="76"/>
        <v>0</v>
      </c>
      <c r="AT112" s="274">
        <f t="shared" si="77"/>
        <v>0</v>
      </c>
      <c r="AU112" s="125">
        <f t="shared" si="72"/>
        <v>-74.629324546952219</v>
      </c>
      <c r="AV112" s="126">
        <f t="shared" si="53"/>
        <v>8.1168831168831233</v>
      </c>
      <c r="AW112" s="125">
        <f t="shared" si="54"/>
        <v>406.92141312184572</v>
      </c>
      <c r="AX112" s="127">
        <f t="shared" si="55"/>
        <v>222.06200432588318</v>
      </c>
      <c r="AY112" s="127">
        <f t="shared" si="56"/>
        <v>47.361683970985631</v>
      </c>
      <c r="AZ112" s="128">
        <f t="shared" si="73"/>
        <v>-78.67186504293602</v>
      </c>
      <c r="BA112" s="503" t="s">
        <v>2428</v>
      </c>
      <c r="BB112" s="504" t="s">
        <v>460</v>
      </c>
      <c r="BC112" s="539">
        <v>1214</v>
      </c>
      <c r="BD112" s="539"/>
      <c r="BE112" s="544">
        <v>6910</v>
      </c>
      <c r="BF112" s="539">
        <v>1217</v>
      </c>
      <c r="BG112" s="539"/>
      <c r="BH112" s="544">
        <v>1387</v>
      </c>
      <c r="BI112" s="545">
        <v>0</v>
      </c>
      <c r="BJ112" s="544">
        <v>1214</v>
      </c>
      <c r="BK112" s="545"/>
      <c r="BL112" s="544">
        <v>1217</v>
      </c>
      <c r="BM112" s="269" t="s">
        <v>225</v>
      </c>
      <c r="BN112" s="269" t="s">
        <v>691</v>
      </c>
      <c r="BO112" s="271" t="s">
        <v>2928</v>
      </c>
      <c r="BP112" s="262" t="str">
        <f t="shared" si="57"/>
        <v/>
      </c>
      <c r="BQ112" s="263">
        <f t="shared" si="58"/>
        <v>-909</v>
      </c>
      <c r="BR112" s="263" t="str">
        <f t="shared" si="59"/>
        <v/>
      </c>
      <c r="BS112" s="263">
        <f t="shared" si="60"/>
        <v>0</v>
      </c>
      <c r="BT112" s="264">
        <f t="shared" si="61"/>
        <v>0.24711696869852418</v>
      </c>
      <c r="BU112" s="264">
        <f t="shared" si="62"/>
        <v>-74.629324546952219</v>
      </c>
      <c r="BV112" s="263" t="str">
        <f t="shared" si="63"/>
        <v/>
      </c>
      <c r="BW112" s="263">
        <f t="shared" si="64"/>
        <v>-909</v>
      </c>
      <c r="BX112" s="263" t="str">
        <f t="shared" si="65"/>
        <v/>
      </c>
      <c r="BY112" s="263" t="str">
        <f t="shared" si="66"/>
        <v/>
      </c>
      <c r="BZ112" s="263" t="str">
        <f t="shared" si="67"/>
        <v/>
      </c>
      <c r="CA112" s="263" t="str">
        <f t="shared" si="68"/>
        <v>chk</v>
      </c>
      <c r="CB112" s="265"/>
      <c r="CC112" s="1131" t="s">
        <v>3397</v>
      </c>
      <c r="CD112" s="1126">
        <f t="shared" si="52"/>
        <v>0</v>
      </c>
      <c r="CE112" s="1126">
        <f t="shared" si="69"/>
        <v>0</v>
      </c>
    </row>
    <row r="113" spans="1:83" ht="121.5">
      <c r="A113" s="373" t="s">
        <v>3165</v>
      </c>
      <c r="B113" s="1749" t="s">
        <v>463</v>
      </c>
      <c r="C113" s="1749" t="s">
        <v>1134</v>
      </c>
      <c r="D113" s="1749" t="s">
        <v>1135</v>
      </c>
      <c r="E113" s="1749" t="s">
        <v>0</v>
      </c>
      <c r="F113" s="1248">
        <v>2570</v>
      </c>
      <c r="G113" s="1248"/>
      <c r="H113" s="1249">
        <v>123</v>
      </c>
      <c r="I113" s="1248">
        <v>2969</v>
      </c>
      <c r="J113" s="1248"/>
      <c r="K113" s="1249">
        <v>129</v>
      </c>
      <c r="L113" s="1249"/>
      <c r="M113" s="1248">
        <v>2570</v>
      </c>
      <c r="N113" s="1249"/>
      <c r="O113" s="1249">
        <v>2969</v>
      </c>
      <c r="P113" s="1750" t="s">
        <v>231</v>
      </c>
      <c r="Q113" s="1751" t="s">
        <v>3652</v>
      </c>
      <c r="R113" s="1750" t="s">
        <v>1070</v>
      </c>
      <c r="S113" s="1750" t="s">
        <v>1527</v>
      </c>
      <c r="T113" s="1750" t="s">
        <v>1136</v>
      </c>
      <c r="U113" s="1740" t="s">
        <v>1907</v>
      </c>
      <c r="V113" s="500" t="s">
        <v>54</v>
      </c>
      <c r="W113" s="501" t="s">
        <v>37</v>
      </c>
      <c r="X113" s="501" t="s">
        <v>70</v>
      </c>
      <c r="Y113" s="501">
        <v>3</v>
      </c>
      <c r="Z113" s="501">
        <v>2</v>
      </c>
      <c r="AA113" s="501">
        <v>0</v>
      </c>
      <c r="AB113" s="502"/>
      <c r="AC113" s="268"/>
      <c r="AD113" s="269" t="s">
        <v>465</v>
      </c>
      <c r="AE113" s="269" t="s">
        <v>466</v>
      </c>
      <c r="AF113" s="269" t="s">
        <v>467</v>
      </c>
      <c r="AG113" s="269" t="s">
        <v>464</v>
      </c>
      <c r="AH113" s="269" t="s">
        <v>3081</v>
      </c>
      <c r="AI113" s="269" t="s">
        <v>233</v>
      </c>
      <c r="AJ113" s="269" t="s">
        <v>230</v>
      </c>
      <c r="AK113" s="269"/>
      <c r="AL113" s="269"/>
      <c r="AM113" s="270"/>
      <c r="AN113" s="269" t="s">
        <v>583</v>
      </c>
      <c r="AO113" s="269" t="s">
        <v>584</v>
      </c>
      <c r="AP113" s="271" t="s">
        <v>1989</v>
      </c>
      <c r="AQ113" s="272">
        <f t="shared" si="70"/>
        <v>0</v>
      </c>
      <c r="AR113" s="273">
        <f t="shared" si="71"/>
        <v>0</v>
      </c>
      <c r="AS113" s="274">
        <f t="shared" si="76"/>
        <v>0</v>
      </c>
      <c r="AT113" s="274">
        <f t="shared" si="77"/>
        <v>0</v>
      </c>
      <c r="AU113" s="125">
        <f t="shared" si="72"/>
        <v>58.936301793444642</v>
      </c>
      <c r="AV113" s="126">
        <f t="shared" si="53"/>
        <v>15.525291828793764</v>
      </c>
      <c r="AW113" s="125">
        <f t="shared" si="54"/>
        <v>4.8780487804878092</v>
      </c>
      <c r="AX113" s="127">
        <f t="shared" si="55"/>
        <v>20894.308943089432</v>
      </c>
      <c r="AY113" s="127">
        <f t="shared" si="56"/>
        <v>23015.503875968992</v>
      </c>
      <c r="AZ113" s="128" t="str">
        <f t="shared" si="73"/>
        <v/>
      </c>
      <c r="BA113" s="503" t="s">
        <v>2429</v>
      </c>
      <c r="BB113" s="628" t="s">
        <v>463</v>
      </c>
      <c r="BC113" s="629">
        <v>1617</v>
      </c>
      <c r="BD113" s="629"/>
      <c r="BE113" s="630">
        <v>27</v>
      </c>
      <c r="BF113" s="629">
        <v>1625</v>
      </c>
      <c r="BG113" s="629"/>
      <c r="BH113" s="631">
        <v>26</v>
      </c>
      <c r="BI113" s="631"/>
      <c r="BJ113" s="540">
        <v>1617</v>
      </c>
      <c r="BK113" s="631"/>
      <c r="BL113" s="540">
        <v>1625</v>
      </c>
      <c r="BM113" s="269" t="s">
        <v>225</v>
      </c>
      <c r="BN113" s="269" t="s">
        <v>233</v>
      </c>
      <c r="BO113" s="271" t="s">
        <v>1989</v>
      </c>
      <c r="BP113" s="262" t="str">
        <f t="shared" si="57"/>
        <v/>
      </c>
      <c r="BQ113" s="263">
        <f t="shared" si="58"/>
        <v>945</v>
      </c>
      <c r="BR113" s="263" t="str">
        <f t="shared" si="59"/>
        <v/>
      </c>
      <c r="BS113" s="263">
        <f t="shared" si="60"/>
        <v>97</v>
      </c>
      <c r="BT113" s="264">
        <f t="shared" si="61"/>
        <v>0.49474335188621765</v>
      </c>
      <c r="BU113" s="264">
        <f t="shared" si="62"/>
        <v>58.936301793444642</v>
      </c>
      <c r="BV113" s="263" t="str">
        <f t="shared" si="63"/>
        <v/>
      </c>
      <c r="BW113" s="263">
        <f t="shared" si="64"/>
        <v>945</v>
      </c>
      <c r="BX113" s="263" t="str">
        <f t="shared" si="65"/>
        <v/>
      </c>
      <c r="BY113" s="263" t="str">
        <f t="shared" si="66"/>
        <v/>
      </c>
      <c r="BZ113" s="263" t="str">
        <f t="shared" si="67"/>
        <v/>
      </c>
      <c r="CA113" s="263" t="str">
        <f t="shared" si="68"/>
        <v>chk</v>
      </c>
      <c r="CB113" s="265"/>
      <c r="CC113" s="1131" t="s">
        <v>3397</v>
      </c>
      <c r="CD113" s="1126">
        <f t="shared" si="52"/>
        <v>0</v>
      </c>
      <c r="CE113" s="1126">
        <f t="shared" si="69"/>
        <v>0</v>
      </c>
    </row>
    <row r="114" spans="1:83" ht="27">
      <c r="A114" s="373" t="s">
        <v>3166</v>
      </c>
      <c r="B114" s="372" t="s">
        <v>692</v>
      </c>
      <c r="C114" s="440"/>
      <c r="D114" s="372"/>
      <c r="E114" s="372"/>
      <c r="F114" s="75"/>
      <c r="G114" s="75"/>
      <c r="H114" s="367"/>
      <c r="I114" s="75"/>
      <c r="J114" s="75"/>
      <c r="K114" s="367"/>
      <c r="L114" s="367"/>
      <c r="M114" s="360">
        <v>0</v>
      </c>
      <c r="N114" s="367"/>
      <c r="O114" s="360"/>
      <c r="P114" s="371"/>
      <c r="Q114" s="371"/>
      <c r="R114" s="371"/>
      <c r="S114" s="371"/>
      <c r="T114" s="371"/>
      <c r="U114" s="1435" t="s">
        <v>3983</v>
      </c>
      <c r="V114" s="500" t="s">
        <v>54</v>
      </c>
      <c r="W114" s="501" t="s">
        <v>39</v>
      </c>
      <c r="X114" s="501" t="s">
        <v>71</v>
      </c>
      <c r="Y114" s="501"/>
      <c r="Z114" s="501"/>
      <c r="AA114" s="501"/>
      <c r="AB114" s="502"/>
      <c r="AC114" s="268"/>
      <c r="AD114" s="269" t="s">
        <v>375</v>
      </c>
      <c r="AE114" s="269" t="s">
        <v>375</v>
      </c>
      <c r="AF114" s="269" t="s">
        <v>375</v>
      </c>
      <c r="AG114" s="269" t="s">
        <v>375</v>
      </c>
      <c r="AH114" s="269" t="s">
        <v>90</v>
      </c>
      <c r="AI114" s="269" t="s">
        <v>90</v>
      </c>
      <c r="AJ114" s="269" t="s">
        <v>687</v>
      </c>
      <c r="AK114" s="269"/>
      <c r="AL114" s="269"/>
      <c r="AM114" s="270"/>
      <c r="AN114" s="269" t="s">
        <v>90</v>
      </c>
      <c r="AO114" s="269" t="s">
        <v>90</v>
      </c>
      <c r="AP114" s="271" t="s">
        <v>2924</v>
      </c>
      <c r="AQ114" s="272">
        <f t="shared" si="70"/>
        <v>0</v>
      </c>
      <c r="AR114" s="273">
        <f t="shared" si="71"/>
        <v>0</v>
      </c>
      <c r="AS114" s="274">
        <f t="shared" si="76"/>
        <v>0</v>
      </c>
      <c r="AT114" s="274">
        <f t="shared" si="77"/>
        <v>0</v>
      </c>
      <c r="AU114" s="125" t="str">
        <f t="shared" si="72"/>
        <v/>
      </c>
      <c r="AV114" s="126" t="str">
        <f t="shared" si="53"/>
        <v/>
      </c>
      <c r="AW114" s="125" t="str">
        <f t="shared" si="54"/>
        <v/>
      </c>
      <c r="AX114" s="127" t="str">
        <f t="shared" si="55"/>
        <v/>
      </c>
      <c r="AY114" s="127" t="str">
        <f t="shared" si="56"/>
        <v/>
      </c>
      <c r="AZ114" s="128" t="str">
        <f t="shared" si="73"/>
        <v/>
      </c>
      <c r="BA114" s="503" t="s">
        <v>86</v>
      </c>
      <c r="BB114" s="504" t="s">
        <v>692</v>
      </c>
      <c r="BC114" s="547"/>
      <c r="BD114" s="547"/>
      <c r="BE114" s="545"/>
      <c r="BF114" s="547"/>
      <c r="BG114" s="547"/>
      <c r="BH114" s="545"/>
      <c r="BI114" s="545"/>
      <c r="BJ114" s="544">
        <v>0</v>
      </c>
      <c r="BK114" s="545"/>
      <c r="BL114" s="544">
        <v>0</v>
      </c>
      <c r="BM114" s="269" t="s">
        <v>182</v>
      </c>
      <c r="BN114" s="269" t="s">
        <v>90</v>
      </c>
      <c r="BO114" s="271" t="s">
        <v>2924</v>
      </c>
      <c r="BP114" s="262" t="str">
        <f t="shared" si="57"/>
        <v/>
      </c>
      <c r="BQ114" s="263" t="str">
        <f t="shared" si="58"/>
        <v/>
      </c>
      <c r="BR114" s="263" t="str">
        <f t="shared" si="59"/>
        <v/>
      </c>
      <c r="BS114" s="263" t="str">
        <f t="shared" si="60"/>
        <v/>
      </c>
      <c r="BT114" s="264" t="str">
        <f t="shared" si="61"/>
        <v/>
      </c>
      <c r="BU114" s="264" t="str">
        <f t="shared" si="62"/>
        <v/>
      </c>
      <c r="BV114" s="263" t="str">
        <f t="shared" si="63"/>
        <v/>
      </c>
      <c r="BW114" s="263">
        <f t="shared" si="64"/>
        <v>0</v>
      </c>
      <c r="BX114" s="263" t="str">
        <f t="shared" si="65"/>
        <v/>
      </c>
      <c r="BY114" s="263" t="str">
        <f t="shared" si="66"/>
        <v/>
      </c>
      <c r="BZ114" s="263" t="str">
        <f t="shared" si="67"/>
        <v/>
      </c>
      <c r="CA114" s="263" t="str">
        <f t="shared" si="68"/>
        <v/>
      </c>
      <c r="CB114" s="265"/>
      <c r="CC114" s="1131" t="s">
        <v>3397</v>
      </c>
      <c r="CD114" s="1126">
        <f t="shared" si="52"/>
        <v>0</v>
      </c>
      <c r="CE114" s="1126">
        <f t="shared" si="69"/>
        <v>0</v>
      </c>
    </row>
    <row r="115" spans="1:83" ht="27">
      <c r="A115" s="44" t="s">
        <v>3167</v>
      </c>
      <c r="B115" s="74" t="s">
        <v>590</v>
      </c>
      <c r="C115" s="143"/>
      <c r="D115" s="74"/>
      <c r="E115" s="74"/>
      <c r="F115" s="75"/>
      <c r="G115" s="75"/>
      <c r="H115" s="76"/>
      <c r="I115" s="75"/>
      <c r="J115" s="75"/>
      <c r="K115" s="76"/>
      <c r="L115" s="76"/>
      <c r="M115" s="121">
        <v>0</v>
      </c>
      <c r="N115" s="76"/>
      <c r="O115" s="121"/>
      <c r="P115" s="77"/>
      <c r="Q115" s="77"/>
      <c r="R115" s="77"/>
      <c r="S115" s="77"/>
      <c r="T115" s="77"/>
      <c r="U115" s="1435" t="s">
        <v>3983</v>
      </c>
      <c r="V115" s="500" t="s">
        <v>54</v>
      </c>
      <c r="W115" s="501" t="s">
        <v>41</v>
      </c>
      <c r="X115" s="501" t="s">
        <v>72</v>
      </c>
      <c r="Y115" s="501"/>
      <c r="Z115" s="501"/>
      <c r="AA115" s="501"/>
      <c r="AB115" s="502"/>
      <c r="AC115" s="268"/>
      <c r="AD115" s="269" t="s">
        <v>375</v>
      </c>
      <c r="AE115" s="269" t="s">
        <v>375</v>
      </c>
      <c r="AF115" s="269" t="s">
        <v>375</v>
      </c>
      <c r="AG115" s="269" t="s">
        <v>375</v>
      </c>
      <c r="AH115" s="269" t="s">
        <v>90</v>
      </c>
      <c r="AI115" s="269" t="s">
        <v>90</v>
      </c>
      <c r="AJ115" s="269" t="s">
        <v>687</v>
      </c>
      <c r="AK115" s="269"/>
      <c r="AL115" s="269"/>
      <c r="AM115" s="270"/>
      <c r="AN115" s="269" t="s">
        <v>90</v>
      </c>
      <c r="AO115" s="269" t="s">
        <v>90</v>
      </c>
      <c r="AP115" s="271" t="s">
        <v>2924</v>
      </c>
      <c r="AQ115" s="272">
        <f t="shared" si="70"/>
        <v>0</v>
      </c>
      <c r="AR115" s="273">
        <f t="shared" si="71"/>
        <v>0</v>
      </c>
      <c r="AS115" s="274">
        <f t="shared" si="76"/>
        <v>0</v>
      </c>
      <c r="AT115" s="274">
        <f t="shared" si="77"/>
        <v>0</v>
      </c>
      <c r="AU115" s="125" t="str">
        <f t="shared" si="72"/>
        <v/>
      </c>
      <c r="AV115" s="126" t="str">
        <f t="shared" si="53"/>
        <v/>
      </c>
      <c r="AW115" s="125" t="str">
        <f t="shared" si="54"/>
        <v/>
      </c>
      <c r="AX115" s="127" t="str">
        <f t="shared" si="55"/>
        <v/>
      </c>
      <c r="AY115" s="127" t="str">
        <f t="shared" si="56"/>
        <v/>
      </c>
      <c r="AZ115" s="128" t="str">
        <f t="shared" si="73"/>
        <v/>
      </c>
      <c r="BA115" s="503" t="s">
        <v>87</v>
      </c>
      <c r="BB115" s="504" t="s">
        <v>590</v>
      </c>
      <c r="BC115" s="547"/>
      <c r="BD115" s="547"/>
      <c r="BE115" s="545"/>
      <c r="BF115" s="547"/>
      <c r="BG115" s="547"/>
      <c r="BH115" s="545"/>
      <c r="BI115" s="545"/>
      <c r="BJ115" s="544">
        <v>0</v>
      </c>
      <c r="BK115" s="545"/>
      <c r="BL115" s="544">
        <v>0</v>
      </c>
      <c r="BM115" s="269" t="s">
        <v>182</v>
      </c>
      <c r="BN115" s="269" t="s">
        <v>90</v>
      </c>
      <c r="BO115" s="271" t="s">
        <v>2924</v>
      </c>
      <c r="BP115" s="262" t="str">
        <f t="shared" si="57"/>
        <v/>
      </c>
      <c r="BQ115" s="263" t="str">
        <f t="shared" si="58"/>
        <v/>
      </c>
      <c r="BR115" s="263" t="str">
        <f t="shared" si="59"/>
        <v/>
      </c>
      <c r="BS115" s="263" t="str">
        <f t="shared" si="60"/>
        <v/>
      </c>
      <c r="BT115" s="264" t="str">
        <f t="shared" si="61"/>
        <v/>
      </c>
      <c r="BU115" s="264" t="str">
        <f t="shared" si="62"/>
        <v/>
      </c>
      <c r="BV115" s="263" t="str">
        <f t="shared" si="63"/>
        <v/>
      </c>
      <c r="BW115" s="263">
        <f t="shared" si="64"/>
        <v>0</v>
      </c>
      <c r="BX115" s="263" t="str">
        <f t="shared" si="65"/>
        <v/>
      </c>
      <c r="BY115" s="263" t="str">
        <f t="shared" si="66"/>
        <v/>
      </c>
      <c r="BZ115" s="263" t="str">
        <f t="shared" si="67"/>
        <v/>
      </c>
      <c r="CA115" s="263" t="str">
        <f t="shared" si="68"/>
        <v/>
      </c>
      <c r="CB115" s="265"/>
      <c r="CC115" s="1131" t="s">
        <v>3397</v>
      </c>
      <c r="CD115" s="1126">
        <f t="shared" si="52"/>
        <v>0</v>
      </c>
      <c r="CE115" s="1126">
        <f t="shared" si="69"/>
        <v>0</v>
      </c>
    </row>
    <row r="116" spans="1:83">
      <c r="A116" s="44" t="s">
        <v>3168</v>
      </c>
      <c r="B116" s="74" t="s">
        <v>599</v>
      </c>
      <c r="C116" s="143"/>
      <c r="D116" s="74"/>
      <c r="E116" s="74"/>
      <c r="F116" s="75"/>
      <c r="G116" s="75"/>
      <c r="H116" s="76"/>
      <c r="I116" s="75"/>
      <c r="J116" s="75"/>
      <c r="K116" s="76"/>
      <c r="L116" s="76"/>
      <c r="M116" s="121">
        <v>0</v>
      </c>
      <c r="N116" s="76"/>
      <c r="O116" s="121"/>
      <c r="P116" s="77"/>
      <c r="Q116" s="77"/>
      <c r="R116" s="77"/>
      <c r="S116" s="77"/>
      <c r="T116" s="77"/>
      <c r="U116" s="1435" t="s">
        <v>3983</v>
      </c>
      <c r="V116" s="500" t="s">
        <v>54</v>
      </c>
      <c r="W116" s="501" t="s">
        <v>43</v>
      </c>
      <c r="X116" s="501"/>
      <c r="Y116" s="501"/>
      <c r="Z116" s="501"/>
      <c r="AA116" s="501"/>
      <c r="AB116" s="502"/>
      <c r="AC116" s="268"/>
      <c r="AD116" s="269" t="s">
        <v>375</v>
      </c>
      <c r="AE116" s="269" t="s">
        <v>375</v>
      </c>
      <c r="AF116" s="269" t="s">
        <v>375</v>
      </c>
      <c r="AG116" s="269" t="s">
        <v>375</v>
      </c>
      <c r="AH116" s="269" t="s">
        <v>90</v>
      </c>
      <c r="AI116" s="269" t="s">
        <v>90</v>
      </c>
      <c r="AJ116" s="269" t="s">
        <v>687</v>
      </c>
      <c r="AK116" s="269"/>
      <c r="AL116" s="269"/>
      <c r="AM116" s="270"/>
      <c r="AN116" s="269" t="s">
        <v>90</v>
      </c>
      <c r="AO116" s="269" t="s">
        <v>90</v>
      </c>
      <c r="AP116" s="271" t="s">
        <v>2924</v>
      </c>
      <c r="AQ116" s="272">
        <f t="shared" si="70"/>
        <v>0</v>
      </c>
      <c r="AR116" s="273">
        <f t="shared" si="71"/>
        <v>0</v>
      </c>
      <c r="AS116" s="274">
        <f t="shared" si="76"/>
        <v>0</v>
      </c>
      <c r="AT116" s="274">
        <f t="shared" si="77"/>
        <v>0</v>
      </c>
      <c r="AU116" s="125" t="str">
        <f t="shared" si="72"/>
        <v/>
      </c>
      <c r="AV116" s="126" t="str">
        <f t="shared" si="53"/>
        <v/>
      </c>
      <c r="AW116" s="125" t="str">
        <f t="shared" si="54"/>
        <v/>
      </c>
      <c r="AX116" s="127" t="str">
        <f t="shared" si="55"/>
        <v/>
      </c>
      <c r="AY116" s="127" t="str">
        <f t="shared" si="56"/>
        <v/>
      </c>
      <c r="AZ116" s="128" t="str">
        <f t="shared" si="73"/>
        <v/>
      </c>
      <c r="BA116" s="503" t="s">
        <v>89</v>
      </c>
      <c r="BB116" s="504" t="s">
        <v>599</v>
      </c>
      <c r="BC116" s="547"/>
      <c r="BD116" s="547"/>
      <c r="BE116" s="545"/>
      <c r="BF116" s="547"/>
      <c r="BG116" s="547"/>
      <c r="BH116" s="545"/>
      <c r="BI116" s="545"/>
      <c r="BJ116" s="544">
        <v>0</v>
      </c>
      <c r="BK116" s="545"/>
      <c r="BL116" s="544">
        <v>0</v>
      </c>
      <c r="BM116" s="269" t="s">
        <v>182</v>
      </c>
      <c r="BN116" s="269" t="s">
        <v>90</v>
      </c>
      <c r="BO116" s="271" t="s">
        <v>2924</v>
      </c>
      <c r="BP116" s="262" t="str">
        <f t="shared" si="57"/>
        <v/>
      </c>
      <c r="BQ116" s="263" t="str">
        <f t="shared" si="58"/>
        <v/>
      </c>
      <c r="BR116" s="263" t="str">
        <f t="shared" si="59"/>
        <v/>
      </c>
      <c r="BS116" s="263" t="str">
        <f t="shared" si="60"/>
        <v/>
      </c>
      <c r="BT116" s="264" t="str">
        <f t="shared" si="61"/>
        <v/>
      </c>
      <c r="BU116" s="264" t="str">
        <f t="shared" si="62"/>
        <v/>
      </c>
      <c r="BV116" s="263" t="str">
        <f t="shared" si="63"/>
        <v/>
      </c>
      <c r="BW116" s="263">
        <f t="shared" si="64"/>
        <v>0</v>
      </c>
      <c r="BX116" s="263" t="str">
        <f t="shared" si="65"/>
        <v/>
      </c>
      <c r="BY116" s="263" t="str">
        <f t="shared" si="66"/>
        <v/>
      </c>
      <c r="BZ116" s="263" t="str">
        <f t="shared" si="67"/>
        <v/>
      </c>
      <c r="CA116" s="263" t="str">
        <f t="shared" si="68"/>
        <v/>
      </c>
      <c r="CB116" s="265"/>
      <c r="CC116" s="1131" t="s">
        <v>3397</v>
      </c>
      <c r="CD116" s="1126">
        <f t="shared" si="52"/>
        <v>0</v>
      </c>
      <c r="CE116" s="1126">
        <f t="shared" si="69"/>
        <v>0</v>
      </c>
    </row>
    <row r="117" spans="1:83">
      <c r="A117" s="373" t="s">
        <v>3169</v>
      </c>
      <c r="B117" s="372" t="s">
        <v>812</v>
      </c>
      <c r="C117" s="372"/>
      <c r="D117" s="372"/>
      <c r="E117" s="372"/>
      <c r="F117" s="75">
        <f>SUM(F118:F138)</f>
        <v>18717</v>
      </c>
      <c r="G117" s="75">
        <f t="shared" ref="G117:O117" si="81">SUM(G118:G138)</f>
        <v>0</v>
      </c>
      <c r="H117" s="75">
        <f t="shared" si="81"/>
        <v>494</v>
      </c>
      <c r="I117" s="75">
        <f t="shared" si="81"/>
        <v>20712</v>
      </c>
      <c r="J117" s="75">
        <f t="shared" si="81"/>
        <v>0</v>
      </c>
      <c r="K117" s="75">
        <f t="shared" si="81"/>
        <v>467</v>
      </c>
      <c r="L117" s="75">
        <f t="shared" si="81"/>
        <v>13241</v>
      </c>
      <c r="M117" s="75">
        <f t="shared" si="81"/>
        <v>5476</v>
      </c>
      <c r="N117" s="75">
        <f t="shared" si="81"/>
        <v>14481</v>
      </c>
      <c r="O117" s="75">
        <f t="shared" si="81"/>
        <v>6231</v>
      </c>
      <c r="P117" s="75"/>
      <c r="Q117" s="92"/>
      <c r="R117" s="92"/>
      <c r="S117" s="92"/>
      <c r="T117" s="92"/>
      <c r="U117" s="1740"/>
      <c r="V117" s="500" t="s">
        <v>54</v>
      </c>
      <c r="W117" s="501" t="s">
        <v>45</v>
      </c>
      <c r="X117" s="501"/>
      <c r="Y117" s="501"/>
      <c r="Z117" s="501"/>
      <c r="AA117" s="501"/>
      <c r="AB117" s="502"/>
      <c r="AC117" s="268"/>
      <c r="AD117" s="269" t="s">
        <v>687</v>
      </c>
      <c r="AE117" s="269" t="s">
        <v>687</v>
      </c>
      <c r="AF117" s="269" t="s">
        <v>376</v>
      </c>
      <c r="AG117" s="269" t="s">
        <v>687</v>
      </c>
      <c r="AH117" s="269" t="s">
        <v>90</v>
      </c>
      <c r="AI117" s="269" t="s">
        <v>90</v>
      </c>
      <c r="AJ117" s="269" t="s">
        <v>90</v>
      </c>
      <c r="AK117" s="269"/>
      <c r="AL117" s="269"/>
      <c r="AM117" s="270"/>
      <c r="AN117" s="269" t="s">
        <v>90</v>
      </c>
      <c r="AO117" s="269" t="s">
        <v>90</v>
      </c>
      <c r="AP117" s="271"/>
      <c r="AQ117" s="272">
        <f t="shared" si="70"/>
        <v>0</v>
      </c>
      <c r="AR117" s="273">
        <f t="shared" si="71"/>
        <v>0</v>
      </c>
      <c r="AS117" s="274">
        <f t="shared" si="76"/>
        <v>0</v>
      </c>
      <c r="AT117" s="274">
        <f t="shared" si="77"/>
        <v>0</v>
      </c>
      <c r="AU117" s="125">
        <f t="shared" si="72"/>
        <v>-1.12519809825673</v>
      </c>
      <c r="AV117" s="126">
        <f t="shared" si="53"/>
        <v>10.658759416573172</v>
      </c>
      <c r="AW117" s="125">
        <f t="shared" si="54"/>
        <v>-5.4655870445344146</v>
      </c>
      <c r="AX117" s="127">
        <f t="shared" si="55"/>
        <v>37888.663967611334</v>
      </c>
      <c r="AY117" s="127">
        <f t="shared" si="56"/>
        <v>44351.177730192714</v>
      </c>
      <c r="AZ117" s="128" t="str">
        <f t="shared" si="73"/>
        <v/>
      </c>
      <c r="BA117" s="503" t="s">
        <v>2430</v>
      </c>
      <c r="BB117" s="504" t="s">
        <v>812</v>
      </c>
      <c r="BC117" s="547">
        <v>18930</v>
      </c>
      <c r="BD117" s="547">
        <v>0</v>
      </c>
      <c r="BE117" s="547">
        <v>421</v>
      </c>
      <c r="BF117" s="547">
        <v>18717</v>
      </c>
      <c r="BG117" s="547">
        <v>0</v>
      </c>
      <c r="BH117" s="547">
        <v>494</v>
      </c>
      <c r="BI117" s="547">
        <v>13196</v>
      </c>
      <c r="BJ117" s="547">
        <v>5734</v>
      </c>
      <c r="BK117" s="547">
        <v>13241</v>
      </c>
      <c r="BL117" s="547">
        <v>5476</v>
      </c>
      <c r="BM117" s="269" t="s">
        <v>376</v>
      </c>
      <c r="BN117" s="269" t="s">
        <v>90</v>
      </c>
      <c r="BO117" s="271"/>
      <c r="BP117" s="262" t="str">
        <f t="shared" si="57"/>
        <v/>
      </c>
      <c r="BQ117" s="263">
        <f t="shared" si="58"/>
        <v>0</v>
      </c>
      <c r="BR117" s="263">
        <f t="shared" si="59"/>
        <v>0</v>
      </c>
      <c r="BS117" s="263">
        <f t="shared" si="60"/>
        <v>0</v>
      </c>
      <c r="BT117" s="264" t="str">
        <f t="shared" si="61"/>
        <v/>
      </c>
      <c r="BU117" s="264" t="str">
        <f t="shared" si="62"/>
        <v/>
      </c>
      <c r="BV117" s="263">
        <f t="shared" si="63"/>
        <v>0</v>
      </c>
      <c r="BW117" s="263">
        <f t="shared" si="64"/>
        <v>0</v>
      </c>
      <c r="BX117" s="263" t="str">
        <f t="shared" si="65"/>
        <v/>
      </c>
      <c r="BY117" s="263" t="str">
        <f t="shared" si="66"/>
        <v/>
      </c>
      <c r="BZ117" s="263" t="str">
        <f t="shared" si="67"/>
        <v/>
      </c>
      <c r="CA117" s="263" t="str">
        <f t="shared" si="68"/>
        <v/>
      </c>
      <c r="CB117" s="265"/>
      <c r="CC117" s="1131" t="s">
        <v>3397</v>
      </c>
      <c r="CD117" s="1126">
        <f t="shared" si="52"/>
        <v>0</v>
      </c>
      <c r="CE117" s="1126">
        <f t="shared" si="69"/>
        <v>0</v>
      </c>
    </row>
    <row r="118" spans="1:83" ht="27">
      <c r="A118" s="373" t="s">
        <v>3170</v>
      </c>
      <c r="B118" s="372" t="s">
        <v>2340</v>
      </c>
      <c r="C118" s="440"/>
      <c r="D118" s="372"/>
      <c r="E118" s="372"/>
      <c r="F118" s="75"/>
      <c r="G118" s="75"/>
      <c r="H118" s="367"/>
      <c r="I118" s="75"/>
      <c r="J118" s="75"/>
      <c r="K118" s="367"/>
      <c r="L118" s="367"/>
      <c r="M118" s="360">
        <v>0</v>
      </c>
      <c r="N118" s="367"/>
      <c r="O118" s="360"/>
      <c r="P118" s="371"/>
      <c r="Q118" s="371"/>
      <c r="R118" s="371"/>
      <c r="S118" s="371"/>
      <c r="T118" s="371"/>
      <c r="U118" s="1752" t="s">
        <v>3521</v>
      </c>
      <c r="V118" s="500" t="s">
        <v>54</v>
      </c>
      <c r="W118" s="501" t="s">
        <v>73</v>
      </c>
      <c r="X118" s="501"/>
      <c r="Y118" s="501"/>
      <c r="Z118" s="501"/>
      <c r="AA118" s="501"/>
      <c r="AB118" s="502"/>
      <c r="AC118" s="268"/>
      <c r="AD118" s="269" t="s">
        <v>375</v>
      </c>
      <c r="AE118" s="269" t="s">
        <v>375</v>
      </c>
      <c r="AF118" s="269" t="s">
        <v>375</v>
      </c>
      <c r="AG118" s="269" t="s">
        <v>375</v>
      </c>
      <c r="AH118" s="269" t="s">
        <v>90</v>
      </c>
      <c r="AI118" s="269" t="s">
        <v>90</v>
      </c>
      <c r="AJ118" s="269" t="s">
        <v>90</v>
      </c>
      <c r="AK118" s="269"/>
      <c r="AL118" s="269"/>
      <c r="AM118" s="270"/>
      <c r="AN118" s="269" t="s">
        <v>90</v>
      </c>
      <c r="AO118" s="269" t="s">
        <v>90</v>
      </c>
      <c r="AP118" s="271" t="s">
        <v>2924</v>
      </c>
      <c r="AQ118" s="272">
        <f t="shared" si="70"/>
        <v>0</v>
      </c>
      <c r="AR118" s="273">
        <f t="shared" si="71"/>
        <v>0</v>
      </c>
      <c r="AS118" s="274">
        <f t="shared" si="76"/>
        <v>0</v>
      </c>
      <c r="AT118" s="274">
        <f t="shared" si="77"/>
        <v>0</v>
      </c>
      <c r="AU118" s="125" t="str">
        <f t="shared" si="72"/>
        <v/>
      </c>
      <c r="AV118" s="126" t="str">
        <f t="shared" si="53"/>
        <v/>
      </c>
      <c r="AW118" s="125" t="str">
        <f t="shared" si="54"/>
        <v/>
      </c>
      <c r="AX118" s="127" t="str">
        <f t="shared" si="55"/>
        <v/>
      </c>
      <c r="AY118" s="127" t="str">
        <f t="shared" si="56"/>
        <v/>
      </c>
      <c r="AZ118" s="128" t="str">
        <f t="shared" si="73"/>
        <v/>
      </c>
      <c r="BA118" s="503" t="s">
        <v>2431</v>
      </c>
      <c r="BB118" s="504" t="s">
        <v>2340</v>
      </c>
      <c r="BC118" s="547"/>
      <c r="BD118" s="547"/>
      <c r="BE118" s="545"/>
      <c r="BF118" s="547"/>
      <c r="BG118" s="547"/>
      <c r="BH118" s="545"/>
      <c r="BI118" s="545"/>
      <c r="BJ118" s="544">
        <v>0</v>
      </c>
      <c r="BK118" s="545"/>
      <c r="BL118" s="544">
        <v>0</v>
      </c>
      <c r="BM118" s="269" t="s">
        <v>182</v>
      </c>
      <c r="BN118" s="269" t="s">
        <v>90</v>
      </c>
      <c r="BO118" s="271" t="s">
        <v>2924</v>
      </c>
      <c r="BP118" s="262" t="str">
        <f t="shared" si="57"/>
        <v/>
      </c>
      <c r="BQ118" s="263" t="str">
        <f t="shared" si="58"/>
        <v/>
      </c>
      <c r="BR118" s="263" t="str">
        <f t="shared" si="59"/>
        <v/>
      </c>
      <c r="BS118" s="263" t="str">
        <f t="shared" si="60"/>
        <v/>
      </c>
      <c r="BT118" s="264" t="str">
        <f t="shared" si="61"/>
        <v/>
      </c>
      <c r="BU118" s="264" t="str">
        <f t="shared" si="62"/>
        <v/>
      </c>
      <c r="BV118" s="263" t="str">
        <f t="shared" si="63"/>
        <v/>
      </c>
      <c r="BW118" s="263">
        <f t="shared" si="64"/>
        <v>0</v>
      </c>
      <c r="BX118" s="263" t="str">
        <f t="shared" si="65"/>
        <v/>
      </c>
      <c r="BY118" s="263" t="str">
        <f t="shared" si="66"/>
        <v/>
      </c>
      <c r="BZ118" s="263" t="str">
        <f t="shared" si="67"/>
        <v/>
      </c>
      <c r="CA118" s="263" t="str">
        <f t="shared" si="68"/>
        <v/>
      </c>
      <c r="CB118" s="265"/>
      <c r="CC118" s="1131" t="s">
        <v>3397</v>
      </c>
      <c r="CD118" s="1126">
        <f t="shared" si="52"/>
        <v>0</v>
      </c>
      <c r="CE118" s="1126">
        <f t="shared" si="69"/>
        <v>0</v>
      </c>
    </row>
    <row r="119" spans="1:83" ht="54">
      <c r="A119" s="373" t="s">
        <v>3171</v>
      </c>
      <c r="B119" s="372" t="s">
        <v>2886</v>
      </c>
      <c r="C119" s="372" t="s">
        <v>1139</v>
      </c>
      <c r="D119" s="372" t="s">
        <v>1140</v>
      </c>
      <c r="E119" s="372" t="s">
        <v>285</v>
      </c>
      <c r="F119" s="120">
        <v>0</v>
      </c>
      <c r="G119" s="120"/>
      <c r="H119" s="360">
        <v>0</v>
      </c>
      <c r="I119" s="1180">
        <v>0</v>
      </c>
      <c r="J119" s="1180"/>
      <c r="K119" s="1252">
        <v>0</v>
      </c>
      <c r="L119" s="367">
        <v>0</v>
      </c>
      <c r="M119" s="360">
        <v>0</v>
      </c>
      <c r="N119" s="1753">
        <v>0</v>
      </c>
      <c r="O119" s="1252">
        <v>0</v>
      </c>
      <c r="P119" s="371" t="s">
        <v>231</v>
      </c>
      <c r="Q119" s="371" t="s">
        <v>3410</v>
      </c>
      <c r="R119" s="371" t="s">
        <v>915</v>
      </c>
      <c r="S119" s="371" t="s">
        <v>1141</v>
      </c>
      <c r="T119" s="371" t="s">
        <v>1908</v>
      </c>
      <c r="U119" s="1740"/>
      <c r="V119" s="500" t="s">
        <v>54</v>
      </c>
      <c r="W119" s="501" t="s">
        <v>74</v>
      </c>
      <c r="X119" s="501"/>
      <c r="Y119" s="501">
        <v>4</v>
      </c>
      <c r="Z119" s="501">
        <v>0</v>
      </c>
      <c r="AA119" s="501">
        <v>0</v>
      </c>
      <c r="AB119" s="502"/>
      <c r="AC119" s="268"/>
      <c r="AD119" s="269" t="s">
        <v>372</v>
      </c>
      <c r="AE119" s="269" t="s">
        <v>373</v>
      </c>
      <c r="AF119" s="269" t="s">
        <v>374</v>
      </c>
      <c r="AG119" s="269" t="s">
        <v>371</v>
      </c>
      <c r="AH119" s="269" t="s">
        <v>90</v>
      </c>
      <c r="AI119" s="269" t="s">
        <v>693</v>
      </c>
      <c r="AJ119" s="269" t="s">
        <v>230</v>
      </c>
      <c r="AK119" s="269"/>
      <c r="AL119" s="269"/>
      <c r="AM119" s="270"/>
      <c r="AN119" s="269" t="s">
        <v>583</v>
      </c>
      <c r="AO119" s="269" t="s">
        <v>600</v>
      </c>
      <c r="AP119" s="278" t="s">
        <v>2931</v>
      </c>
      <c r="AQ119" s="272">
        <f t="shared" si="70"/>
        <v>0</v>
      </c>
      <c r="AR119" s="273">
        <f t="shared" si="71"/>
        <v>0</v>
      </c>
      <c r="AS119" s="274">
        <f t="shared" si="76"/>
        <v>0</v>
      </c>
      <c r="AT119" s="274">
        <f t="shared" si="77"/>
        <v>0</v>
      </c>
      <c r="AU119" s="125" t="str">
        <f t="shared" si="72"/>
        <v/>
      </c>
      <c r="AV119" s="126" t="str">
        <f t="shared" si="53"/>
        <v/>
      </c>
      <c r="AW119" s="125" t="str">
        <f t="shared" si="54"/>
        <v/>
      </c>
      <c r="AX119" s="127" t="str">
        <f t="shared" si="55"/>
        <v/>
      </c>
      <c r="AY119" s="127" t="str">
        <f t="shared" si="56"/>
        <v/>
      </c>
      <c r="AZ119" s="128" t="str">
        <f t="shared" si="73"/>
        <v/>
      </c>
      <c r="BA119" s="503" t="s">
        <v>2070</v>
      </c>
      <c r="BB119" s="504" t="s">
        <v>2886</v>
      </c>
      <c r="BC119" s="539">
        <v>0</v>
      </c>
      <c r="BD119" s="539"/>
      <c r="BE119" s="544">
        <v>0</v>
      </c>
      <c r="BF119" s="539">
        <v>0</v>
      </c>
      <c r="BG119" s="539"/>
      <c r="BH119" s="544">
        <v>0</v>
      </c>
      <c r="BI119" s="545">
        <v>0</v>
      </c>
      <c r="BJ119" s="544">
        <v>0</v>
      </c>
      <c r="BK119" s="545">
        <v>0</v>
      </c>
      <c r="BL119" s="544">
        <v>0</v>
      </c>
      <c r="BM119" s="269" t="s">
        <v>225</v>
      </c>
      <c r="BN119" s="269" t="s">
        <v>693</v>
      </c>
      <c r="BO119" s="278" t="s">
        <v>2931</v>
      </c>
      <c r="BP119" s="262" t="str">
        <f t="shared" si="57"/>
        <v/>
      </c>
      <c r="BQ119" s="263">
        <f t="shared" si="58"/>
        <v>0</v>
      </c>
      <c r="BR119" s="263" t="str">
        <f t="shared" si="59"/>
        <v/>
      </c>
      <c r="BS119" s="263">
        <f t="shared" si="60"/>
        <v>0</v>
      </c>
      <c r="BT119" s="264" t="str">
        <f t="shared" si="61"/>
        <v/>
      </c>
      <c r="BU119" s="264" t="str">
        <f t="shared" si="62"/>
        <v/>
      </c>
      <c r="BV119" s="263">
        <f t="shared" si="63"/>
        <v>0</v>
      </c>
      <c r="BW119" s="263">
        <f t="shared" si="64"/>
        <v>0</v>
      </c>
      <c r="BX119" s="263" t="str">
        <f t="shared" si="65"/>
        <v/>
      </c>
      <c r="BY119" s="263" t="str">
        <f t="shared" si="66"/>
        <v/>
      </c>
      <c r="BZ119" s="263" t="str">
        <f t="shared" si="67"/>
        <v/>
      </c>
      <c r="CA119" s="263" t="str">
        <f t="shared" si="68"/>
        <v/>
      </c>
      <c r="CB119" s="265"/>
      <c r="CC119" s="1131" t="s">
        <v>3397</v>
      </c>
      <c r="CD119" s="1126">
        <f t="shared" si="52"/>
        <v>0</v>
      </c>
      <c r="CE119" s="1126">
        <f t="shared" si="69"/>
        <v>0</v>
      </c>
    </row>
    <row r="120" spans="1:83" ht="108">
      <c r="A120" s="373" t="s">
        <v>3172</v>
      </c>
      <c r="B120" s="372" t="s">
        <v>2887</v>
      </c>
      <c r="C120" s="372" t="s">
        <v>1142</v>
      </c>
      <c r="D120" s="372" t="s">
        <v>2888</v>
      </c>
      <c r="E120" s="372" t="s">
        <v>285</v>
      </c>
      <c r="F120" s="120">
        <v>4376</v>
      </c>
      <c r="G120" s="120"/>
      <c r="H120" s="360">
        <v>55</v>
      </c>
      <c r="I120" s="1138">
        <v>7204</v>
      </c>
      <c r="J120" s="1138"/>
      <c r="K120" s="1140">
        <v>67</v>
      </c>
      <c r="L120" s="1139">
        <v>3202</v>
      </c>
      <c r="M120" s="1139">
        <v>1174</v>
      </c>
      <c r="N120" s="1140">
        <v>5030</v>
      </c>
      <c r="O120" s="1140">
        <v>2174</v>
      </c>
      <c r="P120" s="1176" t="s">
        <v>231</v>
      </c>
      <c r="Q120" s="1176" t="s">
        <v>3410</v>
      </c>
      <c r="R120" s="1176" t="s">
        <v>915</v>
      </c>
      <c r="S120" s="1176" t="s">
        <v>1141</v>
      </c>
      <c r="T120" s="1176" t="s">
        <v>1146</v>
      </c>
      <c r="U120" s="1181" t="s">
        <v>3522</v>
      </c>
      <c r="V120" s="500" t="s">
        <v>54</v>
      </c>
      <c r="W120" s="501" t="s">
        <v>75</v>
      </c>
      <c r="X120" s="501"/>
      <c r="Y120" s="501">
        <v>3</v>
      </c>
      <c r="Z120" s="501">
        <v>0</v>
      </c>
      <c r="AA120" s="501">
        <v>0</v>
      </c>
      <c r="AB120" s="502"/>
      <c r="AC120" s="268"/>
      <c r="AD120" s="269" t="s">
        <v>372</v>
      </c>
      <c r="AE120" s="269" t="s">
        <v>373</v>
      </c>
      <c r="AF120" s="269" t="s">
        <v>374</v>
      </c>
      <c r="AG120" s="269" t="s">
        <v>371</v>
      </c>
      <c r="AH120" s="269" t="s">
        <v>3082</v>
      </c>
      <c r="AI120" s="269" t="s">
        <v>694</v>
      </c>
      <c r="AJ120" s="269" t="s">
        <v>230</v>
      </c>
      <c r="AK120" s="269"/>
      <c r="AL120" s="269"/>
      <c r="AM120" s="270"/>
      <c r="AN120" s="269" t="s">
        <v>583</v>
      </c>
      <c r="AO120" s="269" t="s">
        <v>600</v>
      </c>
      <c r="AP120" s="271" t="s">
        <v>2932</v>
      </c>
      <c r="AQ120" s="272">
        <f t="shared" si="70"/>
        <v>0</v>
      </c>
      <c r="AR120" s="273">
        <f t="shared" si="71"/>
        <v>0</v>
      </c>
      <c r="AS120" s="274">
        <f t="shared" si="76"/>
        <v>0</v>
      </c>
      <c r="AT120" s="274">
        <f t="shared" si="77"/>
        <v>0</v>
      </c>
      <c r="AU120" s="125">
        <f t="shared" si="72"/>
        <v>-31.281407035175878</v>
      </c>
      <c r="AV120" s="126">
        <f t="shared" si="53"/>
        <v>64.625228519195616</v>
      </c>
      <c r="AW120" s="125">
        <f t="shared" si="54"/>
        <v>21.818181818181827</v>
      </c>
      <c r="AX120" s="127">
        <f t="shared" si="55"/>
        <v>79563.636363636368</v>
      </c>
      <c r="AY120" s="127">
        <f t="shared" si="56"/>
        <v>107522.38805970149</v>
      </c>
      <c r="AZ120" s="128">
        <f t="shared" si="73"/>
        <v>35.140112963518774</v>
      </c>
      <c r="BA120" s="503" t="s">
        <v>2432</v>
      </c>
      <c r="BB120" s="504" t="s">
        <v>2887</v>
      </c>
      <c r="BC120" s="539">
        <v>6368</v>
      </c>
      <c r="BD120" s="539"/>
      <c r="BE120" s="544">
        <v>57</v>
      </c>
      <c r="BF120" s="539">
        <v>4376</v>
      </c>
      <c r="BG120" s="539"/>
      <c r="BH120" s="544">
        <v>55</v>
      </c>
      <c r="BI120" s="544">
        <v>4458</v>
      </c>
      <c r="BJ120" s="544">
        <v>1910</v>
      </c>
      <c r="BK120" s="544">
        <v>3202</v>
      </c>
      <c r="BL120" s="544">
        <v>1174</v>
      </c>
      <c r="BM120" s="269" t="s">
        <v>225</v>
      </c>
      <c r="BN120" s="269" t="s">
        <v>694</v>
      </c>
      <c r="BO120" s="271" t="s">
        <v>2932</v>
      </c>
      <c r="BP120" s="262" t="str">
        <f t="shared" si="57"/>
        <v/>
      </c>
      <c r="BQ120" s="263">
        <f t="shared" si="58"/>
        <v>0</v>
      </c>
      <c r="BR120" s="263" t="str">
        <f t="shared" si="59"/>
        <v/>
      </c>
      <c r="BS120" s="263">
        <f t="shared" si="60"/>
        <v>0</v>
      </c>
      <c r="BT120" s="264" t="str">
        <f t="shared" si="61"/>
        <v/>
      </c>
      <c r="BU120" s="264" t="str">
        <f t="shared" si="62"/>
        <v/>
      </c>
      <c r="BV120" s="263">
        <f t="shared" si="63"/>
        <v>0</v>
      </c>
      <c r="BW120" s="263">
        <f t="shared" si="64"/>
        <v>0</v>
      </c>
      <c r="BX120" s="263" t="str">
        <f t="shared" si="65"/>
        <v/>
      </c>
      <c r="BY120" s="263" t="str">
        <f t="shared" si="66"/>
        <v/>
      </c>
      <c r="BZ120" s="263" t="str">
        <f t="shared" si="67"/>
        <v/>
      </c>
      <c r="CA120" s="263" t="str">
        <f t="shared" si="68"/>
        <v/>
      </c>
      <c r="CB120" s="265"/>
      <c r="CC120" s="1131" t="s">
        <v>3397</v>
      </c>
      <c r="CD120" s="1126">
        <f t="shared" si="52"/>
        <v>0</v>
      </c>
      <c r="CE120" s="1126">
        <f t="shared" si="69"/>
        <v>0</v>
      </c>
    </row>
    <row r="121" spans="1:83" ht="27">
      <c r="A121" s="373" t="s">
        <v>3173</v>
      </c>
      <c r="B121" s="372" t="s">
        <v>2341</v>
      </c>
      <c r="C121" s="440"/>
      <c r="D121" s="372"/>
      <c r="E121" s="372"/>
      <c r="F121" s="75"/>
      <c r="G121" s="75"/>
      <c r="H121" s="367"/>
      <c r="I121" s="75"/>
      <c r="J121" s="75"/>
      <c r="K121" s="367"/>
      <c r="L121" s="367"/>
      <c r="M121" s="360">
        <v>0</v>
      </c>
      <c r="N121" s="367"/>
      <c r="O121" s="360"/>
      <c r="P121" s="371"/>
      <c r="Q121" s="371"/>
      <c r="R121" s="371"/>
      <c r="S121" s="371"/>
      <c r="T121" s="371"/>
      <c r="U121" s="1178" t="s">
        <v>3520</v>
      </c>
      <c r="V121" s="500" t="s">
        <v>54</v>
      </c>
      <c r="W121" s="501" t="s">
        <v>76</v>
      </c>
      <c r="X121" s="501"/>
      <c r="Y121" s="501"/>
      <c r="Z121" s="501"/>
      <c r="AA121" s="501"/>
      <c r="AB121" s="502"/>
      <c r="AC121" s="268"/>
      <c r="AD121" s="269" t="s">
        <v>375</v>
      </c>
      <c r="AE121" s="269" t="s">
        <v>375</v>
      </c>
      <c r="AF121" s="269" t="s">
        <v>375</v>
      </c>
      <c r="AG121" s="269" t="s">
        <v>375</v>
      </c>
      <c r="AH121" s="269" t="s">
        <v>90</v>
      </c>
      <c r="AI121" s="269" t="s">
        <v>90</v>
      </c>
      <c r="AJ121" s="269" t="s">
        <v>90</v>
      </c>
      <c r="AK121" s="269"/>
      <c r="AL121" s="269"/>
      <c r="AM121" s="270"/>
      <c r="AN121" s="269" t="s">
        <v>90</v>
      </c>
      <c r="AO121" s="269" t="s">
        <v>90</v>
      </c>
      <c r="AP121" s="271" t="s">
        <v>2924</v>
      </c>
      <c r="AQ121" s="272">
        <f t="shared" si="70"/>
        <v>0</v>
      </c>
      <c r="AR121" s="273">
        <f t="shared" si="71"/>
        <v>0</v>
      </c>
      <c r="AS121" s="274">
        <f t="shared" si="76"/>
        <v>0</v>
      </c>
      <c r="AT121" s="274">
        <f t="shared" si="77"/>
        <v>0</v>
      </c>
      <c r="AU121" s="125" t="str">
        <f t="shared" si="72"/>
        <v/>
      </c>
      <c r="AV121" s="126" t="str">
        <f t="shared" si="53"/>
        <v/>
      </c>
      <c r="AW121" s="125" t="str">
        <f t="shared" si="54"/>
        <v/>
      </c>
      <c r="AX121" s="127" t="str">
        <f t="shared" si="55"/>
        <v/>
      </c>
      <c r="AY121" s="127" t="str">
        <f t="shared" si="56"/>
        <v/>
      </c>
      <c r="AZ121" s="128" t="str">
        <f t="shared" si="73"/>
        <v/>
      </c>
      <c r="BA121" s="503" t="s">
        <v>2433</v>
      </c>
      <c r="BB121" s="504" t="s">
        <v>2341</v>
      </c>
      <c r="BC121" s="547"/>
      <c r="BD121" s="547"/>
      <c r="BE121" s="545"/>
      <c r="BF121" s="547"/>
      <c r="BG121" s="547"/>
      <c r="BH121" s="545"/>
      <c r="BI121" s="545"/>
      <c r="BJ121" s="544">
        <v>0</v>
      </c>
      <c r="BK121" s="545"/>
      <c r="BL121" s="544">
        <v>0</v>
      </c>
      <c r="BM121" s="269" t="s">
        <v>182</v>
      </c>
      <c r="BN121" s="269" t="s">
        <v>90</v>
      </c>
      <c r="BO121" s="271" t="s">
        <v>2924</v>
      </c>
      <c r="BP121" s="262" t="str">
        <f t="shared" si="57"/>
        <v/>
      </c>
      <c r="BQ121" s="263" t="str">
        <f t="shared" si="58"/>
        <v/>
      </c>
      <c r="BR121" s="263" t="str">
        <f t="shared" si="59"/>
        <v/>
      </c>
      <c r="BS121" s="263" t="str">
        <f t="shared" si="60"/>
        <v/>
      </c>
      <c r="BT121" s="264" t="str">
        <f t="shared" si="61"/>
        <v/>
      </c>
      <c r="BU121" s="264" t="str">
        <f t="shared" si="62"/>
        <v/>
      </c>
      <c r="BV121" s="263" t="str">
        <f t="shared" si="63"/>
        <v/>
      </c>
      <c r="BW121" s="263">
        <f t="shared" si="64"/>
        <v>0</v>
      </c>
      <c r="BX121" s="263" t="str">
        <f t="shared" si="65"/>
        <v/>
      </c>
      <c r="BY121" s="263" t="str">
        <f t="shared" si="66"/>
        <v/>
      </c>
      <c r="BZ121" s="263" t="str">
        <f t="shared" si="67"/>
        <v/>
      </c>
      <c r="CA121" s="263" t="str">
        <f t="shared" si="68"/>
        <v/>
      </c>
      <c r="CB121" s="265"/>
      <c r="CC121" s="1131" t="s">
        <v>3397</v>
      </c>
      <c r="CD121" s="1126">
        <f t="shared" si="52"/>
        <v>0</v>
      </c>
      <c r="CE121" s="1126">
        <f t="shared" si="69"/>
        <v>0</v>
      </c>
    </row>
    <row r="122" spans="1:83" ht="175.5">
      <c r="A122" s="373" t="s">
        <v>3174</v>
      </c>
      <c r="B122" s="372" t="s">
        <v>2889</v>
      </c>
      <c r="C122" s="372" t="s">
        <v>1143</v>
      </c>
      <c r="D122" s="372" t="s">
        <v>2890</v>
      </c>
      <c r="E122" s="372" t="s">
        <v>285</v>
      </c>
      <c r="F122" s="120">
        <v>2283</v>
      </c>
      <c r="G122" s="120"/>
      <c r="H122" s="360">
        <v>115</v>
      </c>
      <c r="I122" s="1182">
        <v>1375</v>
      </c>
      <c r="J122" s="1182"/>
      <c r="K122" s="1754">
        <v>108</v>
      </c>
      <c r="L122" s="1755">
        <v>1598</v>
      </c>
      <c r="M122" s="1139">
        <v>685</v>
      </c>
      <c r="N122" s="1754">
        <v>962</v>
      </c>
      <c r="O122" s="1140">
        <v>413</v>
      </c>
      <c r="P122" s="1756" t="s">
        <v>231</v>
      </c>
      <c r="Q122" s="1686" t="s">
        <v>3410</v>
      </c>
      <c r="R122" s="1686" t="s">
        <v>915</v>
      </c>
      <c r="S122" s="1686" t="s">
        <v>1141</v>
      </c>
      <c r="T122" s="1757" t="s">
        <v>1146</v>
      </c>
      <c r="U122" s="1183" t="s">
        <v>3523</v>
      </c>
      <c r="V122" s="500" t="s">
        <v>54</v>
      </c>
      <c r="W122" s="501" t="s">
        <v>2019</v>
      </c>
      <c r="X122" s="501"/>
      <c r="Y122" s="501">
        <v>3</v>
      </c>
      <c r="Z122" s="501">
        <v>0</v>
      </c>
      <c r="AA122" s="501">
        <v>0</v>
      </c>
      <c r="AB122" s="502"/>
      <c r="AC122" s="268"/>
      <c r="AD122" s="269" t="s">
        <v>372</v>
      </c>
      <c r="AE122" s="269" t="s">
        <v>373</v>
      </c>
      <c r="AF122" s="269" t="s">
        <v>374</v>
      </c>
      <c r="AG122" s="269" t="s">
        <v>371</v>
      </c>
      <c r="AH122" s="269" t="s">
        <v>3082</v>
      </c>
      <c r="AI122" s="269" t="s">
        <v>804</v>
      </c>
      <c r="AJ122" s="269" t="s">
        <v>230</v>
      </c>
      <c r="AK122" s="269"/>
      <c r="AL122" s="269"/>
      <c r="AM122" s="270"/>
      <c r="AN122" s="269" t="s">
        <v>583</v>
      </c>
      <c r="AO122" s="269" t="s">
        <v>600</v>
      </c>
      <c r="AP122" s="271" t="s">
        <v>1995</v>
      </c>
      <c r="AQ122" s="272">
        <f t="shared" si="70"/>
        <v>0</v>
      </c>
      <c r="AR122" s="273">
        <f t="shared" si="71"/>
        <v>0</v>
      </c>
      <c r="AS122" s="274">
        <f t="shared" si="76"/>
        <v>0</v>
      </c>
      <c r="AT122" s="274">
        <f t="shared" si="77"/>
        <v>0</v>
      </c>
      <c r="AU122" s="125">
        <f t="shared" si="72"/>
        <v>38.699878493317129</v>
      </c>
      <c r="AV122" s="126">
        <f t="shared" si="53"/>
        <v>-39.772229522558035</v>
      </c>
      <c r="AW122" s="125">
        <f t="shared" si="54"/>
        <v>-6.086956521739129</v>
      </c>
      <c r="AX122" s="127">
        <f t="shared" si="55"/>
        <v>19852.17391304348</v>
      </c>
      <c r="AY122" s="127">
        <f t="shared" si="56"/>
        <v>12731.481481481482</v>
      </c>
      <c r="AZ122" s="128">
        <f t="shared" si="73"/>
        <v>-35.868577732353465</v>
      </c>
      <c r="BA122" s="503" t="s">
        <v>2434</v>
      </c>
      <c r="BB122" s="504" t="s">
        <v>2889</v>
      </c>
      <c r="BC122" s="539">
        <v>1646</v>
      </c>
      <c r="BD122" s="539"/>
      <c r="BE122" s="544">
        <v>90</v>
      </c>
      <c r="BF122" s="539">
        <v>2283</v>
      </c>
      <c r="BG122" s="539"/>
      <c r="BH122" s="544">
        <v>115</v>
      </c>
      <c r="BI122" s="544">
        <v>1152</v>
      </c>
      <c r="BJ122" s="544">
        <v>494</v>
      </c>
      <c r="BK122" s="544">
        <v>1598</v>
      </c>
      <c r="BL122" s="544">
        <v>685</v>
      </c>
      <c r="BM122" s="269" t="s">
        <v>225</v>
      </c>
      <c r="BN122" s="269" t="s">
        <v>698</v>
      </c>
      <c r="BO122" s="271" t="s">
        <v>1995</v>
      </c>
      <c r="BP122" s="262" t="str">
        <f t="shared" si="57"/>
        <v/>
      </c>
      <c r="BQ122" s="263">
        <f t="shared" si="58"/>
        <v>0</v>
      </c>
      <c r="BR122" s="263" t="str">
        <f t="shared" si="59"/>
        <v/>
      </c>
      <c r="BS122" s="263">
        <f t="shared" si="60"/>
        <v>0</v>
      </c>
      <c r="BT122" s="264" t="str">
        <f t="shared" si="61"/>
        <v/>
      </c>
      <c r="BU122" s="264" t="str">
        <f t="shared" si="62"/>
        <v/>
      </c>
      <c r="BV122" s="263">
        <f t="shared" si="63"/>
        <v>0</v>
      </c>
      <c r="BW122" s="263">
        <f t="shared" si="64"/>
        <v>0</v>
      </c>
      <c r="BX122" s="263" t="str">
        <f t="shared" si="65"/>
        <v/>
      </c>
      <c r="BY122" s="263" t="str">
        <f t="shared" si="66"/>
        <v/>
      </c>
      <c r="BZ122" s="263" t="str">
        <f t="shared" si="67"/>
        <v/>
      </c>
      <c r="CA122" s="263" t="str">
        <f t="shared" si="68"/>
        <v/>
      </c>
      <c r="CB122" s="265"/>
      <c r="CC122" s="1131" t="s">
        <v>3397</v>
      </c>
      <c r="CD122" s="1126">
        <f t="shared" si="52"/>
        <v>0</v>
      </c>
      <c r="CE122" s="1126">
        <f t="shared" si="69"/>
        <v>0</v>
      </c>
    </row>
    <row r="123" spans="1:83" ht="40.5">
      <c r="A123" s="373" t="s">
        <v>3175</v>
      </c>
      <c r="B123" s="372" t="s">
        <v>2342</v>
      </c>
      <c r="C123" s="440"/>
      <c r="D123" s="372"/>
      <c r="E123" s="372"/>
      <c r="F123" s="75"/>
      <c r="G123" s="75"/>
      <c r="H123" s="367"/>
      <c r="I123" s="1137"/>
      <c r="J123" s="1137"/>
      <c r="K123" s="1139"/>
      <c r="L123" s="1139"/>
      <c r="M123" s="1139">
        <v>0</v>
      </c>
      <c r="N123" s="1139"/>
      <c r="O123" s="1139"/>
      <c r="P123" s="1176"/>
      <c r="Q123" s="1176"/>
      <c r="R123" s="1176"/>
      <c r="S123" s="1176"/>
      <c r="T123" s="1176"/>
      <c r="U123" s="1178" t="s">
        <v>3520</v>
      </c>
      <c r="V123" s="500" t="s">
        <v>54</v>
      </c>
      <c r="W123" s="501" t="s">
        <v>1736</v>
      </c>
      <c r="X123" s="501"/>
      <c r="Y123" s="501"/>
      <c r="Z123" s="501"/>
      <c r="AA123" s="501"/>
      <c r="AB123" s="502"/>
      <c r="AC123" s="268"/>
      <c r="AD123" s="269" t="s">
        <v>375</v>
      </c>
      <c r="AE123" s="269" t="s">
        <v>375</v>
      </c>
      <c r="AF123" s="269" t="s">
        <v>375</v>
      </c>
      <c r="AG123" s="269" t="s">
        <v>375</v>
      </c>
      <c r="AH123" s="269" t="s">
        <v>90</v>
      </c>
      <c r="AI123" s="269" t="s">
        <v>90</v>
      </c>
      <c r="AJ123" s="269" t="s">
        <v>90</v>
      </c>
      <c r="AK123" s="269"/>
      <c r="AL123" s="269"/>
      <c r="AM123" s="270"/>
      <c r="AN123" s="269" t="s">
        <v>90</v>
      </c>
      <c r="AO123" s="269" t="s">
        <v>90</v>
      </c>
      <c r="AP123" s="271" t="s">
        <v>2924</v>
      </c>
      <c r="AQ123" s="272">
        <f t="shared" si="70"/>
        <v>0</v>
      </c>
      <c r="AR123" s="273">
        <f t="shared" si="71"/>
        <v>0</v>
      </c>
      <c r="AS123" s="274">
        <f t="shared" si="76"/>
        <v>0</v>
      </c>
      <c r="AT123" s="274">
        <f t="shared" si="77"/>
        <v>0</v>
      </c>
      <c r="AU123" s="125" t="str">
        <f t="shared" si="72"/>
        <v/>
      </c>
      <c r="AV123" s="126" t="str">
        <f t="shared" si="53"/>
        <v/>
      </c>
      <c r="AW123" s="125" t="str">
        <f t="shared" si="54"/>
        <v/>
      </c>
      <c r="AX123" s="127" t="str">
        <f t="shared" si="55"/>
        <v/>
      </c>
      <c r="AY123" s="127" t="str">
        <f t="shared" si="56"/>
        <v/>
      </c>
      <c r="AZ123" s="128" t="str">
        <f t="shared" si="73"/>
        <v/>
      </c>
      <c r="BA123" s="503" t="s">
        <v>2435</v>
      </c>
      <c r="BB123" s="504" t="s">
        <v>2342</v>
      </c>
      <c r="BC123" s="547"/>
      <c r="BD123" s="547"/>
      <c r="BE123" s="545"/>
      <c r="BF123" s="547"/>
      <c r="BG123" s="547"/>
      <c r="BH123" s="545"/>
      <c r="BI123" s="545"/>
      <c r="BJ123" s="544">
        <v>0</v>
      </c>
      <c r="BK123" s="545"/>
      <c r="BL123" s="544">
        <v>0</v>
      </c>
      <c r="BM123" s="269" t="s">
        <v>182</v>
      </c>
      <c r="BN123" s="269" t="s">
        <v>90</v>
      </c>
      <c r="BO123" s="271" t="s">
        <v>2924</v>
      </c>
      <c r="BP123" s="262" t="str">
        <f t="shared" si="57"/>
        <v/>
      </c>
      <c r="BQ123" s="263" t="str">
        <f t="shared" si="58"/>
        <v/>
      </c>
      <c r="BR123" s="263" t="str">
        <f t="shared" si="59"/>
        <v/>
      </c>
      <c r="BS123" s="263" t="str">
        <f t="shared" si="60"/>
        <v/>
      </c>
      <c r="BT123" s="264" t="str">
        <f t="shared" si="61"/>
        <v/>
      </c>
      <c r="BU123" s="264" t="str">
        <f t="shared" si="62"/>
        <v/>
      </c>
      <c r="BV123" s="263" t="str">
        <f t="shared" si="63"/>
        <v/>
      </c>
      <c r="BW123" s="263">
        <f t="shared" si="64"/>
        <v>0</v>
      </c>
      <c r="BX123" s="263" t="str">
        <f t="shared" si="65"/>
        <v/>
      </c>
      <c r="BY123" s="263" t="str">
        <f t="shared" si="66"/>
        <v/>
      </c>
      <c r="BZ123" s="263" t="str">
        <f t="shared" si="67"/>
        <v/>
      </c>
      <c r="CA123" s="263" t="str">
        <f t="shared" si="68"/>
        <v/>
      </c>
      <c r="CB123" s="265"/>
      <c r="CC123" s="1131" t="s">
        <v>3397</v>
      </c>
      <c r="CD123" s="1126">
        <f t="shared" si="52"/>
        <v>0</v>
      </c>
      <c r="CE123" s="1126">
        <f t="shared" si="69"/>
        <v>0</v>
      </c>
    </row>
    <row r="124" spans="1:83" ht="54">
      <c r="A124" s="373" t="s">
        <v>3176</v>
      </c>
      <c r="B124" s="372" t="s">
        <v>2343</v>
      </c>
      <c r="C124" s="440"/>
      <c r="D124" s="372"/>
      <c r="E124" s="372"/>
      <c r="F124" s="75"/>
      <c r="G124" s="75"/>
      <c r="H124" s="367"/>
      <c r="I124" s="1184"/>
      <c r="J124" s="1184"/>
      <c r="K124" s="1188"/>
      <c r="L124" s="1188"/>
      <c r="M124" s="1188">
        <v>0</v>
      </c>
      <c r="N124" s="1188"/>
      <c r="O124" s="1188"/>
      <c r="P124" s="1758"/>
      <c r="Q124" s="1758"/>
      <c r="R124" s="1758"/>
      <c r="S124" s="1758"/>
      <c r="T124" s="1758"/>
      <c r="U124" s="1759" t="s">
        <v>3520</v>
      </c>
      <c r="V124" s="500"/>
      <c r="W124" s="501"/>
      <c r="X124" s="501"/>
      <c r="Y124" s="501"/>
      <c r="Z124" s="501"/>
      <c r="AA124" s="501"/>
      <c r="AB124" s="502" t="s">
        <v>1737</v>
      </c>
      <c r="AC124" s="268"/>
      <c r="AD124" s="269" t="s">
        <v>375</v>
      </c>
      <c r="AE124" s="269" t="s">
        <v>375</v>
      </c>
      <c r="AF124" s="269" t="s">
        <v>375</v>
      </c>
      <c r="AG124" s="269" t="s">
        <v>375</v>
      </c>
      <c r="AH124" s="269" t="s">
        <v>90</v>
      </c>
      <c r="AI124" s="269" t="s">
        <v>90</v>
      </c>
      <c r="AJ124" s="269" t="s">
        <v>90</v>
      </c>
      <c r="AK124" s="269"/>
      <c r="AL124" s="269"/>
      <c r="AM124" s="270"/>
      <c r="AN124" s="269" t="s">
        <v>90</v>
      </c>
      <c r="AO124" s="269" t="s">
        <v>90</v>
      </c>
      <c r="AP124" s="271" t="s">
        <v>2924</v>
      </c>
      <c r="AQ124" s="272">
        <f t="shared" si="70"/>
        <v>0</v>
      </c>
      <c r="AR124" s="273">
        <f t="shared" si="71"/>
        <v>0</v>
      </c>
      <c r="AS124" s="274">
        <f t="shared" si="76"/>
        <v>0</v>
      </c>
      <c r="AT124" s="274">
        <f t="shared" si="77"/>
        <v>0</v>
      </c>
      <c r="AU124" s="125" t="str">
        <f t="shared" si="72"/>
        <v/>
      </c>
      <c r="AV124" s="126" t="str">
        <f t="shared" si="53"/>
        <v/>
      </c>
      <c r="AW124" s="125" t="str">
        <f t="shared" si="54"/>
        <v/>
      </c>
      <c r="AX124" s="127" t="str">
        <f t="shared" si="55"/>
        <v/>
      </c>
      <c r="AY124" s="127" t="str">
        <f t="shared" si="56"/>
        <v/>
      </c>
      <c r="AZ124" s="128" t="str">
        <f t="shared" si="73"/>
        <v/>
      </c>
      <c r="BA124" s="503" t="s">
        <v>2436</v>
      </c>
      <c r="BB124" s="504" t="s">
        <v>2343</v>
      </c>
      <c r="BC124" s="547"/>
      <c r="BD124" s="547"/>
      <c r="BE124" s="545"/>
      <c r="BF124" s="547"/>
      <c r="BG124" s="547"/>
      <c r="BH124" s="545"/>
      <c r="BI124" s="545"/>
      <c r="BJ124" s="544">
        <v>0</v>
      </c>
      <c r="BK124" s="545"/>
      <c r="BL124" s="544">
        <v>0</v>
      </c>
      <c r="BM124" s="269" t="s">
        <v>182</v>
      </c>
      <c r="BN124" s="269" t="s">
        <v>90</v>
      </c>
      <c r="BO124" s="271" t="s">
        <v>2924</v>
      </c>
      <c r="BP124" s="262" t="str">
        <f t="shared" si="57"/>
        <v/>
      </c>
      <c r="BQ124" s="263" t="str">
        <f t="shared" si="58"/>
        <v/>
      </c>
      <c r="BR124" s="263" t="str">
        <f t="shared" si="59"/>
        <v/>
      </c>
      <c r="BS124" s="263" t="str">
        <f t="shared" si="60"/>
        <v/>
      </c>
      <c r="BT124" s="264" t="str">
        <f t="shared" si="61"/>
        <v/>
      </c>
      <c r="BU124" s="264" t="str">
        <f t="shared" si="62"/>
        <v/>
      </c>
      <c r="BV124" s="263" t="str">
        <f t="shared" si="63"/>
        <v/>
      </c>
      <c r="BW124" s="263">
        <f t="shared" si="64"/>
        <v>0</v>
      </c>
      <c r="BX124" s="263" t="str">
        <f t="shared" si="65"/>
        <v/>
      </c>
      <c r="BY124" s="263" t="str">
        <f t="shared" si="66"/>
        <v/>
      </c>
      <c r="BZ124" s="263" t="str">
        <f t="shared" si="67"/>
        <v/>
      </c>
      <c r="CA124" s="263" t="str">
        <f t="shared" si="68"/>
        <v/>
      </c>
      <c r="CB124" s="265"/>
      <c r="CC124" s="1131" t="s">
        <v>3397</v>
      </c>
      <c r="CD124" s="1126">
        <f t="shared" si="52"/>
        <v>0</v>
      </c>
      <c r="CE124" s="1126">
        <f t="shared" si="69"/>
        <v>0</v>
      </c>
    </row>
    <row r="125" spans="1:83" ht="189">
      <c r="A125" s="373" t="s">
        <v>3177</v>
      </c>
      <c r="B125" s="372" t="s">
        <v>2891</v>
      </c>
      <c r="C125" s="372" t="s">
        <v>1144</v>
      </c>
      <c r="D125" s="372" t="s">
        <v>1137</v>
      </c>
      <c r="E125" s="372" t="s">
        <v>285</v>
      </c>
      <c r="F125" s="120">
        <v>618</v>
      </c>
      <c r="G125" s="120"/>
      <c r="H125" s="360">
        <v>11</v>
      </c>
      <c r="I125" s="1150">
        <v>623</v>
      </c>
      <c r="J125" s="1185"/>
      <c r="K125" s="1175">
        <v>11</v>
      </c>
      <c r="L125" s="1186">
        <v>428</v>
      </c>
      <c r="M125" s="1186">
        <v>190</v>
      </c>
      <c r="N125" s="1187">
        <v>432</v>
      </c>
      <c r="O125" s="1175">
        <v>191</v>
      </c>
      <c r="P125" s="1207" t="s">
        <v>231</v>
      </c>
      <c r="Q125" s="1207" t="s">
        <v>3410</v>
      </c>
      <c r="R125" s="1686" t="s">
        <v>916</v>
      </c>
      <c r="S125" s="1686" t="s">
        <v>1145</v>
      </c>
      <c r="T125" s="1207" t="s">
        <v>1146</v>
      </c>
      <c r="U125" s="1760"/>
      <c r="V125" s="500" t="s">
        <v>54</v>
      </c>
      <c r="W125" s="501" t="s">
        <v>1738</v>
      </c>
      <c r="X125" s="501"/>
      <c r="Y125" s="501">
        <v>3</v>
      </c>
      <c r="Z125" s="501">
        <v>0</v>
      </c>
      <c r="AA125" s="501">
        <v>0</v>
      </c>
      <c r="AB125" s="502"/>
      <c r="AC125" s="268"/>
      <c r="AD125" s="269" t="s">
        <v>372</v>
      </c>
      <c r="AE125" s="269" t="s">
        <v>373</v>
      </c>
      <c r="AF125" s="269" t="s">
        <v>374</v>
      </c>
      <c r="AG125" s="269" t="s">
        <v>371</v>
      </c>
      <c r="AH125" s="269" t="s">
        <v>3082</v>
      </c>
      <c r="AI125" s="269" t="s">
        <v>695</v>
      </c>
      <c r="AJ125" s="269" t="s">
        <v>230</v>
      </c>
      <c r="AK125" s="269"/>
      <c r="AL125" s="269"/>
      <c r="AM125" s="270"/>
      <c r="AN125" s="269" t="s">
        <v>583</v>
      </c>
      <c r="AO125" s="269" t="s">
        <v>600</v>
      </c>
      <c r="AP125" s="271" t="s">
        <v>2237</v>
      </c>
      <c r="AQ125" s="272">
        <f t="shared" si="70"/>
        <v>0</v>
      </c>
      <c r="AR125" s="273">
        <f t="shared" si="71"/>
        <v>0</v>
      </c>
      <c r="AS125" s="274">
        <f t="shared" si="76"/>
        <v>0</v>
      </c>
      <c r="AT125" s="274">
        <f t="shared" si="77"/>
        <v>0</v>
      </c>
      <c r="AU125" s="125">
        <f t="shared" si="72"/>
        <v>-29.612756264236907</v>
      </c>
      <c r="AV125" s="126">
        <f t="shared" si="53"/>
        <v>0.8090614886731462</v>
      </c>
      <c r="AW125" s="125">
        <f t="shared" si="54"/>
        <v>0</v>
      </c>
      <c r="AX125" s="127">
        <f t="shared" si="55"/>
        <v>56181.818181818177</v>
      </c>
      <c r="AY125" s="127">
        <f t="shared" si="56"/>
        <v>56636.363636363632</v>
      </c>
      <c r="AZ125" s="128" t="str">
        <f t="shared" si="73"/>
        <v/>
      </c>
      <c r="BA125" s="503" t="s">
        <v>2437</v>
      </c>
      <c r="BB125" s="504" t="s">
        <v>2891</v>
      </c>
      <c r="BC125" s="539">
        <v>878</v>
      </c>
      <c r="BD125" s="539"/>
      <c r="BE125" s="544">
        <v>20</v>
      </c>
      <c r="BF125" s="539">
        <v>618</v>
      </c>
      <c r="BG125" s="539"/>
      <c r="BH125" s="540">
        <v>11</v>
      </c>
      <c r="BI125" s="540">
        <v>559</v>
      </c>
      <c r="BJ125" s="540">
        <v>319</v>
      </c>
      <c r="BK125" s="540">
        <v>428</v>
      </c>
      <c r="BL125" s="540">
        <v>190</v>
      </c>
      <c r="BM125" s="269" t="s">
        <v>225</v>
      </c>
      <c r="BN125" s="269" t="s">
        <v>695</v>
      </c>
      <c r="BO125" s="271" t="s">
        <v>2237</v>
      </c>
      <c r="BP125" s="262" t="str">
        <f t="shared" si="57"/>
        <v/>
      </c>
      <c r="BQ125" s="263">
        <f t="shared" si="58"/>
        <v>0</v>
      </c>
      <c r="BR125" s="263" t="str">
        <f t="shared" si="59"/>
        <v/>
      </c>
      <c r="BS125" s="263">
        <f t="shared" si="60"/>
        <v>0</v>
      </c>
      <c r="BT125" s="264" t="str">
        <f t="shared" si="61"/>
        <v/>
      </c>
      <c r="BU125" s="264" t="str">
        <f t="shared" si="62"/>
        <v/>
      </c>
      <c r="BV125" s="263">
        <f t="shared" si="63"/>
        <v>0</v>
      </c>
      <c r="BW125" s="263">
        <f t="shared" si="64"/>
        <v>0</v>
      </c>
      <c r="BX125" s="263" t="str">
        <f t="shared" si="65"/>
        <v/>
      </c>
      <c r="BY125" s="263" t="str">
        <f t="shared" si="66"/>
        <v/>
      </c>
      <c r="BZ125" s="263" t="str">
        <f t="shared" si="67"/>
        <v/>
      </c>
      <c r="CA125" s="263" t="str">
        <f t="shared" si="68"/>
        <v/>
      </c>
      <c r="CB125" s="265"/>
      <c r="CC125" s="1131" t="s">
        <v>3397</v>
      </c>
      <c r="CD125" s="1126">
        <f t="shared" si="52"/>
        <v>0</v>
      </c>
      <c r="CE125" s="1126">
        <f t="shared" si="69"/>
        <v>0</v>
      </c>
    </row>
    <row r="126" spans="1:83" ht="94.5">
      <c r="A126" s="373" t="s">
        <v>3178</v>
      </c>
      <c r="B126" s="372" t="s">
        <v>2892</v>
      </c>
      <c r="C126" s="372" t="s">
        <v>1147</v>
      </c>
      <c r="D126" s="372" t="s">
        <v>2201</v>
      </c>
      <c r="E126" s="372" t="s">
        <v>285</v>
      </c>
      <c r="F126" s="120">
        <v>4595</v>
      </c>
      <c r="G126" s="120"/>
      <c r="H126" s="360">
        <v>18</v>
      </c>
      <c r="I126" s="1185">
        <v>4552</v>
      </c>
      <c r="J126" s="1185"/>
      <c r="K126" s="1187">
        <v>24</v>
      </c>
      <c r="L126" s="1186">
        <v>3216</v>
      </c>
      <c r="M126" s="1186">
        <v>1379</v>
      </c>
      <c r="N126" s="1187">
        <v>3186</v>
      </c>
      <c r="O126" s="1187">
        <v>1366</v>
      </c>
      <c r="P126" s="1207" t="s">
        <v>231</v>
      </c>
      <c r="Q126" s="1207" t="s">
        <v>3410</v>
      </c>
      <c r="R126" s="1207" t="s">
        <v>915</v>
      </c>
      <c r="S126" s="1207" t="s">
        <v>1141</v>
      </c>
      <c r="T126" s="1207" t="s">
        <v>1146</v>
      </c>
      <c r="U126" s="1204" t="s">
        <v>3524</v>
      </c>
      <c r="V126" s="500" t="s">
        <v>54</v>
      </c>
      <c r="W126" s="501" t="s">
        <v>1739</v>
      </c>
      <c r="X126" s="501"/>
      <c r="Y126" s="501">
        <v>3</v>
      </c>
      <c r="Z126" s="501">
        <v>0</v>
      </c>
      <c r="AA126" s="501">
        <v>0</v>
      </c>
      <c r="AB126" s="502" t="s">
        <v>1342</v>
      </c>
      <c r="AC126" s="268"/>
      <c r="AD126" s="269" t="s">
        <v>372</v>
      </c>
      <c r="AE126" s="269" t="s">
        <v>373</v>
      </c>
      <c r="AF126" s="269" t="s">
        <v>374</v>
      </c>
      <c r="AG126" s="269" t="s">
        <v>371</v>
      </c>
      <c r="AH126" s="269" t="s">
        <v>3082</v>
      </c>
      <c r="AI126" s="269" t="s">
        <v>696</v>
      </c>
      <c r="AJ126" s="269" t="s">
        <v>230</v>
      </c>
      <c r="AK126" s="269"/>
      <c r="AL126" s="269"/>
      <c r="AM126" s="270"/>
      <c r="AN126" s="269" t="s">
        <v>583</v>
      </c>
      <c r="AO126" s="269" t="s">
        <v>600</v>
      </c>
      <c r="AP126" s="271" t="s">
        <v>1996</v>
      </c>
      <c r="AQ126" s="272">
        <f t="shared" si="70"/>
        <v>0</v>
      </c>
      <c r="AR126" s="273">
        <f t="shared" si="71"/>
        <v>0</v>
      </c>
      <c r="AS126" s="274">
        <f t="shared" si="76"/>
        <v>0</v>
      </c>
      <c r="AT126" s="274">
        <f t="shared" si="77"/>
        <v>0</v>
      </c>
      <c r="AU126" s="125">
        <f t="shared" si="72"/>
        <v>6.8107856810785572</v>
      </c>
      <c r="AV126" s="126">
        <f t="shared" si="53"/>
        <v>-0.93579978237214867</v>
      </c>
      <c r="AW126" s="125">
        <f t="shared" si="54"/>
        <v>33.333333333333329</v>
      </c>
      <c r="AX126" s="127">
        <f t="shared" si="55"/>
        <v>255277.77777777778</v>
      </c>
      <c r="AY126" s="127">
        <f t="shared" si="56"/>
        <v>189666.66666666666</v>
      </c>
      <c r="AZ126" s="128" t="str">
        <f t="shared" si="73"/>
        <v/>
      </c>
      <c r="BA126" s="503" t="s">
        <v>2438</v>
      </c>
      <c r="BB126" s="504" t="s">
        <v>2892</v>
      </c>
      <c r="BC126" s="539">
        <v>4302</v>
      </c>
      <c r="BD126" s="539"/>
      <c r="BE126" s="544">
        <v>21</v>
      </c>
      <c r="BF126" s="539">
        <v>4595</v>
      </c>
      <c r="BG126" s="539"/>
      <c r="BH126" s="540">
        <v>18</v>
      </c>
      <c r="BI126" s="540">
        <v>3012</v>
      </c>
      <c r="BJ126" s="540">
        <v>1290</v>
      </c>
      <c r="BK126" s="540">
        <v>3216</v>
      </c>
      <c r="BL126" s="540">
        <v>1379</v>
      </c>
      <c r="BM126" s="269" t="s">
        <v>225</v>
      </c>
      <c r="BN126" s="269" t="s">
        <v>696</v>
      </c>
      <c r="BO126" s="271" t="s">
        <v>1996</v>
      </c>
      <c r="BP126" s="262" t="str">
        <f t="shared" si="57"/>
        <v/>
      </c>
      <c r="BQ126" s="263">
        <f t="shared" si="58"/>
        <v>0</v>
      </c>
      <c r="BR126" s="263" t="str">
        <f t="shared" si="59"/>
        <v/>
      </c>
      <c r="BS126" s="263">
        <f t="shared" si="60"/>
        <v>0</v>
      </c>
      <c r="BT126" s="264" t="str">
        <f t="shared" si="61"/>
        <v/>
      </c>
      <c r="BU126" s="264" t="str">
        <f t="shared" si="62"/>
        <v/>
      </c>
      <c r="BV126" s="263">
        <f t="shared" si="63"/>
        <v>0</v>
      </c>
      <c r="BW126" s="263">
        <f t="shared" si="64"/>
        <v>0</v>
      </c>
      <c r="BX126" s="263" t="str">
        <f t="shared" si="65"/>
        <v/>
      </c>
      <c r="BY126" s="263" t="str">
        <f t="shared" si="66"/>
        <v/>
      </c>
      <c r="BZ126" s="263" t="str">
        <f t="shared" si="67"/>
        <v/>
      </c>
      <c r="CA126" s="263" t="str">
        <f t="shared" si="68"/>
        <v/>
      </c>
      <c r="CB126" s="265"/>
      <c r="CC126" s="1131" t="s">
        <v>3397</v>
      </c>
      <c r="CD126" s="1126">
        <f t="shared" si="52"/>
        <v>0</v>
      </c>
      <c r="CE126" s="1126">
        <f t="shared" si="69"/>
        <v>0</v>
      </c>
    </row>
    <row r="127" spans="1:83" ht="162">
      <c r="A127" s="373" t="s">
        <v>3179</v>
      </c>
      <c r="B127" s="372" t="s">
        <v>2893</v>
      </c>
      <c r="C127" s="372" t="s">
        <v>1148</v>
      </c>
      <c r="D127" s="372" t="s">
        <v>1137</v>
      </c>
      <c r="E127" s="1575" t="s">
        <v>285</v>
      </c>
      <c r="F127" s="1184">
        <v>608</v>
      </c>
      <c r="G127" s="1184"/>
      <c r="H127" s="1188">
        <v>11</v>
      </c>
      <c r="I127" s="1189">
        <v>678</v>
      </c>
      <c r="J127" s="1189"/>
      <c r="K127" s="1190">
        <v>12</v>
      </c>
      <c r="L127" s="1188">
        <v>431</v>
      </c>
      <c r="M127" s="1188">
        <v>177</v>
      </c>
      <c r="N127" s="1190">
        <v>475</v>
      </c>
      <c r="O127" s="1190">
        <v>203</v>
      </c>
      <c r="P127" s="371" t="s">
        <v>231</v>
      </c>
      <c r="Q127" s="371" t="s">
        <v>3410</v>
      </c>
      <c r="R127" s="371" t="s">
        <v>916</v>
      </c>
      <c r="S127" s="371" t="s">
        <v>1145</v>
      </c>
      <c r="T127" s="371" t="s">
        <v>1149</v>
      </c>
      <c r="U127" s="1740"/>
      <c r="V127" s="500" t="s">
        <v>54</v>
      </c>
      <c r="W127" s="501" t="s">
        <v>1740</v>
      </c>
      <c r="X127" s="501"/>
      <c r="Y127" s="501">
        <v>3</v>
      </c>
      <c r="Z127" s="501">
        <v>0</v>
      </c>
      <c r="AA127" s="501">
        <v>0</v>
      </c>
      <c r="AB127" s="502" t="s">
        <v>1342</v>
      </c>
      <c r="AC127" s="268"/>
      <c r="AD127" s="269" t="s">
        <v>372</v>
      </c>
      <c r="AE127" s="269" t="s">
        <v>373</v>
      </c>
      <c r="AF127" s="269" t="s">
        <v>374</v>
      </c>
      <c r="AG127" s="269" t="s">
        <v>371</v>
      </c>
      <c r="AH127" s="269" t="s">
        <v>3082</v>
      </c>
      <c r="AI127" s="269" t="s">
        <v>697</v>
      </c>
      <c r="AJ127" s="269" t="s">
        <v>230</v>
      </c>
      <c r="AK127" s="269"/>
      <c r="AL127" s="269"/>
      <c r="AM127" s="270"/>
      <c r="AN127" s="269" t="s">
        <v>583</v>
      </c>
      <c r="AO127" s="269" t="s">
        <v>600</v>
      </c>
      <c r="AP127" s="271" t="s">
        <v>1977</v>
      </c>
      <c r="AQ127" s="272">
        <f t="shared" si="70"/>
        <v>0</v>
      </c>
      <c r="AR127" s="273">
        <f t="shared" si="71"/>
        <v>0</v>
      </c>
      <c r="AS127" s="274">
        <f t="shared" si="76"/>
        <v>0</v>
      </c>
      <c r="AT127" s="274">
        <f t="shared" si="77"/>
        <v>0</v>
      </c>
      <c r="AU127" s="125">
        <f t="shared" si="72"/>
        <v>23.828920570264756</v>
      </c>
      <c r="AV127" s="126">
        <f t="shared" si="53"/>
        <v>11.513157894736835</v>
      </c>
      <c r="AW127" s="125">
        <f t="shared" si="54"/>
        <v>9.0909090909090828</v>
      </c>
      <c r="AX127" s="127">
        <f t="shared" si="55"/>
        <v>55272.727272727272</v>
      </c>
      <c r="AY127" s="127">
        <f t="shared" si="56"/>
        <v>56500</v>
      </c>
      <c r="AZ127" s="128" t="str">
        <f t="shared" si="73"/>
        <v/>
      </c>
      <c r="BA127" s="503" t="s">
        <v>2439</v>
      </c>
      <c r="BB127" s="504" t="s">
        <v>2893</v>
      </c>
      <c r="BC127" s="539">
        <v>491</v>
      </c>
      <c r="BD127" s="539"/>
      <c r="BE127" s="544">
        <v>9</v>
      </c>
      <c r="BF127" s="539">
        <v>608</v>
      </c>
      <c r="BG127" s="539"/>
      <c r="BH127" s="540">
        <v>11</v>
      </c>
      <c r="BI127" s="540">
        <v>344</v>
      </c>
      <c r="BJ127" s="540">
        <v>147</v>
      </c>
      <c r="BK127" s="540">
        <v>431</v>
      </c>
      <c r="BL127" s="540">
        <v>177</v>
      </c>
      <c r="BM127" s="269" t="s">
        <v>225</v>
      </c>
      <c r="BN127" s="269" t="s">
        <v>697</v>
      </c>
      <c r="BO127" s="271" t="s">
        <v>1977</v>
      </c>
      <c r="BP127" s="262" t="str">
        <f t="shared" si="57"/>
        <v/>
      </c>
      <c r="BQ127" s="263">
        <f t="shared" si="58"/>
        <v>0</v>
      </c>
      <c r="BR127" s="263" t="str">
        <f t="shared" si="59"/>
        <v/>
      </c>
      <c r="BS127" s="263">
        <f t="shared" si="60"/>
        <v>0</v>
      </c>
      <c r="BT127" s="264" t="str">
        <f t="shared" si="61"/>
        <v/>
      </c>
      <c r="BU127" s="264" t="str">
        <f t="shared" si="62"/>
        <v/>
      </c>
      <c r="BV127" s="263">
        <f t="shared" si="63"/>
        <v>0</v>
      </c>
      <c r="BW127" s="263">
        <f t="shared" si="64"/>
        <v>0</v>
      </c>
      <c r="BX127" s="263" t="str">
        <f t="shared" si="65"/>
        <v/>
      </c>
      <c r="BY127" s="263" t="str">
        <f t="shared" si="66"/>
        <v/>
      </c>
      <c r="BZ127" s="263" t="str">
        <f t="shared" si="67"/>
        <v/>
      </c>
      <c r="CA127" s="263" t="str">
        <f t="shared" si="68"/>
        <v/>
      </c>
      <c r="CB127" s="265"/>
      <c r="CC127" s="1131" t="s">
        <v>3397</v>
      </c>
      <c r="CD127" s="1126">
        <f t="shared" si="52"/>
        <v>0</v>
      </c>
      <c r="CE127" s="1126">
        <f t="shared" si="69"/>
        <v>0</v>
      </c>
    </row>
    <row r="128" spans="1:83" ht="27">
      <c r="A128" s="373" t="s">
        <v>3180</v>
      </c>
      <c r="B128" s="372" t="s">
        <v>2344</v>
      </c>
      <c r="C128" s="440"/>
      <c r="D128" s="372"/>
      <c r="E128" s="372"/>
      <c r="F128" s="75"/>
      <c r="G128" s="75"/>
      <c r="H128" s="367"/>
      <c r="I128" s="75"/>
      <c r="J128" s="75"/>
      <c r="K128" s="367"/>
      <c r="L128" s="367"/>
      <c r="M128" s="360">
        <v>0</v>
      </c>
      <c r="N128" s="367"/>
      <c r="O128" s="360"/>
      <c r="P128" s="371"/>
      <c r="Q128" s="371"/>
      <c r="R128" s="371"/>
      <c r="S128" s="371"/>
      <c r="T128" s="371"/>
      <c r="U128" s="1761" t="s">
        <v>3525</v>
      </c>
      <c r="V128" s="500"/>
      <c r="W128" s="501"/>
      <c r="X128" s="501"/>
      <c r="Y128" s="501"/>
      <c r="Z128" s="501"/>
      <c r="AA128" s="501"/>
      <c r="AB128" s="502"/>
      <c r="AC128" s="268"/>
      <c r="AD128" s="269" t="s">
        <v>375</v>
      </c>
      <c r="AE128" s="269" t="s">
        <v>375</v>
      </c>
      <c r="AF128" s="269" t="s">
        <v>375</v>
      </c>
      <c r="AG128" s="269" t="s">
        <v>375</v>
      </c>
      <c r="AH128" s="269" t="s">
        <v>90</v>
      </c>
      <c r="AI128" s="269" t="s">
        <v>90</v>
      </c>
      <c r="AJ128" s="269" t="s">
        <v>90</v>
      </c>
      <c r="AK128" s="269"/>
      <c r="AL128" s="269"/>
      <c r="AM128" s="270"/>
      <c r="AN128" s="269" t="s">
        <v>90</v>
      </c>
      <c r="AO128" s="269" t="s">
        <v>90</v>
      </c>
      <c r="AP128" s="271" t="s">
        <v>2924</v>
      </c>
      <c r="AQ128" s="272">
        <f t="shared" si="70"/>
        <v>0</v>
      </c>
      <c r="AR128" s="273">
        <f t="shared" si="71"/>
        <v>0</v>
      </c>
      <c r="AS128" s="274">
        <f t="shared" si="76"/>
        <v>0</v>
      </c>
      <c r="AT128" s="274">
        <f t="shared" si="77"/>
        <v>0</v>
      </c>
      <c r="AU128" s="125" t="str">
        <f t="shared" si="72"/>
        <v/>
      </c>
      <c r="AV128" s="126" t="str">
        <f t="shared" si="53"/>
        <v/>
      </c>
      <c r="AW128" s="125" t="str">
        <f t="shared" si="54"/>
        <v/>
      </c>
      <c r="AX128" s="127" t="str">
        <f t="shared" si="55"/>
        <v/>
      </c>
      <c r="AY128" s="127" t="str">
        <f t="shared" si="56"/>
        <v/>
      </c>
      <c r="AZ128" s="128" t="str">
        <f t="shared" si="73"/>
        <v/>
      </c>
      <c r="BA128" s="503" t="s">
        <v>2440</v>
      </c>
      <c r="BB128" s="504" t="s">
        <v>2344</v>
      </c>
      <c r="BC128" s="547"/>
      <c r="BD128" s="547"/>
      <c r="BE128" s="545"/>
      <c r="BF128" s="547"/>
      <c r="BG128" s="547"/>
      <c r="BH128" s="545"/>
      <c r="BI128" s="545"/>
      <c r="BJ128" s="544">
        <v>0</v>
      </c>
      <c r="BK128" s="545"/>
      <c r="BL128" s="544">
        <v>0</v>
      </c>
      <c r="BM128" s="269" t="s">
        <v>182</v>
      </c>
      <c r="BN128" s="269" t="s">
        <v>90</v>
      </c>
      <c r="BO128" s="271" t="s">
        <v>2924</v>
      </c>
      <c r="BP128" s="262" t="str">
        <f t="shared" si="57"/>
        <v/>
      </c>
      <c r="BQ128" s="263" t="str">
        <f t="shared" si="58"/>
        <v/>
      </c>
      <c r="BR128" s="263" t="str">
        <f t="shared" si="59"/>
        <v/>
      </c>
      <c r="BS128" s="263" t="str">
        <f t="shared" si="60"/>
        <v/>
      </c>
      <c r="BT128" s="264" t="str">
        <f t="shared" si="61"/>
        <v/>
      </c>
      <c r="BU128" s="264" t="str">
        <f t="shared" si="62"/>
        <v/>
      </c>
      <c r="BV128" s="263" t="str">
        <f t="shared" si="63"/>
        <v/>
      </c>
      <c r="BW128" s="263">
        <f t="shared" si="64"/>
        <v>0</v>
      </c>
      <c r="BX128" s="263" t="str">
        <f t="shared" si="65"/>
        <v/>
      </c>
      <c r="BY128" s="263" t="str">
        <f t="shared" si="66"/>
        <v/>
      </c>
      <c r="BZ128" s="263" t="str">
        <f t="shared" si="67"/>
        <v/>
      </c>
      <c r="CA128" s="263" t="str">
        <f t="shared" si="68"/>
        <v/>
      </c>
      <c r="CB128" s="265"/>
      <c r="CC128" s="1131" t="s">
        <v>3397</v>
      </c>
      <c r="CD128" s="1126">
        <f t="shared" si="52"/>
        <v>0</v>
      </c>
      <c r="CE128" s="1126">
        <f t="shared" si="69"/>
        <v>0</v>
      </c>
    </row>
    <row r="129" spans="1:83" ht="40.5">
      <c r="A129" s="373" t="s">
        <v>3181</v>
      </c>
      <c r="B129" s="372" t="s">
        <v>2345</v>
      </c>
      <c r="C129" s="440"/>
      <c r="D129" s="372"/>
      <c r="E129" s="372"/>
      <c r="F129" s="75"/>
      <c r="G129" s="75"/>
      <c r="H129" s="367"/>
      <c r="I129" s="75"/>
      <c r="J129" s="75"/>
      <c r="K129" s="367"/>
      <c r="L129" s="367"/>
      <c r="M129" s="360">
        <v>0</v>
      </c>
      <c r="N129" s="367"/>
      <c r="O129" s="360"/>
      <c r="P129" s="371"/>
      <c r="Q129" s="371"/>
      <c r="R129" s="371"/>
      <c r="S129" s="371"/>
      <c r="T129" s="371"/>
      <c r="U129" s="1762" t="s">
        <v>3520</v>
      </c>
      <c r="V129" s="500"/>
      <c r="W129" s="501"/>
      <c r="X129" s="501"/>
      <c r="Y129" s="501"/>
      <c r="Z129" s="501"/>
      <c r="AA129" s="501"/>
      <c r="AB129" s="502"/>
      <c r="AC129" s="268"/>
      <c r="AD129" s="269" t="s">
        <v>375</v>
      </c>
      <c r="AE129" s="269" t="s">
        <v>375</v>
      </c>
      <c r="AF129" s="269" t="s">
        <v>375</v>
      </c>
      <c r="AG129" s="269" t="s">
        <v>375</v>
      </c>
      <c r="AH129" s="269" t="s">
        <v>90</v>
      </c>
      <c r="AI129" s="269" t="s">
        <v>90</v>
      </c>
      <c r="AJ129" s="269" t="s">
        <v>90</v>
      </c>
      <c r="AK129" s="269"/>
      <c r="AL129" s="269"/>
      <c r="AM129" s="270"/>
      <c r="AN129" s="269" t="s">
        <v>90</v>
      </c>
      <c r="AO129" s="269" t="s">
        <v>90</v>
      </c>
      <c r="AP129" s="271" t="s">
        <v>2924</v>
      </c>
      <c r="AQ129" s="272">
        <f t="shared" si="70"/>
        <v>0</v>
      </c>
      <c r="AR129" s="273">
        <f t="shared" si="71"/>
        <v>0</v>
      </c>
      <c r="AS129" s="274">
        <f t="shared" si="76"/>
        <v>0</v>
      </c>
      <c r="AT129" s="274">
        <f t="shared" si="77"/>
        <v>0</v>
      </c>
      <c r="AU129" s="125" t="str">
        <f t="shared" si="72"/>
        <v/>
      </c>
      <c r="AV129" s="126" t="str">
        <f t="shared" si="53"/>
        <v/>
      </c>
      <c r="AW129" s="125" t="str">
        <f t="shared" si="54"/>
        <v/>
      </c>
      <c r="AX129" s="127" t="str">
        <f t="shared" si="55"/>
        <v/>
      </c>
      <c r="AY129" s="127" t="str">
        <f t="shared" si="56"/>
        <v/>
      </c>
      <c r="AZ129" s="128" t="str">
        <f t="shared" si="73"/>
        <v/>
      </c>
      <c r="BA129" s="503" t="s">
        <v>2441</v>
      </c>
      <c r="BB129" s="504" t="s">
        <v>2345</v>
      </c>
      <c r="BC129" s="547"/>
      <c r="BD129" s="547"/>
      <c r="BE129" s="545"/>
      <c r="BF129" s="547"/>
      <c r="BG129" s="547"/>
      <c r="BH129" s="545"/>
      <c r="BI129" s="545"/>
      <c r="BJ129" s="544">
        <v>0</v>
      </c>
      <c r="BK129" s="545"/>
      <c r="BL129" s="544">
        <v>0</v>
      </c>
      <c r="BM129" s="269" t="s">
        <v>182</v>
      </c>
      <c r="BN129" s="269" t="s">
        <v>90</v>
      </c>
      <c r="BO129" s="271" t="s">
        <v>2924</v>
      </c>
      <c r="BP129" s="262" t="str">
        <f t="shared" si="57"/>
        <v/>
      </c>
      <c r="BQ129" s="263" t="str">
        <f t="shared" si="58"/>
        <v/>
      </c>
      <c r="BR129" s="263" t="str">
        <f t="shared" si="59"/>
        <v/>
      </c>
      <c r="BS129" s="263" t="str">
        <f t="shared" si="60"/>
        <v/>
      </c>
      <c r="BT129" s="264" t="str">
        <f t="shared" si="61"/>
        <v/>
      </c>
      <c r="BU129" s="264" t="str">
        <f t="shared" si="62"/>
        <v/>
      </c>
      <c r="BV129" s="263" t="str">
        <f t="shared" si="63"/>
        <v/>
      </c>
      <c r="BW129" s="263">
        <f t="shared" si="64"/>
        <v>0</v>
      </c>
      <c r="BX129" s="263" t="str">
        <f t="shared" si="65"/>
        <v/>
      </c>
      <c r="BY129" s="263" t="str">
        <f t="shared" si="66"/>
        <v/>
      </c>
      <c r="BZ129" s="263" t="str">
        <f t="shared" si="67"/>
        <v/>
      </c>
      <c r="CA129" s="263" t="str">
        <f t="shared" si="68"/>
        <v/>
      </c>
      <c r="CB129" s="265"/>
      <c r="CC129" s="1131" t="s">
        <v>3397</v>
      </c>
      <c r="CD129" s="1126">
        <f t="shared" si="52"/>
        <v>0</v>
      </c>
      <c r="CE129" s="1126">
        <f t="shared" si="69"/>
        <v>0</v>
      </c>
    </row>
    <row r="130" spans="1:83" ht="27">
      <c r="A130" s="373" t="s">
        <v>3182</v>
      </c>
      <c r="B130" s="372" t="s">
        <v>2346</v>
      </c>
      <c r="C130" s="440"/>
      <c r="D130" s="372"/>
      <c r="E130" s="372"/>
      <c r="F130" s="75"/>
      <c r="G130" s="75"/>
      <c r="H130" s="367"/>
      <c r="I130" s="75"/>
      <c r="J130" s="75"/>
      <c r="K130" s="367"/>
      <c r="L130" s="367"/>
      <c r="M130" s="360">
        <v>0</v>
      </c>
      <c r="N130" s="367"/>
      <c r="O130" s="360"/>
      <c r="P130" s="371"/>
      <c r="Q130" s="371"/>
      <c r="R130" s="371"/>
      <c r="S130" s="371"/>
      <c r="T130" s="371"/>
      <c r="U130" s="1761" t="s">
        <v>3525</v>
      </c>
      <c r="V130" s="500"/>
      <c r="W130" s="501"/>
      <c r="X130" s="501"/>
      <c r="Y130" s="501"/>
      <c r="Z130" s="501"/>
      <c r="AA130" s="501"/>
      <c r="AB130" s="502"/>
      <c r="AC130" s="268"/>
      <c r="AD130" s="269" t="s">
        <v>375</v>
      </c>
      <c r="AE130" s="269" t="s">
        <v>375</v>
      </c>
      <c r="AF130" s="269" t="s">
        <v>375</v>
      </c>
      <c r="AG130" s="269" t="s">
        <v>375</v>
      </c>
      <c r="AH130" s="269" t="s">
        <v>90</v>
      </c>
      <c r="AI130" s="269" t="s">
        <v>90</v>
      </c>
      <c r="AJ130" s="269" t="s">
        <v>90</v>
      </c>
      <c r="AK130" s="269"/>
      <c r="AL130" s="269"/>
      <c r="AM130" s="270"/>
      <c r="AN130" s="269" t="s">
        <v>90</v>
      </c>
      <c r="AO130" s="269" t="s">
        <v>90</v>
      </c>
      <c r="AP130" s="271" t="s">
        <v>2924</v>
      </c>
      <c r="AQ130" s="272">
        <f t="shared" si="70"/>
        <v>0</v>
      </c>
      <c r="AR130" s="273">
        <f t="shared" si="71"/>
        <v>0</v>
      </c>
      <c r="AS130" s="274">
        <f t="shared" si="76"/>
        <v>0</v>
      </c>
      <c r="AT130" s="274">
        <f t="shared" si="77"/>
        <v>0</v>
      </c>
      <c r="AU130" s="125" t="str">
        <f t="shared" si="72"/>
        <v/>
      </c>
      <c r="AV130" s="126" t="str">
        <f t="shared" si="53"/>
        <v/>
      </c>
      <c r="AW130" s="125" t="str">
        <f t="shared" si="54"/>
        <v/>
      </c>
      <c r="AX130" s="127" t="str">
        <f t="shared" si="55"/>
        <v/>
      </c>
      <c r="AY130" s="127" t="str">
        <f t="shared" si="56"/>
        <v/>
      </c>
      <c r="AZ130" s="128" t="str">
        <f t="shared" si="73"/>
        <v/>
      </c>
      <c r="BA130" s="503" t="s">
        <v>2442</v>
      </c>
      <c r="BB130" s="504" t="s">
        <v>2346</v>
      </c>
      <c r="BC130" s="547"/>
      <c r="BD130" s="547"/>
      <c r="BE130" s="545"/>
      <c r="BF130" s="547"/>
      <c r="BG130" s="547"/>
      <c r="BH130" s="545"/>
      <c r="BI130" s="545"/>
      <c r="BJ130" s="544">
        <v>0</v>
      </c>
      <c r="BK130" s="545"/>
      <c r="BL130" s="544">
        <v>0</v>
      </c>
      <c r="BM130" s="269" t="s">
        <v>182</v>
      </c>
      <c r="BN130" s="269" t="s">
        <v>90</v>
      </c>
      <c r="BO130" s="271" t="s">
        <v>2924</v>
      </c>
      <c r="BP130" s="262" t="str">
        <f t="shared" si="57"/>
        <v/>
      </c>
      <c r="BQ130" s="263" t="str">
        <f t="shared" si="58"/>
        <v/>
      </c>
      <c r="BR130" s="263" t="str">
        <f t="shared" si="59"/>
        <v/>
      </c>
      <c r="BS130" s="263" t="str">
        <f t="shared" si="60"/>
        <v/>
      </c>
      <c r="BT130" s="264" t="str">
        <f t="shared" si="61"/>
        <v/>
      </c>
      <c r="BU130" s="264" t="str">
        <f t="shared" si="62"/>
        <v/>
      </c>
      <c r="BV130" s="263" t="str">
        <f t="shared" si="63"/>
        <v/>
      </c>
      <c r="BW130" s="263">
        <f t="shared" si="64"/>
        <v>0</v>
      </c>
      <c r="BX130" s="263" t="str">
        <f t="shared" si="65"/>
        <v/>
      </c>
      <c r="BY130" s="263" t="str">
        <f t="shared" si="66"/>
        <v/>
      </c>
      <c r="BZ130" s="263" t="str">
        <f t="shared" si="67"/>
        <v/>
      </c>
      <c r="CA130" s="263" t="str">
        <f t="shared" si="68"/>
        <v/>
      </c>
      <c r="CB130" s="265"/>
      <c r="CC130" s="1131" t="s">
        <v>3397</v>
      </c>
      <c r="CD130" s="1126">
        <f t="shared" si="52"/>
        <v>0</v>
      </c>
      <c r="CE130" s="1126">
        <f t="shared" si="69"/>
        <v>0</v>
      </c>
    </row>
    <row r="131" spans="1:83" ht="27">
      <c r="A131" s="373" t="s">
        <v>3183</v>
      </c>
      <c r="B131" s="372" t="s">
        <v>2347</v>
      </c>
      <c r="C131" s="440"/>
      <c r="D131" s="372"/>
      <c r="E131" s="372"/>
      <c r="F131" s="75"/>
      <c r="G131" s="75"/>
      <c r="H131" s="367"/>
      <c r="I131" s="75"/>
      <c r="J131" s="75"/>
      <c r="K131" s="367"/>
      <c r="L131" s="367"/>
      <c r="M131" s="360">
        <v>0</v>
      </c>
      <c r="N131" s="367"/>
      <c r="O131" s="360"/>
      <c r="P131" s="371"/>
      <c r="Q131" s="371"/>
      <c r="R131" s="371"/>
      <c r="S131" s="371"/>
      <c r="T131" s="371"/>
      <c r="U131" s="1761" t="s">
        <v>3520</v>
      </c>
      <c r="V131" s="500"/>
      <c r="W131" s="501"/>
      <c r="X131" s="501"/>
      <c r="Y131" s="501"/>
      <c r="Z131" s="501"/>
      <c r="AA131" s="501"/>
      <c r="AB131" s="502"/>
      <c r="AC131" s="268"/>
      <c r="AD131" s="269" t="s">
        <v>375</v>
      </c>
      <c r="AE131" s="269" t="s">
        <v>375</v>
      </c>
      <c r="AF131" s="269" t="s">
        <v>375</v>
      </c>
      <c r="AG131" s="269" t="s">
        <v>375</v>
      </c>
      <c r="AH131" s="269" t="s">
        <v>90</v>
      </c>
      <c r="AI131" s="269" t="s">
        <v>90</v>
      </c>
      <c r="AJ131" s="269" t="s">
        <v>90</v>
      </c>
      <c r="AK131" s="269"/>
      <c r="AL131" s="269"/>
      <c r="AM131" s="270"/>
      <c r="AN131" s="269" t="s">
        <v>90</v>
      </c>
      <c r="AO131" s="269" t="s">
        <v>90</v>
      </c>
      <c r="AP131" s="271" t="s">
        <v>2924</v>
      </c>
      <c r="AQ131" s="272">
        <f t="shared" si="70"/>
        <v>0</v>
      </c>
      <c r="AR131" s="273">
        <f t="shared" si="71"/>
        <v>0</v>
      </c>
      <c r="AS131" s="274">
        <f t="shared" si="76"/>
        <v>0</v>
      </c>
      <c r="AT131" s="274">
        <f t="shared" si="77"/>
        <v>0</v>
      </c>
      <c r="AU131" s="125" t="str">
        <f t="shared" si="72"/>
        <v/>
      </c>
      <c r="AV131" s="126" t="str">
        <f t="shared" si="53"/>
        <v/>
      </c>
      <c r="AW131" s="125" t="str">
        <f t="shared" si="54"/>
        <v/>
      </c>
      <c r="AX131" s="127" t="str">
        <f t="shared" si="55"/>
        <v/>
      </c>
      <c r="AY131" s="127" t="str">
        <f t="shared" si="56"/>
        <v/>
      </c>
      <c r="AZ131" s="128" t="str">
        <f t="shared" si="73"/>
        <v/>
      </c>
      <c r="BA131" s="503" t="s">
        <v>2443</v>
      </c>
      <c r="BB131" s="504" t="s">
        <v>2347</v>
      </c>
      <c r="BC131" s="547"/>
      <c r="BD131" s="547"/>
      <c r="BE131" s="545"/>
      <c r="BF131" s="547"/>
      <c r="BG131" s="547"/>
      <c r="BH131" s="545"/>
      <c r="BI131" s="545"/>
      <c r="BJ131" s="544">
        <v>0</v>
      </c>
      <c r="BK131" s="545"/>
      <c r="BL131" s="544">
        <v>0</v>
      </c>
      <c r="BM131" s="269" t="s">
        <v>182</v>
      </c>
      <c r="BN131" s="269" t="s">
        <v>90</v>
      </c>
      <c r="BO131" s="271" t="s">
        <v>2924</v>
      </c>
      <c r="BP131" s="262" t="str">
        <f t="shared" si="57"/>
        <v/>
      </c>
      <c r="BQ131" s="263" t="str">
        <f t="shared" si="58"/>
        <v/>
      </c>
      <c r="BR131" s="263" t="str">
        <f t="shared" si="59"/>
        <v/>
      </c>
      <c r="BS131" s="263" t="str">
        <f t="shared" si="60"/>
        <v/>
      </c>
      <c r="BT131" s="264" t="str">
        <f t="shared" si="61"/>
        <v/>
      </c>
      <c r="BU131" s="264" t="str">
        <f t="shared" si="62"/>
        <v/>
      </c>
      <c r="BV131" s="263" t="str">
        <f t="shared" si="63"/>
        <v/>
      </c>
      <c r="BW131" s="263">
        <f t="shared" si="64"/>
        <v>0</v>
      </c>
      <c r="BX131" s="263" t="str">
        <f t="shared" si="65"/>
        <v/>
      </c>
      <c r="BY131" s="263" t="str">
        <f t="shared" si="66"/>
        <v/>
      </c>
      <c r="BZ131" s="263" t="str">
        <f t="shared" si="67"/>
        <v/>
      </c>
      <c r="CA131" s="263" t="str">
        <f t="shared" si="68"/>
        <v/>
      </c>
      <c r="CB131" s="265"/>
      <c r="CC131" s="1131" t="s">
        <v>3397</v>
      </c>
      <c r="CD131" s="1126">
        <f t="shared" si="52"/>
        <v>0</v>
      </c>
      <c r="CE131" s="1126">
        <f t="shared" si="69"/>
        <v>0</v>
      </c>
    </row>
    <row r="132" spans="1:83" ht="27">
      <c r="A132" s="373" t="s">
        <v>3349</v>
      </c>
      <c r="B132" s="372" t="s">
        <v>2348</v>
      </c>
      <c r="C132" s="440"/>
      <c r="D132" s="372"/>
      <c r="E132" s="372"/>
      <c r="F132" s="75"/>
      <c r="G132" s="75"/>
      <c r="H132" s="367"/>
      <c r="I132" s="75"/>
      <c r="J132" s="75"/>
      <c r="K132" s="367"/>
      <c r="L132" s="367"/>
      <c r="M132" s="360">
        <v>0</v>
      </c>
      <c r="N132" s="367"/>
      <c r="O132" s="360"/>
      <c r="P132" s="371"/>
      <c r="Q132" s="371"/>
      <c r="R132" s="371"/>
      <c r="S132" s="371"/>
      <c r="T132" s="371"/>
      <c r="U132" s="1761" t="s">
        <v>3525</v>
      </c>
      <c r="V132" s="500"/>
      <c r="W132" s="501"/>
      <c r="X132" s="501"/>
      <c r="Y132" s="501"/>
      <c r="Z132" s="501"/>
      <c r="AA132" s="501"/>
      <c r="AB132" s="502"/>
      <c r="AC132" s="268"/>
      <c r="AD132" s="269" t="s">
        <v>375</v>
      </c>
      <c r="AE132" s="269" t="s">
        <v>375</v>
      </c>
      <c r="AF132" s="269" t="s">
        <v>375</v>
      </c>
      <c r="AG132" s="269" t="s">
        <v>375</v>
      </c>
      <c r="AH132" s="269" t="s">
        <v>90</v>
      </c>
      <c r="AI132" s="269" t="s">
        <v>90</v>
      </c>
      <c r="AJ132" s="269" t="s">
        <v>90</v>
      </c>
      <c r="AK132" s="269"/>
      <c r="AL132" s="269"/>
      <c r="AM132" s="270"/>
      <c r="AN132" s="269" t="s">
        <v>90</v>
      </c>
      <c r="AO132" s="269" t="s">
        <v>90</v>
      </c>
      <c r="AP132" s="271" t="s">
        <v>2924</v>
      </c>
      <c r="AQ132" s="272">
        <f t="shared" si="70"/>
        <v>0</v>
      </c>
      <c r="AR132" s="273">
        <f t="shared" si="71"/>
        <v>0</v>
      </c>
      <c r="AS132" s="274">
        <f t="shared" si="76"/>
        <v>0</v>
      </c>
      <c r="AT132" s="274">
        <f t="shared" si="77"/>
        <v>0</v>
      </c>
      <c r="AU132" s="125" t="str">
        <f t="shared" si="72"/>
        <v/>
      </c>
      <c r="AV132" s="126" t="str">
        <f t="shared" si="53"/>
        <v/>
      </c>
      <c r="AW132" s="125" t="str">
        <f t="shared" si="54"/>
        <v/>
      </c>
      <c r="AX132" s="127" t="str">
        <f t="shared" si="55"/>
        <v/>
      </c>
      <c r="AY132" s="127" t="str">
        <f t="shared" si="56"/>
        <v/>
      </c>
      <c r="AZ132" s="128" t="str">
        <f t="shared" si="73"/>
        <v/>
      </c>
      <c r="BA132" s="503" t="s">
        <v>2444</v>
      </c>
      <c r="BB132" s="504" t="s">
        <v>2348</v>
      </c>
      <c r="BC132" s="547"/>
      <c r="BD132" s="547"/>
      <c r="BE132" s="545"/>
      <c r="BF132" s="547"/>
      <c r="BG132" s="547"/>
      <c r="BH132" s="545"/>
      <c r="BI132" s="545"/>
      <c r="BJ132" s="544">
        <v>0</v>
      </c>
      <c r="BK132" s="545"/>
      <c r="BL132" s="544">
        <v>0</v>
      </c>
      <c r="BM132" s="269" t="s">
        <v>182</v>
      </c>
      <c r="BN132" s="269" t="s">
        <v>90</v>
      </c>
      <c r="BO132" s="271" t="s">
        <v>2924</v>
      </c>
      <c r="BP132" s="262" t="str">
        <f t="shared" si="57"/>
        <v/>
      </c>
      <c r="BQ132" s="263" t="str">
        <f t="shared" si="58"/>
        <v/>
      </c>
      <c r="BR132" s="263" t="str">
        <f t="shared" si="59"/>
        <v/>
      </c>
      <c r="BS132" s="263" t="str">
        <f t="shared" si="60"/>
        <v/>
      </c>
      <c r="BT132" s="264" t="str">
        <f t="shared" si="61"/>
        <v/>
      </c>
      <c r="BU132" s="264" t="str">
        <f t="shared" si="62"/>
        <v/>
      </c>
      <c r="BV132" s="263" t="str">
        <f t="shared" si="63"/>
        <v/>
      </c>
      <c r="BW132" s="263">
        <f t="shared" si="64"/>
        <v>0</v>
      </c>
      <c r="BX132" s="263" t="str">
        <f t="shared" si="65"/>
        <v/>
      </c>
      <c r="BY132" s="263" t="str">
        <f t="shared" si="66"/>
        <v/>
      </c>
      <c r="BZ132" s="263" t="str">
        <f t="shared" si="67"/>
        <v/>
      </c>
      <c r="CA132" s="263" t="str">
        <f t="shared" si="68"/>
        <v/>
      </c>
      <c r="CB132" s="265"/>
      <c r="CC132" s="1131" t="s">
        <v>3397</v>
      </c>
      <c r="CD132" s="1126">
        <f t="shared" si="52"/>
        <v>0</v>
      </c>
      <c r="CE132" s="1126">
        <f t="shared" si="69"/>
        <v>0</v>
      </c>
    </row>
    <row r="133" spans="1:83" ht="40.5">
      <c r="A133" s="373" t="s">
        <v>3184</v>
      </c>
      <c r="B133" s="372" t="s">
        <v>2349</v>
      </c>
      <c r="C133" s="440"/>
      <c r="D133" s="372"/>
      <c r="E133" s="372"/>
      <c r="F133" s="75"/>
      <c r="G133" s="75"/>
      <c r="H133" s="367"/>
      <c r="I133" s="75"/>
      <c r="J133" s="75"/>
      <c r="K133" s="367"/>
      <c r="L133" s="367"/>
      <c r="M133" s="360">
        <v>0</v>
      </c>
      <c r="N133" s="367"/>
      <c r="O133" s="360"/>
      <c r="P133" s="371"/>
      <c r="Q133" s="371"/>
      <c r="R133" s="371"/>
      <c r="S133" s="371"/>
      <c r="T133" s="371"/>
      <c r="U133" s="1761" t="s">
        <v>3520</v>
      </c>
      <c r="V133" s="500"/>
      <c r="W133" s="501"/>
      <c r="X133" s="501"/>
      <c r="Y133" s="501"/>
      <c r="Z133" s="501"/>
      <c r="AA133" s="501"/>
      <c r="AB133" s="502"/>
      <c r="AC133" s="268"/>
      <c r="AD133" s="269" t="s">
        <v>375</v>
      </c>
      <c r="AE133" s="269" t="s">
        <v>375</v>
      </c>
      <c r="AF133" s="269" t="s">
        <v>375</v>
      </c>
      <c r="AG133" s="269" t="s">
        <v>375</v>
      </c>
      <c r="AH133" s="269" t="s">
        <v>90</v>
      </c>
      <c r="AI133" s="269" t="s">
        <v>90</v>
      </c>
      <c r="AJ133" s="269" t="s">
        <v>90</v>
      </c>
      <c r="AK133" s="269"/>
      <c r="AL133" s="269"/>
      <c r="AM133" s="270"/>
      <c r="AN133" s="269" t="s">
        <v>90</v>
      </c>
      <c r="AO133" s="269" t="s">
        <v>90</v>
      </c>
      <c r="AP133" s="271" t="s">
        <v>2924</v>
      </c>
      <c r="AQ133" s="272">
        <f t="shared" si="70"/>
        <v>0</v>
      </c>
      <c r="AR133" s="273">
        <f t="shared" si="71"/>
        <v>0</v>
      </c>
      <c r="AS133" s="274">
        <f t="shared" si="76"/>
        <v>0</v>
      </c>
      <c r="AT133" s="274">
        <f t="shared" si="77"/>
        <v>0</v>
      </c>
      <c r="AU133" s="125" t="str">
        <f t="shared" si="72"/>
        <v/>
      </c>
      <c r="AV133" s="126" t="str">
        <f t="shared" si="53"/>
        <v/>
      </c>
      <c r="AW133" s="125" t="str">
        <f t="shared" si="54"/>
        <v/>
      </c>
      <c r="AX133" s="127" t="str">
        <f t="shared" si="55"/>
        <v/>
      </c>
      <c r="AY133" s="127" t="str">
        <f t="shared" si="56"/>
        <v/>
      </c>
      <c r="AZ133" s="128" t="str">
        <f t="shared" si="73"/>
        <v/>
      </c>
      <c r="BA133" s="503" t="s">
        <v>2445</v>
      </c>
      <c r="BB133" s="504" t="s">
        <v>2349</v>
      </c>
      <c r="BC133" s="547"/>
      <c r="BD133" s="547"/>
      <c r="BE133" s="545"/>
      <c r="BF133" s="547"/>
      <c r="BG133" s="547"/>
      <c r="BH133" s="545"/>
      <c r="BI133" s="545"/>
      <c r="BJ133" s="544">
        <v>0</v>
      </c>
      <c r="BK133" s="545"/>
      <c r="BL133" s="544">
        <v>0</v>
      </c>
      <c r="BM133" s="269" t="s">
        <v>182</v>
      </c>
      <c r="BN133" s="269" t="s">
        <v>90</v>
      </c>
      <c r="BO133" s="271" t="s">
        <v>2924</v>
      </c>
      <c r="BP133" s="262" t="str">
        <f t="shared" si="57"/>
        <v/>
      </c>
      <c r="BQ133" s="263" t="str">
        <f t="shared" si="58"/>
        <v/>
      </c>
      <c r="BR133" s="263" t="str">
        <f t="shared" si="59"/>
        <v/>
      </c>
      <c r="BS133" s="263" t="str">
        <f t="shared" si="60"/>
        <v/>
      </c>
      <c r="BT133" s="264" t="str">
        <f t="shared" si="61"/>
        <v/>
      </c>
      <c r="BU133" s="264" t="str">
        <f t="shared" si="62"/>
        <v/>
      </c>
      <c r="BV133" s="263" t="str">
        <f t="shared" si="63"/>
        <v/>
      </c>
      <c r="BW133" s="263">
        <f t="shared" si="64"/>
        <v>0</v>
      </c>
      <c r="BX133" s="263" t="str">
        <f t="shared" si="65"/>
        <v/>
      </c>
      <c r="BY133" s="263" t="str">
        <f t="shared" si="66"/>
        <v/>
      </c>
      <c r="BZ133" s="263" t="str">
        <f t="shared" si="67"/>
        <v/>
      </c>
      <c r="CA133" s="263" t="str">
        <f t="shared" si="68"/>
        <v/>
      </c>
      <c r="CB133" s="265"/>
      <c r="CC133" s="1131" t="s">
        <v>3397</v>
      </c>
      <c r="CD133" s="1126">
        <f t="shared" si="52"/>
        <v>0</v>
      </c>
      <c r="CE133" s="1126">
        <f t="shared" si="69"/>
        <v>0</v>
      </c>
    </row>
    <row r="134" spans="1:83" ht="27">
      <c r="A134" s="373" t="s">
        <v>3185</v>
      </c>
      <c r="B134" s="372" t="s">
        <v>2350</v>
      </c>
      <c r="C134" s="440"/>
      <c r="D134" s="372"/>
      <c r="E134" s="372"/>
      <c r="F134" s="75"/>
      <c r="G134" s="75"/>
      <c r="H134" s="367"/>
      <c r="I134" s="75"/>
      <c r="J134" s="75"/>
      <c r="K134" s="367"/>
      <c r="L134" s="367"/>
      <c r="M134" s="360">
        <v>0</v>
      </c>
      <c r="N134" s="367"/>
      <c r="O134" s="360"/>
      <c r="P134" s="371"/>
      <c r="Q134" s="371"/>
      <c r="R134" s="371"/>
      <c r="S134" s="371"/>
      <c r="T134" s="371"/>
      <c r="U134" s="1761" t="s">
        <v>3525</v>
      </c>
      <c r="V134" s="500"/>
      <c r="W134" s="501"/>
      <c r="X134" s="501"/>
      <c r="Y134" s="501"/>
      <c r="Z134" s="501"/>
      <c r="AA134" s="501"/>
      <c r="AB134" s="502"/>
      <c r="AC134" s="268"/>
      <c r="AD134" s="269" t="s">
        <v>375</v>
      </c>
      <c r="AE134" s="269" t="s">
        <v>375</v>
      </c>
      <c r="AF134" s="269" t="s">
        <v>375</v>
      </c>
      <c r="AG134" s="269" t="s">
        <v>375</v>
      </c>
      <c r="AH134" s="269" t="s">
        <v>90</v>
      </c>
      <c r="AI134" s="269" t="s">
        <v>90</v>
      </c>
      <c r="AJ134" s="269" t="s">
        <v>90</v>
      </c>
      <c r="AK134" s="269"/>
      <c r="AL134" s="269"/>
      <c r="AM134" s="270"/>
      <c r="AN134" s="269" t="s">
        <v>90</v>
      </c>
      <c r="AO134" s="269" t="s">
        <v>90</v>
      </c>
      <c r="AP134" s="271" t="s">
        <v>2924</v>
      </c>
      <c r="AQ134" s="272">
        <f t="shared" si="70"/>
        <v>0</v>
      </c>
      <c r="AR134" s="273">
        <f t="shared" si="71"/>
        <v>0</v>
      </c>
      <c r="AS134" s="274">
        <f t="shared" si="76"/>
        <v>0</v>
      </c>
      <c r="AT134" s="274">
        <f t="shared" si="77"/>
        <v>0</v>
      </c>
      <c r="AU134" s="125" t="str">
        <f t="shared" si="72"/>
        <v/>
      </c>
      <c r="AV134" s="126" t="str">
        <f t="shared" si="53"/>
        <v/>
      </c>
      <c r="AW134" s="125" t="str">
        <f t="shared" si="54"/>
        <v/>
      </c>
      <c r="AX134" s="127" t="str">
        <f t="shared" si="55"/>
        <v/>
      </c>
      <c r="AY134" s="127" t="str">
        <f t="shared" si="56"/>
        <v/>
      </c>
      <c r="AZ134" s="128" t="str">
        <f t="shared" si="73"/>
        <v/>
      </c>
      <c r="BA134" s="503" t="s">
        <v>2446</v>
      </c>
      <c r="BB134" s="504" t="s">
        <v>2350</v>
      </c>
      <c r="BC134" s="547"/>
      <c r="BD134" s="547"/>
      <c r="BE134" s="545"/>
      <c r="BF134" s="547"/>
      <c r="BG134" s="547"/>
      <c r="BH134" s="545"/>
      <c r="BI134" s="545"/>
      <c r="BJ134" s="544">
        <v>0</v>
      </c>
      <c r="BK134" s="545"/>
      <c r="BL134" s="544">
        <v>0</v>
      </c>
      <c r="BM134" s="269" t="s">
        <v>182</v>
      </c>
      <c r="BN134" s="269" t="s">
        <v>90</v>
      </c>
      <c r="BO134" s="271" t="s">
        <v>2924</v>
      </c>
      <c r="BP134" s="262" t="str">
        <f t="shared" si="57"/>
        <v/>
      </c>
      <c r="BQ134" s="263" t="str">
        <f t="shared" si="58"/>
        <v/>
      </c>
      <c r="BR134" s="263" t="str">
        <f t="shared" si="59"/>
        <v/>
      </c>
      <c r="BS134" s="263" t="str">
        <f t="shared" si="60"/>
        <v/>
      </c>
      <c r="BT134" s="264" t="str">
        <f t="shared" si="61"/>
        <v/>
      </c>
      <c r="BU134" s="264" t="str">
        <f t="shared" si="62"/>
        <v/>
      </c>
      <c r="BV134" s="263" t="str">
        <f t="shared" si="63"/>
        <v/>
      </c>
      <c r="BW134" s="263">
        <f t="shared" si="64"/>
        <v>0</v>
      </c>
      <c r="BX134" s="263" t="str">
        <f t="shared" si="65"/>
        <v/>
      </c>
      <c r="BY134" s="263" t="str">
        <f t="shared" si="66"/>
        <v/>
      </c>
      <c r="BZ134" s="263" t="str">
        <f t="shared" si="67"/>
        <v/>
      </c>
      <c r="CA134" s="263" t="str">
        <f t="shared" si="68"/>
        <v/>
      </c>
      <c r="CB134" s="265"/>
      <c r="CC134" s="1131" t="s">
        <v>3397</v>
      </c>
      <c r="CD134" s="1126">
        <f t="shared" si="52"/>
        <v>0</v>
      </c>
      <c r="CE134" s="1126">
        <f t="shared" si="69"/>
        <v>0</v>
      </c>
    </row>
    <row r="135" spans="1:83" ht="27">
      <c r="A135" s="373" t="s">
        <v>3186</v>
      </c>
      <c r="B135" s="372" t="s">
        <v>2351</v>
      </c>
      <c r="C135" s="440"/>
      <c r="D135" s="372"/>
      <c r="E135" s="372"/>
      <c r="F135" s="75"/>
      <c r="G135" s="75"/>
      <c r="H135" s="367"/>
      <c r="I135" s="75"/>
      <c r="J135" s="75"/>
      <c r="K135" s="367"/>
      <c r="L135" s="367"/>
      <c r="M135" s="360">
        <v>0</v>
      </c>
      <c r="N135" s="367"/>
      <c r="O135" s="360"/>
      <c r="P135" s="371"/>
      <c r="Q135" s="371"/>
      <c r="R135" s="371"/>
      <c r="S135" s="371"/>
      <c r="T135" s="371"/>
      <c r="U135" s="1761" t="s">
        <v>3525</v>
      </c>
      <c r="V135" s="500"/>
      <c r="W135" s="501"/>
      <c r="X135" s="501"/>
      <c r="Y135" s="501"/>
      <c r="Z135" s="501"/>
      <c r="AA135" s="501"/>
      <c r="AB135" s="502"/>
      <c r="AC135" s="268"/>
      <c r="AD135" s="269" t="s">
        <v>375</v>
      </c>
      <c r="AE135" s="269" t="s">
        <v>375</v>
      </c>
      <c r="AF135" s="269" t="s">
        <v>375</v>
      </c>
      <c r="AG135" s="269" t="s">
        <v>375</v>
      </c>
      <c r="AH135" s="269" t="s">
        <v>90</v>
      </c>
      <c r="AI135" s="269" t="s">
        <v>90</v>
      </c>
      <c r="AJ135" s="269" t="s">
        <v>90</v>
      </c>
      <c r="AK135" s="269"/>
      <c r="AL135" s="269"/>
      <c r="AM135" s="270"/>
      <c r="AN135" s="269" t="s">
        <v>90</v>
      </c>
      <c r="AO135" s="269" t="s">
        <v>90</v>
      </c>
      <c r="AP135" s="271" t="s">
        <v>2924</v>
      </c>
      <c r="AQ135" s="272">
        <f t="shared" si="70"/>
        <v>0</v>
      </c>
      <c r="AR135" s="273">
        <f t="shared" si="71"/>
        <v>0</v>
      </c>
      <c r="AS135" s="274">
        <f t="shared" si="76"/>
        <v>0</v>
      </c>
      <c r="AT135" s="274">
        <f t="shared" si="77"/>
        <v>0</v>
      </c>
      <c r="AU135" s="125" t="str">
        <f t="shared" si="72"/>
        <v/>
      </c>
      <c r="AV135" s="126" t="str">
        <f t="shared" si="53"/>
        <v/>
      </c>
      <c r="AW135" s="125" t="str">
        <f t="shared" si="54"/>
        <v/>
      </c>
      <c r="AX135" s="127" t="str">
        <f t="shared" si="55"/>
        <v/>
      </c>
      <c r="AY135" s="127" t="str">
        <f t="shared" si="56"/>
        <v/>
      </c>
      <c r="AZ135" s="128" t="str">
        <f t="shared" si="73"/>
        <v/>
      </c>
      <c r="BA135" s="503" t="s">
        <v>2447</v>
      </c>
      <c r="BB135" s="504" t="s">
        <v>2351</v>
      </c>
      <c r="BC135" s="547"/>
      <c r="BD135" s="547"/>
      <c r="BE135" s="545"/>
      <c r="BF135" s="547"/>
      <c r="BG135" s="547"/>
      <c r="BH135" s="545"/>
      <c r="BI135" s="545"/>
      <c r="BJ135" s="544">
        <v>0</v>
      </c>
      <c r="BK135" s="545"/>
      <c r="BL135" s="544">
        <v>0</v>
      </c>
      <c r="BM135" s="269" t="s">
        <v>182</v>
      </c>
      <c r="BN135" s="269" t="s">
        <v>90</v>
      </c>
      <c r="BO135" s="271" t="s">
        <v>2924</v>
      </c>
      <c r="BP135" s="262" t="str">
        <f t="shared" si="57"/>
        <v/>
      </c>
      <c r="BQ135" s="263" t="str">
        <f t="shared" si="58"/>
        <v/>
      </c>
      <c r="BR135" s="263" t="str">
        <f t="shared" si="59"/>
        <v/>
      </c>
      <c r="BS135" s="263" t="str">
        <f t="shared" si="60"/>
        <v/>
      </c>
      <c r="BT135" s="264" t="str">
        <f t="shared" si="61"/>
        <v/>
      </c>
      <c r="BU135" s="264" t="str">
        <f t="shared" si="62"/>
        <v/>
      </c>
      <c r="BV135" s="263" t="str">
        <f t="shared" si="63"/>
        <v/>
      </c>
      <c r="BW135" s="263">
        <f t="shared" si="64"/>
        <v>0</v>
      </c>
      <c r="BX135" s="263" t="str">
        <f t="shared" si="65"/>
        <v/>
      </c>
      <c r="BY135" s="263" t="str">
        <f t="shared" si="66"/>
        <v/>
      </c>
      <c r="BZ135" s="263" t="str">
        <f t="shared" si="67"/>
        <v/>
      </c>
      <c r="CA135" s="263" t="str">
        <f t="shared" si="68"/>
        <v/>
      </c>
      <c r="CB135" s="265"/>
      <c r="CC135" s="1131" t="s">
        <v>3397</v>
      </c>
      <c r="CD135" s="1126">
        <f t="shared" si="52"/>
        <v>0</v>
      </c>
      <c r="CE135" s="1126">
        <f t="shared" si="69"/>
        <v>0</v>
      </c>
    </row>
    <row r="136" spans="1:83" ht="27">
      <c r="A136" s="373" t="s">
        <v>3187</v>
      </c>
      <c r="B136" s="372" t="s">
        <v>2352</v>
      </c>
      <c r="C136" s="440"/>
      <c r="D136" s="372"/>
      <c r="E136" s="372"/>
      <c r="F136" s="75"/>
      <c r="G136" s="75"/>
      <c r="H136" s="367"/>
      <c r="I136" s="75"/>
      <c r="J136" s="75"/>
      <c r="K136" s="367"/>
      <c r="L136" s="367"/>
      <c r="M136" s="360">
        <v>0</v>
      </c>
      <c r="N136" s="367"/>
      <c r="O136" s="360"/>
      <c r="P136" s="371"/>
      <c r="Q136" s="371"/>
      <c r="R136" s="371"/>
      <c r="S136" s="371"/>
      <c r="T136" s="371"/>
      <c r="U136" s="1761" t="s">
        <v>3520</v>
      </c>
      <c r="V136" s="500"/>
      <c r="W136" s="501"/>
      <c r="X136" s="501"/>
      <c r="Y136" s="501"/>
      <c r="Z136" s="501"/>
      <c r="AA136" s="501"/>
      <c r="AB136" s="502"/>
      <c r="AC136" s="268"/>
      <c r="AD136" s="269" t="s">
        <v>375</v>
      </c>
      <c r="AE136" s="269" t="s">
        <v>375</v>
      </c>
      <c r="AF136" s="269" t="s">
        <v>375</v>
      </c>
      <c r="AG136" s="269" t="s">
        <v>375</v>
      </c>
      <c r="AH136" s="269" t="s">
        <v>90</v>
      </c>
      <c r="AI136" s="269" t="s">
        <v>90</v>
      </c>
      <c r="AJ136" s="269" t="s">
        <v>90</v>
      </c>
      <c r="AK136" s="269"/>
      <c r="AL136" s="269"/>
      <c r="AM136" s="270"/>
      <c r="AN136" s="269" t="s">
        <v>90</v>
      </c>
      <c r="AO136" s="269" t="s">
        <v>90</v>
      </c>
      <c r="AP136" s="271" t="s">
        <v>2924</v>
      </c>
      <c r="AQ136" s="272">
        <f t="shared" si="70"/>
        <v>0</v>
      </c>
      <c r="AR136" s="273">
        <f t="shared" si="71"/>
        <v>0</v>
      </c>
      <c r="AS136" s="274">
        <f t="shared" si="76"/>
        <v>0</v>
      </c>
      <c r="AT136" s="274">
        <f t="shared" si="77"/>
        <v>0</v>
      </c>
      <c r="AU136" s="125" t="str">
        <f t="shared" si="72"/>
        <v/>
      </c>
      <c r="AV136" s="126" t="str">
        <f t="shared" si="53"/>
        <v/>
      </c>
      <c r="AW136" s="125" t="str">
        <f t="shared" si="54"/>
        <v/>
      </c>
      <c r="AX136" s="127" t="str">
        <f t="shared" si="55"/>
        <v/>
      </c>
      <c r="AY136" s="127" t="str">
        <f t="shared" si="56"/>
        <v/>
      </c>
      <c r="AZ136" s="128" t="str">
        <f t="shared" si="73"/>
        <v/>
      </c>
      <c r="BA136" s="503" t="s">
        <v>2448</v>
      </c>
      <c r="BB136" s="504" t="s">
        <v>2352</v>
      </c>
      <c r="BC136" s="547"/>
      <c r="BD136" s="547"/>
      <c r="BE136" s="545"/>
      <c r="BF136" s="547"/>
      <c r="BG136" s="547"/>
      <c r="BH136" s="545"/>
      <c r="BI136" s="545"/>
      <c r="BJ136" s="544">
        <v>0</v>
      </c>
      <c r="BK136" s="545"/>
      <c r="BL136" s="544">
        <v>0</v>
      </c>
      <c r="BM136" s="269" t="s">
        <v>182</v>
      </c>
      <c r="BN136" s="269" t="s">
        <v>90</v>
      </c>
      <c r="BO136" s="271" t="s">
        <v>2924</v>
      </c>
      <c r="BP136" s="262" t="str">
        <f t="shared" si="57"/>
        <v/>
      </c>
      <c r="BQ136" s="263" t="str">
        <f t="shared" si="58"/>
        <v/>
      </c>
      <c r="BR136" s="263" t="str">
        <f t="shared" si="59"/>
        <v/>
      </c>
      <c r="BS136" s="263" t="str">
        <f t="shared" si="60"/>
        <v/>
      </c>
      <c r="BT136" s="264" t="str">
        <f t="shared" si="61"/>
        <v/>
      </c>
      <c r="BU136" s="264" t="str">
        <f t="shared" si="62"/>
        <v/>
      </c>
      <c r="BV136" s="263" t="str">
        <f t="shared" si="63"/>
        <v/>
      </c>
      <c r="BW136" s="263">
        <f t="shared" si="64"/>
        <v>0</v>
      </c>
      <c r="BX136" s="263" t="str">
        <f t="shared" si="65"/>
        <v/>
      </c>
      <c r="BY136" s="263" t="str">
        <f t="shared" si="66"/>
        <v/>
      </c>
      <c r="BZ136" s="263" t="str">
        <f t="shared" si="67"/>
        <v/>
      </c>
      <c r="CA136" s="263" t="str">
        <f t="shared" si="68"/>
        <v/>
      </c>
      <c r="CB136" s="265"/>
      <c r="CC136" s="1131" t="s">
        <v>3397</v>
      </c>
      <c r="CD136" s="1126">
        <f t="shared" ref="CD136:CD199" si="82">F136-L136-M136</f>
        <v>0</v>
      </c>
      <c r="CE136" s="1126">
        <f t="shared" ref="CE136:CE199" si="83">I136-N136-O136</f>
        <v>0</v>
      </c>
    </row>
    <row r="137" spans="1:83" ht="175.5">
      <c r="A137" s="373" t="s">
        <v>3188</v>
      </c>
      <c r="B137" s="372" t="s">
        <v>2894</v>
      </c>
      <c r="C137" s="1763" t="s">
        <v>3526</v>
      </c>
      <c r="D137" s="1239" t="s">
        <v>1137</v>
      </c>
      <c r="E137" s="372" t="s">
        <v>1138</v>
      </c>
      <c r="F137" s="120">
        <v>3311</v>
      </c>
      <c r="G137" s="120"/>
      <c r="H137" s="360">
        <v>96</v>
      </c>
      <c r="I137" s="1185">
        <v>3068</v>
      </c>
      <c r="J137" s="1185">
        <v>0</v>
      </c>
      <c r="K137" s="1187">
        <v>89</v>
      </c>
      <c r="L137" s="1186">
        <v>2318</v>
      </c>
      <c r="M137" s="1186">
        <v>993</v>
      </c>
      <c r="N137" s="1187">
        <v>2148</v>
      </c>
      <c r="O137" s="1187">
        <v>920</v>
      </c>
      <c r="P137" s="1207" t="s">
        <v>231</v>
      </c>
      <c r="Q137" s="1207" t="s">
        <v>3410</v>
      </c>
      <c r="R137" s="1207" t="s">
        <v>2202</v>
      </c>
      <c r="S137" s="1207" t="s">
        <v>2203</v>
      </c>
      <c r="T137" s="1207" t="s">
        <v>779</v>
      </c>
      <c r="U137" s="1209"/>
      <c r="V137" s="500" t="s">
        <v>54</v>
      </c>
      <c r="W137" s="501" t="s">
        <v>2020</v>
      </c>
      <c r="X137" s="501"/>
      <c r="Y137" s="501">
        <v>3</v>
      </c>
      <c r="Z137" s="501">
        <v>0</v>
      </c>
      <c r="AA137" s="501">
        <v>0</v>
      </c>
      <c r="AB137" s="502"/>
      <c r="AC137" s="268"/>
      <c r="AD137" s="269" t="s">
        <v>372</v>
      </c>
      <c r="AE137" s="269" t="s">
        <v>373</v>
      </c>
      <c r="AF137" s="269" t="s">
        <v>374</v>
      </c>
      <c r="AG137" s="269" t="s">
        <v>371</v>
      </c>
      <c r="AH137" s="269" t="s">
        <v>3082</v>
      </c>
      <c r="AI137" s="269" t="s">
        <v>698</v>
      </c>
      <c r="AJ137" s="269" t="s">
        <v>230</v>
      </c>
      <c r="AK137" s="269"/>
      <c r="AL137" s="269"/>
      <c r="AM137" s="270"/>
      <c r="AN137" s="269" t="s">
        <v>583</v>
      </c>
      <c r="AO137" s="269" t="s">
        <v>600</v>
      </c>
      <c r="AP137" s="271" t="s">
        <v>1724</v>
      </c>
      <c r="AQ137" s="272">
        <f t="shared" si="70"/>
        <v>0</v>
      </c>
      <c r="AR137" s="273">
        <f t="shared" si="71"/>
        <v>0</v>
      </c>
      <c r="AS137" s="274">
        <f t="shared" si="76"/>
        <v>0</v>
      </c>
      <c r="AT137" s="274">
        <f t="shared" si="77"/>
        <v>0</v>
      </c>
      <c r="AU137" s="125">
        <f t="shared" si="72"/>
        <v>13.936682725395745</v>
      </c>
      <c r="AV137" s="126">
        <f t="shared" si="53"/>
        <v>-7.3391724554515259</v>
      </c>
      <c r="AW137" s="125">
        <f t="shared" si="54"/>
        <v>-7.2916666666666625</v>
      </c>
      <c r="AX137" s="127">
        <f t="shared" si="55"/>
        <v>34489.583333333336</v>
      </c>
      <c r="AY137" s="127">
        <f t="shared" si="56"/>
        <v>34471.910112359554</v>
      </c>
      <c r="AZ137" s="128" t="str">
        <f t="shared" si="73"/>
        <v/>
      </c>
      <c r="BA137" s="503" t="s">
        <v>2449</v>
      </c>
      <c r="BB137" s="504" t="s">
        <v>2894</v>
      </c>
      <c r="BC137" s="539">
        <v>2906</v>
      </c>
      <c r="BD137" s="539"/>
      <c r="BE137" s="544">
        <v>82</v>
      </c>
      <c r="BF137" s="539">
        <v>3311</v>
      </c>
      <c r="BG137" s="539"/>
      <c r="BH137" s="544">
        <v>96</v>
      </c>
      <c r="BI137" s="544">
        <v>2034</v>
      </c>
      <c r="BJ137" s="544">
        <v>872</v>
      </c>
      <c r="BK137" s="544">
        <v>2318</v>
      </c>
      <c r="BL137" s="544">
        <v>993</v>
      </c>
      <c r="BM137" s="269" t="s">
        <v>225</v>
      </c>
      <c r="BN137" s="269" t="s">
        <v>698</v>
      </c>
      <c r="BO137" s="271" t="s">
        <v>1724</v>
      </c>
      <c r="BP137" s="262" t="str">
        <f t="shared" si="57"/>
        <v/>
      </c>
      <c r="BQ137" s="263">
        <f t="shared" si="58"/>
        <v>0</v>
      </c>
      <c r="BR137" s="263" t="str">
        <f t="shared" si="59"/>
        <v/>
      </c>
      <c r="BS137" s="263">
        <f t="shared" si="60"/>
        <v>0</v>
      </c>
      <c r="BT137" s="264" t="str">
        <f t="shared" si="61"/>
        <v/>
      </c>
      <c r="BU137" s="264" t="str">
        <f t="shared" si="62"/>
        <v/>
      </c>
      <c r="BV137" s="263">
        <f t="shared" si="63"/>
        <v>0</v>
      </c>
      <c r="BW137" s="263">
        <f t="shared" si="64"/>
        <v>0</v>
      </c>
      <c r="BX137" s="263" t="str">
        <f t="shared" si="65"/>
        <v/>
      </c>
      <c r="BY137" s="263" t="str">
        <f t="shared" si="66"/>
        <v/>
      </c>
      <c r="BZ137" s="263" t="str">
        <f t="shared" si="67"/>
        <v/>
      </c>
      <c r="CA137" s="263" t="str">
        <f t="shared" si="68"/>
        <v/>
      </c>
      <c r="CB137" s="265"/>
      <c r="CC137" s="1131" t="s">
        <v>3397</v>
      </c>
      <c r="CD137" s="1126">
        <f t="shared" si="82"/>
        <v>0</v>
      </c>
      <c r="CE137" s="1126">
        <f t="shared" si="83"/>
        <v>0</v>
      </c>
    </row>
    <row r="138" spans="1:83" ht="108">
      <c r="A138" s="373" t="s">
        <v>3189</v>
      </c>
      <c r="B138" s="372" t="s">
        <v>2895</v>
      </c>
      <c r="C138" s="1763" t="s">
        <v>3527</v>
      </c>
      <c r="D138" s="1237" t="s">
        <v>3528</v>
      </c>
      <c r="E138" s="372" t="s">
        <v>1138</v>
      </c>
      <c r="F138" s="120">
        <v>2926</v>
      </c>
      <c r="G138" s="120"/>
      <c r="H138" s="360">
        <v>188</v>
      </c>
      <c r="I138" s="1185">
        <v>3212</v>
      </c>
      <c r="J138" s="1185">
        <v>0</v>
      </c>
      <c r="K138" s="1187">
        <v>156</v>
      </c>
      <c r="L138" s="1186">
        <v>2048</v>
      </c>
      <c r="M138" s="1186">
        <v>878</v>
      </c>
      <c r="N138" s="1187">
        <v>2248</v>
      </c>
      <c r="O138" s="1187">
        <v>964</v>
      </c>
      <c r="P138" s="1207" t="s">
        <v>231</v>
      </c>
      <c r="Q138" s="1207" t="s">
        <v>3410</v>
      </c>
      <c r="R138" s="1207" t="s">
        <v>2202</v>
      </c>
      <c r="S138" s="1207" t="s">
        <v>2204</v>
      </c>
      <c r="T138" s="1207" t="s">
        <v>779</v>
      </c>
      <c r="U138" s="1204" t="s">
        <v>3529</v>
      </c>
      <c r="V138" s="500" t="s">
        <v>54</v>
      </c>
      <c r="W138" s="501" t="s">
        <v>1741</v>
      </c>
      <c r="X138" s="501"/>
      <c r="Y138" s="501">
        <v>3</v>
      </c>
      <c r="Z138" s="501">
        <v>0</v>
      </c>
      <c r="AA138" s="501">
        <v>0</v>
      </c>
      <c r="AB138" s="502"/>
      <c r="AC138" s="268"/>
      <c r="AD138" s="269" t="s">
        <v>372</v>
      </c>
      <c r="AE138" s="269" t="s">
        <v>373</v>
      </c>
      <c r="AF138" s="269" t="s">
        <v>374</v>
      </c>
      <c r="AG138" s="269" t="s">
        <v>371</v>
      </c>
      <c r="AH138" s="269" t="s">
        <v>3082</v>
      </c>
      <c r="AI138" s="269" t="s">
        <v>792</v>
      </c>
      <c r="AJ138" s="269" t="s">
        <v>230</v>
      </c>
      <c r="AK138" s="269"/>
      <c r="AL138" s="269"/>
      <c r="AM138" s="270"/>
      <c r="AN138" s="269" t="s">
        <v>583</v>
      </c>
      <c r="AO138" s="269" t="s">
        <v>600</v>
      </c>
      <c r="AP138" s="271" t="s">
        <v>1622</v>
      </c>
      <c r="AQ138" s="272">
        <f t="shared" si="70"/>
        <v>0</v>
      </c>
      <c r="AR138" s="273">
        <f t="shared" si="71"/>
        <v>0</v>
      </c>
      <c r="AS138" s="274">
        <f t="shared" si="76"/>
        <v>0</v>
      </c>
      <c r="AT138" s="274">
        <f t="shared" si="77"/>
        <v>0</v>
      </c>
      <c r="AU138" s="125">
        <f t="shared" si="72"/>
        <v>25.09619495510902</v>
      </c>
      <c r="AV138" s="126">
        <f t="shared" si="53"/>
        <v>9.7744360902255689</v>
      </c>
      <c r="AW138" s="125">
        <f t="shared" si="54"/>
        <v>-17.021276595744684</v>
      </c>
      <c r="AX138" s="127">
        <f t="shared" si="55"/>
        <v>15563.829787234043</v>
      </c>
      <c r="AY138" s="127">
        <f t="shared" si="56"/>
        <v>20589.74358974359</v>
      </c>
      <c r="AZ138" s="128">
        <f t="shared" si="73"/>
        <v>32.292269134374394</v>
      </c>
      <c r="BA138" s="503" t="s">
        <v>2450</v>
      </c>
      <c r="BB138" s="504" t="s">
        <v>2895</v>
      </c>
      <c r="BC138" s="539">
        <v>2339</v>
      </c>
      <c r="BD138" s="539"/>
      <c r="BE138" s="544">
        <v>142</v>
      </c>
      <c r="BF138" s="539">
        <v>2926</v>
      </c>
      <c r="BG138" s="539"/>
      <c r="BH138" s="544">
        <v>188</v>
      </c>
      <c r="BI138" s="544">
        <v>1637</v>
      </c>
      <c r="BJ138" s="544">
        <v>702</v>
      </c>
      <c r="BK138" s="544">
        <v>2048</v>
      </c>
      <c r="BL138" s="544">
        <v>878</v>
      </c>
      <c r="BM138" s="269" t="s">
        <v>225</v>
      </c>
      <c r="BN138" s="269" t="s">
        <v>792</v>
      </c>
      <c r="BO138" s="271" t="s">
        <v>1622</v>
      </c>
      <c r="BP138" s="262" t="str">
        <f t="shared" si="57"/>
        <v/>
      </c>
      <c r="BQ138" s="263">
        <f t="shared" si="58"/>
        <v>0</v>
      </c>
      <c r="BR138" s="263" t="str">
        <f t="shared" si="59"/>
        <v/>
      </c>
      <c r="BS138" s="263">
        <f t="shared" si="60"/>
        <v>0</v>
      </c>
      <c r="BT138" s="264" t="str">
        <f t="shared" si="61"/>
        <v/>
      </c>
      <c r="BU138" s="264" t="str">
        <f t="shared" si="62"/>
        <v/>
      </c>
      <c r="BV138" s="263">
        <f t="shared" si="63"/>
        <v>0</v>
      </c>
      <c r="BW138" s="263">
        <f t="shared" si="64"/>
        <v>0</v>
      </c>
      <c r="BX138" s="263" t="str">
        <f t="shared" si="65"/>
        <v/>
      </c>
      <c r="BY138" s="263" t="str">
        <f t="shared" si="66"/>
        <v/>
      </c>
      <c r="BZ138" s="263" t="str">
        <f t="shared" si="67"/>
        <v/>
      </c>
      <c r="CA138" s="263" t="str">
        <f t="shared" si="68"/>
        <v/>
      </c>
      <c r="CB138" s="265"/>
      <c r="CC138" s="1131" t="s">
        <v>3397</v>
      </c>
      <c r="CD138" s="1126">
        <f t="shared" si="82"/>
        <v>0</v>
      </c>
      <c r="CE138" s="1126">
        <f t="shared" si="83"/>
        <v>0</v>
      </c>
    </row>
    <row r="139" spans="1:83" ht="27">
      <c r="A139" s="373" t="s">
        <v>3190</v>
      </c>
      <c r="B139" s="372" t="s">
        <v>813</v>
      </c>
      <c r="C139" s="440"/>
      <c r="D139" s="372"/>
      <c r="E139" s="372"/>
      <c r="F139" s="75"/>
      <c r="G139" s="75"/>
      <c r="H139" s="367"/>
      <c r="I139" s="75"/>
      <c r="J139" s="75"/>
      <c r="K139" s="367"/>
      <c r="L139" s="367"/>
      <c r="M139" s="360">
        <v>0</v>
      </c>
      <c r="N139" s="367"/>
      <c r="O139" s="360"/>
      <c r="P139" s="371"/>
      <c r="Q139" s="371"/>
      <c r="R139" s="371"/>
      <c r="S139" s="371"/>
      <c r="T139" s="371"/>
      <c r="U139" s="1435" t="s">
        <v>3983</v>
      </c>
      <c r="V139" s="500" t="s">
        <v>54</v>
      </c>
      <c r="W139" s="501" t="s">
        <v>46</v>
      </c>
      <c r="X139" s="501"/>
      <c r="Y139" s="501"/>
      <c r="Z139" s="501"/>
      <c r="AA139" s="501"/>
      <c r="AB139" s="502"/>
      <c r="AC139" s="268"/>
      <c r="AD139" s="269" t="s">
        <v>375</v>
      </c>
      <c r="AE139" s="269" t="s">
        <v>375</v>
      </c>
      <c r="AF139" s="269" t="s">
        <v>375</v>
      </c>
      <c r="AG139" s="269" t="s">
        <v>375</v>
      </c>
      <c r="AH139" s="269" t="s">
        <v>90</v>
      </c>
      <c r="AI139" s="269" t="s">
        <v>90</v>
      </c>
      <c r="AJ139" s="269" t="s">
        <v>90</v>
      </c>
      <c r="AK139" s="269"/>
      <c r="AL139" s="269"/>
      <c r="AM139" s="270"/>
      <c r="AN139" s="269" t="s">
        <v>90</v>
      </c>
      <c r="AO139" s="269" t="s">
        <v>90</v>
      </c>
      <c r="AP139" s="271" t="s">
        <v>2924</v>
      </c>
      <c r="AQ139" s="272">
        <f t="shared" si="70"/>
        <v>0</v>
      </c>
      <c r="AR139" s="273">
        <f t="shared" si="71"/>
        <v>0</v>
      </c>
      <c r="AS139" s="274">
        <f t="shared" si="76"/>
        <v>0</v>
      </c>
      <c r="AT139" s="274">
        <f t="shared" si="77"/>
        <v>0</v>
      </c>
      <c r="AU139" s="125" t="str">
        <f t="shared" si="72"/>
        <v/>
      </c>
      <c r="AV139" s="126" t="str">
        <f t="shared" si="53"/>
        <v/>
      </c>
      <c r="AW139" s="125" t="str">
        <f t="shared" si="54"/>
        <v/>
      </c>
      <c r="AX139" s="127" t="str">
        <f t="shared" si="55"/>
        <v/>
      </c>
      <c r="AY139" s="127" t="str">
        <f t="shared" si="56"/>
        <v/>
      </c>
      <c r="AZ139" s="128" t="str">
        <f t="shared" si="73"/>
        <v/>
      </c>
      <c r="BA139" s="503" t="s">
        <v>2451</v>
      </c>
      <c r="BB139" s="504" t="s">
        <v>813</v>
      </c>
      <c r="BC139" s="547"/>
      <c r="BD139" s="547"/>
      <c r="BE139" s="545"/>
      <c r="BF139" s="547"/>
      <c r="BG139" s="547"/>
      <c r="BH139" s="545"/>
      <c r="BI139" s="545"/>
      <c r="BJ139" s="544">
        <v>0</v>
      </c>
      <c r="BK139" s="545"/>
      <c r="BL139" s="544">
        <v>0</v>
      </c>
      <c r="BM139" s="269" t="s">
        <v>182</v>
      </c>
      <c r="BN139" s="269" t="s">
        <v>90</v>
      </c>
      <c r="BO139" s="271" t="s">
        <v>2924</v>
      </c>
      <c r="BP139" s="262" t="str">
        <f t="shared" si="57"/>
        <v/>
      </c>
      <c r="BQ139" s="263" t="str">
        <f t="shared" si="58"/>
        <v/>
      </c>
      <c r="BR139" s="263" t="str">
        <f t="shared" si="59"/>
        <v/>
      </c>
      <c r="BS139" s="263" t="str">
        <f t="shared" si="60"/>
        <v/>
      </c>
      <c r="BT139" s="264" t="str">
        <f t="shared" si="61"/>
        <v/>
      </c>
      <c r="BU139" s="264" t="str">
        <f t="shared" si="62"/>
        <v/>
      </c>
      <c r="BV139" s="263" t="str">
        <f t="shared" si="63"/>
        <v/>
      </c>
      <c r="BW139" s="263">
        <f t="shared" si="64"/>
        <v>0</v>
      </c>
      <c r="BX139" s="263" t="str">
        <f t="shared" si="65"/>
        <v/>
      </c>
      <c r="BY139" s="263" t="str">
        <f t="shared" si="66"/>
        <v/>
      </c>
      <c r="BZ139" s="263" t="str">
        <f t="shared" si="67"/>
        <v/>
      </c>
      <c r="CA139" s="263" t="str">
        <f t="shared" si="68"/>
        <v/>
      </c>
      <c r="CB139" s="265"/>
      <c r="CC139" s="1131" t="s">
        <v>3397</v>
      </c>
      <c r="CD139" s="1126">
        <f t="shared" si="82"/>
        <v>0</v>
      </c>
      <c r="CE139" s="1126">
        <f t="shared" si="83"/>
        <v>0</v>
      </c>
    </row>
    <row r="140" spans="1:83">
      <c r="A140" s="373" t="s">
        <v>3191</v>
      </c>
      <c r="B140" s="372" t="s">
        <v>814</v>
      </c>
      <c r="C140" s="440"/>
      <c r="D140" s="372"/>
      <c r="E140" s="372"/>
      <c r="F140" s="75"/>
      <c r="G140" s="75"/>
      <c r="H140" s="367"/>
      <c r="I140" s="75"/>
      <c r="J140" s="75"/>
      <c r="K140" s="367"/>
      <c r="L140" s="367"/>
      <c r="M140" s="360">
        <v>0</v>
      </c>
      <c r="N140" s="367"/>
      <c r="O140" s="360"/>
      <c r="P140" s="371"/>
      <c r="Q140" s="371"/>
      <c r="R140" s="371"/>
      <c r="S140" s="371"/>
      <c r="T140" s="371"/>
      <c r="U140" s="1435" t="s">
        <v>3983</v>
      </c>
      <c r="V140" s="500" t="s">
        <v>54</v>
      </c>
      <c r="W140" s="501" t="s">
        <v>77</v>
      </c>
      <c r="X140" s="501"/>
      <c r="Y140" s="501"/>
      <c r="Z140" s="501"/>
      <c r="AA140" s="501"/>
      <c r="AB140" s="502"/>
      <c r="AC140" s="268"/>
      <c r="AD140" s="269" t="s">
        <v>375</v>
      </c>
      <c r="AE140" s="269" t="s">
        <v>375</v>
      </c>
      <c r="AF140" s="269" t="s">
        <v>375</v>
      </c>
      <c r="AG140" s="269" t="s">
        <v>375</v>
      </c>
      <c r="AH140" s="269" t="s">
        <v>90</v>
      </c>
      <c r="AI140" s="269" t="s">
        <v>90</v>
      </c>
      <c r="AJ140" s="269" t="s">
        <v>90</v>
      </c>
      <c r="AK140" s="269"/>
      <c r="AL140" s="269"/>
      <c r="AM140" s="270"/>
      <c r="AN140" s="269" t="s">
        <v>90</v>
      </c>
      <c r="AO140" s="269" t="s">
        <v>90</v>
      </c>
      <c r="AP140" s="271" t="s">
        <v>2924</v>
      </c>
      <c r="AQ140" s="272">
        <f t="shared" si="70"/>
        <v>0</v>
      </c>
      <c r="AR140" s="273">
        <f t="shared" si="71"/>
        <v>0</v>
      </c>
      <c r="AS140" s="274">
        <f t="shared" si="76"/>
        <v>0</v>
      </c>
      <c r="AT140" s="274">
        <f t="shared" si="77"/>
        <v>0</v>
      </c>
      <c r="AU140" s="125" t="str">
        <f t="shared" si="72"/>
        <v/>
      </c>
      <c r="AV140" s="126" t="str">
        <f t="shared" si="53"/>
        <v/>
      </c>
      <c r="AW140" s="125" t="str">
        <f t="shared" si="54"/>
        <v/>
      </c>
      <c r="AX140" s="127" t="str">
        <f t="shared" si="55"/>
        <v/>
      </c>
      <c r="AY140" s="127" t="str">
        <f t="shared" si="56"/>
        <v/>
      </c>
      <c r="AZ140" s="128" t="str">
        <f t="shared" si="73"/>
        <v/>
      </c>
      <c r="BA140" s="503" t="s">
        <v>2452</v>
      </c>
      <c r="BB140" s="504" t="s">
        <v>814</v>
      </c>
      <c r="BC140" s="547"/>
      <c r="BD140" s="547"/>
      <c r="BE140" s="545"/>
      <c r="BF140" s="547"/>
      <c r="BG140" s="547"/>
      <c r="BH140" s="545"/>
      <c r="BI140" s="545"/>
      <c r="BJ140" s="544">
        <v>0</v>
      </c>
      <c r="BK140" s="545"/>
      <c r="BL140" s="544">
        <v>0</v>
      </c>
      <c r="BM140" s="269" t="s">
        <v>182</v>
      </c>
      <c r="BN140" s="269" t="s">
        <v>90</v>
      </c>
      <c r="BO140" s="271" t="s">
        <v>2924</v>
      </c>
      <c r="BP140" s="262" t="str">
        <f t="shared" si="57"/>
        <v/>
      </c>
      <c r="BQ140" s="263" t="str">
        <f t="shared" si="58"/>
        <v/>
      </c>
      <c r="BR140" s="263" t="str">
        <f t="shared" si="59"/>
        <v/>
      </c>
      <c r="BS140" s="263" t="str">
        <f t="shared" si="60"/>
        <v/>
      </c>
      <c r="BT140" s="264" t="str">
        <f t="shared" si="61"/>
        <v/>
      </c>
      <c r="BU140" s="264" t="str">
        <f t="shared" si="62"/>
        <v/>
      </c>
      <c r="BV140" s="263" t="str">
        <f t="shared" si="63"/>
        <v/>
      </c>
      <c r="BW140" s="263">
        <f t="shared" si="64"/>
        <v>0</v>
      </c>
      <c r="BX140" s="263" t="str">
        <f t="shared" si="65"/>
        <v/>
      </c>
      <c r="BY140" s="263" t="str">
        <f t="shared" si="66"/>
        <v/>
      </c>
      <c r="BZ140" s="263" t="str">
        <f t="shared" si="67"/>
        <v/>
      </c>
      <c r="CA140" s="263" t="str">
        <f t="shared" si="68"/>
        <v/>
      </c>
      <c r="CB140" s="265"/>
      <c r="CC140" s="1131" t="s">
        <v>3397</v>
      </c>
      <c r="CD140" s="1126">
        <f t="shared" si="82"/>
        <v>0</v>
      </c>
      <c r="CE140" s="1126">
        <f t="shared" si="83"/>
        <v>0</v>
      </c>
    </row>
    <row r="141" spans="1:83">
      <c r="A141" s="373" t="s">
        <v>3192</v>
      </c>
      <c r="B141" s="372" t="s">
        <v>815</v>
      </c>
      <c r="C141" s="440"/>
      <c r="D141" s="372"/>
      <c r="E141" s="372"/>
      <c r="F141" s="75"/>
      <c r="G141" s="75"/>
      <c r="H141" s="367"/>
      <c r="I141" s="75"/>
      <c r="J141" s="75"/>
      <c r="K141" s="367"/>
      <c r="L141" s="367"/>
      <c r="M141" s="360">
        <v>0</v>
      </c>
      <c r="N141" s="367"/>
      <c r="O141" s="360"/>
      <c r="P141" s="371"/>
      <c r="Q141" s="371"/>
      <c r="R141" s="371"/>
      <c r="S141" s="371"/>
      <c r="T141" s="371"/>
      <c r="U141" s="1435" t="s">
        <v>3983</v>
      </c>
      <c r="V141" s="500" t="s">
        <v>54</v>
      </c>
      <c r="W141" s="501" t="s">
        <v>78</v>
      </c>
      <c r="X141" s="501"/>
      <c r="Y141" s="501"/>
      <c r="Z141" s="501"/>
      <c r="AA141" s="501"/>
      <c r="AB141" s="502"/>
      <c r="AC141" s="268"/>
      <c r="AD141" s="269" t="s">
        <v>375</v>
      </c>
      <c r="AE141" s="269" t="s">
        <v>375</v>
      </c>
      <c r="AF141" s="269" t="s">
        <v>375</v>
      </c>
      <c r="AG141" s="269" t="s">
        <v>375</v>
      </c>
      <c r="AH141" s="269" t="s">
        <v>90</v>
      </c>
      <c r="AI141" s="269" t="s">
        <v>90</v>
      </c>
      <c r="AJ141" s="269" t="s">
        <v>90</v>
      </c>
      <c r="AK141" s="269"/>
      <c r="AL141" s="269"/>
      <c r="AM141" s="270"/>
      <c r="AN141" s="269" t="s">
        <v>90</v>
      </c>
      <c r="AO141" s="269" t="s">
        <v>90</v>
      </c>
      <c r="AP141" s="271" t="s">
        <v>2924</v>
      </c>
      <c r="AQ141" s="272">
        <f t="shared" si="70"/>
        <v>0</v>
      </c>
      <c r="AR141" s="273">
        <f t="shared" si="71"/>
        <v>0</v>
      </c>
      <c r="AS141" s="274">
        <f t="shared" si="76"/>
        <v>0</v>
      </c>
      <c r="AT141" s="274">
        <f t="shared" si="77"/>
        <v>0</v>
      </c>
      <c r="AU141" s="125" t="str">
        <f t="shared" si="72"/>
        <v/>
      </c>
      <c r="AV141" s="126" t="str">
        <f t="shared" si="53"/>
        <v/>
      </c>
      <c r="AW141" s="125" t="str">
        <f t="shared" si="54"/>
        <v/>
      </c>
      <c r="AX141" s="127" t="str">
        <f t="shared" si="55"/>
        <v/>
      </c>
      <c r="AY141" s="127" t="str">
        <f t="shared" si="56"/>
        <v/>
      </c>
      <c r="AZ141" s="128" t="str">
        <f t="shared" si="73"/>
        <v/>
      </c>
      <c r="BA141" s="503" t="s">
        <v>2453</v>
      </c>
      <c r="BB141" s="504" t="s">
        <v>815</v>
      </c>
      <c r="BC141" s="547"/>
      <c r="BD141" s="547"/>
      <c r="BE141" s="545"/>
      <c r="BF141" s="547"/>
      <c r="BG141" s="547"/>
      <c r="BH141" s="545"/>
      <c r="BI141" s="545"/>
      <c r="BJ141" s="544">
        <v>0</v>
      </c>
      <c r="BK141" s="545"/>
      <c r="BL141" s="544">
        <v>0</v>
      </c>
      <c r="BM141" s="269" t="s">
        <v>182</v>
      </c>
      <c r="BN141" s="269" t="s">
        <v>90</v>
      </c>
      <c r="BO141" s="271" t="s">
        <v>2924</v>
      </c>
      <c r="BP141" s="262" t="str">
        <f t="shared" si="57"/>
        <v/>
      </c>
      <c r="BQ141" s="263" t="str">
        <f t="shared" si="58"/>
        <v/>
      </c>
      <c r="BR141" s="263" t="str">
        <f t="shared" si="59"/>
        <v/>
      </c>
      <c r="BS141" s="263" t="str">
        <f t="shared" si="60"/>
        <v/>
      </c>
      <c r="BT141" s="264" t="str">
        <f t="shared" si="61"/>
        <v/>
      </c>
      <c r="BU141" s="264" t="str">
        <f t="shared" si="62"/>
        <v/>
      </c>
      <c r="BV141" s="263" t="str">
        <f t="shared" si="63"/>
        <v/>
      </c>
      <c r="BW141" s="263">
        <f t="shared" si="64"/>
        <v>0</v>
      </c>
      <c r="BX141" s="263" t="str">
        <f t="shared" si="65"/>
        <v/>
      </c>
      <c r="BY141" s="263" t="str">
        <f t="shared" si="66"/>
        <v/>
      </c>
      <c r="BZ141" s="263" t="str">
        <f t="shared" si="67"/>
        <v/>
      </c>
      <c r="CA141" s="263" t="str">
        <f t="shared" si="68"/>
        <v/>
      </c>
      <c r="CB141" s="265"/>
      <c r="CC141" s="1131" t="s">
        <v>3397</v>
      </c>
      <c r="CD141" s="1126">
        <f t="shared" si="82"/>
        <v>0</v>
      </c>
      <c r="CE141" s="1126">
        <f t="shared" si="83"/>
        <v>0</v>
      </c>
    </row>
    <row r="142" spans="1:83" ht="27">
      <c r="A142" s="373" t="s">
        <v>3193</v>
      </c>
      <c r="B142" s="372" t="s">
        <v>816</v>
      </c>
      <c r="C142" s="440"/>
      <c r="D142" s="372"/>
      <c r="E142" s="372"/>
      <c r="F142" s="75"/>
      <c r="G142" s="75"/>
      <c r="H142" s="367"/>
      <c r="I142" s="75"/>
      <c r="J142" s="75"/>
      <c r="K142" s="367"/>
      <c r="L142" s="367"/>
      <c r="M142" s="360">
        <v>0</v>
      </c>
      <c r="N142" s="367"/>
      <c r="O142" s="360"/>
      <c r="P142" s="371"/>
      <c r="Q142" s="371"/>
      <c r="R142" s="371"/>
      <c r="S142" s="371"/>
      <c r="T142" s="371"/>
      <c r="U142" s="425" t="s">
        <v>4324</v>
      </c>
      <c r="V142" s="500"/>
      <c r="W142" s="501"/>
      <c r="X142" s="501"/>
      <c r="Y142" s="501"/>
      <c r="Z142" s="501"/>
      <c r="AA142" s="501"/>
      <c r="AB142" s="502"/>
      <c r="AC142" s="268"/>
      <c r="AD142" s="269" t="s">
        <v>375</v>
      </c>
      <c r="AE142" s="269" t="s">
        <v>375</v>
      </c>
      <c r="AF142" s="269" t="s">
        <v>375</v>
      </c>
      <c r="AG142" s="269" t="s">
        <v>375</v>
      </c>
      <c r="AH142" s="269" t="s">
        <v>90</v>
      </c>
      <c r="AI142" s="269" t="s">
        <v>687</v>
      </c>
      <c r="AJ142" s="269" t="s">
        <v>773</v>
      </c>
      <c r="AK142" s="269"/>
      <c r="AL142" s="269"/>
      <c r="AM142" s="270"/>
      <c r="AN142" s="269" t="s">
        <v>90</v>
      </c>
      <c r="AO142" s="269" t="s">
        <v>90</v>
      </c>
      <c r="AP142" s="271" t="s">
        <v>2215</v>
      </c>
      <c r="AQ142" s="272">
        <f t="shared" si="70"/>
        <v>0</v>
      </c>
      <c r="AR142" s="273">
        <f t="shared" si="71"/>
        <v>0</v>
      </c>
      <c r="AS142" s="274">
        <f t="shared" si="76"/>
        <v>0</v>
      </c>
      <c r="AT142" s="274">
        <f t="shared" si="77"/>
        <v>0</v>
      </c>
      <c r="AU142" s="125" t="str">
        <f t="shared" si="72"/>
        <v/>
      </c>
      <c r="AV142" s="126" t="str">
        <f t="shared" si="53"/>
        <v/>
      </c>
      <c r="AW142" s="125" t="str">
        <f t="shared" si="54"/>
        <v/>
      </c>
      <c r="AX142" s="127" t="str">
        <f t="shared" si="55"/>
        <v/>
      </c>
      <c r="AY142" s="127" t="str">
        <f t="shared" si="56"/>
        <v/>
      </c>
      <c r="AZ142" s="128" t="str">
        <f t="shared" si="73"/>
        <v/>
      </c>
      <c r="BA142" s="503" t="s">
        <v>2454</v>
      </c>
      <c r="BB142" s="504" t="s">
        <v>816</v>
      </c>
      <c r="BC142" s="547"/>
      <c r="BD142" s="547"/>
      <c r="BE142" s="545"/>
      <c r="BF142" s="547"/>
      <c r="BG142" s="547"/>
      <c r="BH142" s="545"/>
      <c r="BI142" s="545"/>
      <c r="BJ142" s="544">
        <v>0</v>
      </c>
      <c r="BK142" s="545"/>
      <c r="BL142" s="544">
        <v>0</v>
      </c>
      <c r="BM142" s="269" t="s">
        <v>182</v>
      </c>
      <c r="BN142" s="269" t="s">
        <v>182</v>
      </c>
      <c r="BO142" s="271" t="s">
        <v>2215</v>
      </c>
      <c r="BP142" s="262" t="str">
        <f t="shared" si="57"/>
        <v/>
      </c>
      <c r="BQ142" s="263" t="str">
        <f t="shared" si="58"/>
        <v/>
      </c>
      <c r="BR142" s="263" t="str">
        <f t="shared" si="59"/>
        <v/>
      </c>
      <c r="BS142" s="263" t="str">
        <f t="shared" si="60"/>
        <v/>
      </c>
      <c r="BT142" s="264" t="str">
        <f t="shared" si="61"/>
        <v/>
      </c>
      <c r="BU142" s="264" t="str">
        <f t="shared" si="62"/>
        <v/>
      </c>
      <c r="BV142" s="263" t="str">
        <f t="shared" si="63"/>
        <v/>
      </c>
      <c r="BW142" s="263">
        <f t="shared" si="64"/>
        <v>0</v>
      </c>
      <c r="BX142" s="263" t="str">
        <f t="shared" si="65"/>
        <v/>
      </c>
      <c r="BY142" s="263" t="str">
        <f t="shared" si="66"/>
        <v/>
      </c>
      <c r="BZ142" s="263" t="str">
        <f t="shared" si="67"/>
        <v/>
      </c>
      <c r="CA142" s="263" t="str">
        <f t="shared" si="68"/>
        <v/>
      </c>
      <c r="CB142" s="265"/>
      <c r="CC142" s="1131" t="s">
        <v>3397</v>
      </c>
      <c r="CD142" s="1126">
        <f t="shared" si="82"/>
        <v>0</v>
      </c>
      <c r="CE142" s="1126">
        <f t="shared" si="83"/>
        <v>0</v>
      </c>
    </row>
    <row r="143" spans="1:83" ht="27">
      <c r="A143" s="373" t="s">
        <v>3194</v>
      </c>
      <c r="B143" s="372" t="s">
        <v>591</v>
      </c>
      <c r="C143" s="440"/>
      <c r="D143" s="372"/>
      <c r="E143" s="372"/>
      <c r="F143" s="75"/>
      <c r="G143" s="75"/>
      <c r="H143" s="367"/>
      <c r="I143" s="75"/>
      <c r="J143" s="75"/>
      <c r="K143" s="367"/>
      <c r="L143" s="367"/>
      <c r="M143" s="360">
        <v>0</v>
      </c>
      <c r="N143" s="367"/>
      <c r="O143" s="360"/>
      <c r="P143" s="371"/>
      <c r="Q143" s="371"/>
      <c r="R143" s="371"/>
      <c r="S143" s="371"/>
      <c r="T143" s="371"/>
      <c r="U143" s="1435" t="s">
        <v>3983</v>
      </c>
      <c r="V143" s="500"/>
      <c r="W143" s="501"/>
      <c r="X143" s="501"/>
      <c r="Y143" s="501"/>
      <c r="Z143" s="501"/>
      <c r="AA143" s="501"/>
      <c r="AB143" s="502"/>
      <c r="AC143" s="268"/>
      <c r="AD143" s="269" t="s">
        <v>375</v>
      </c>
      <c r="AE143" s="269" t="s">
        <v>375</v>
      </c>
      <c r="AF143" s="269" t="s">
        <v>375</v>
      </c>
      <c r="AG143" s="269" t="s">
        <v>375</v>
      </c>
      <c r="AH143" s="269" t="s">
        <v>90</v>
      </c>
      <c r="AI143" s="269" t="s">
        <v>375</v>
      </c>
      <c r="AJ143" s="269" t="s">
        <v>90</v>
      </c>
      <c r="AK143" s="269"/>
      <c r="AL143" s="269"/>
      <c r="AM143" s="270"/>
      <c r="AN143" s="269" t="s">
        <v>90</v>
      </c>
      <c r="AO143" s="269" t="s">
        <v>90</v>
      </c>
      <c r="AP143" s="271" t="s">
        <v>2924</v>
      </c>
      <c r="AQ143" s="272">
        <f t="shared" si="70"/>
        <v>0</v>
      </c>
      <c r="AR143" s="273">
        <f t="shared" si="71"/>
        <v>0</v>
      </c>
      <c r="AS143" s="274">
        <f t="shared" si="76"/>
        <v>0</v>
      </c>
      <c r="AT143" s="274">
        <f t="shared" si="77"/>
        <v>0</v>
      </c>
      <c r="AU143" s="125" t="str">
        <f t="shared" si="72"/>
        <v/>
      </c>
      <c r="AV143" s="126" t="str">
        <f t="shared" si="53"/>
        <v/>
      </c>
      <c r="AW143" s="125" t="str">
        <f t="shared" si="54"/>
        <v/>
      </c>
      <c r="AX143" s="127" t="str">
        <f t="shared" si="55"/>
        <v/>
      </c>
      <c r="AY143" s="127" t="str">
        <f t="shared" si="56"/>
        <v/>
      </c>
      <c r="AZ143" s="128" t="str">
        <f t="shared" si="73"/>
        <v/>
      </c>
      <c r="BA143" s="503" t="s">
        <v>2455</v>
      </c>
      <c r="BB143" s="504" t="s">
        <v>591</v>
      </c>
      <c r="BC143" s="547"/>
      <c r="BD143" s="547"/>
      <c r="BE143" s="545"/>
      <c r="BF143" s="547"/>
      <c r="BG143" s="547"/>
      <c r="BH143" s="545"/>
      <c r="BI143" s="545"/>
      <c r="BJ143" s="544">
        <v>0</v>
      </c>
      <c r="BK143" s="545"/>
      <c r="BL143" s="544">
        <v>0</v>
      </c>
      <c r="BM143" s="269" t="s">
        <v>182</v>
      </c>
      <c r="BN143" s="269" t="s">
        <v>182</v>
      </c>
      <c r="BO143" s="271" t="s">
        <v>2924</v>
      </c>
      <c r="BP143" s="262" t="str">
        <f t="shared" si="57"/>
        <v/>
      </c>
      <c r="BQ143" s="263" t="str">
        <f t="shared" si="58"/>
        <v/>
      </c>
      <c r="BR143" s="263" t="str">
        <f t="shared" si="59"/>
        <v/>
      </c>
      <c r="BS143" s="263" t="str">
        <f t="shared" si="60"/>
        <v/>
      </c>
      <c r="BT143" s="264" t="str">
        <f t="shared" si="61"/>
        <v/>
      </c>
      <c r="BU143" s="264" t="str">
        <f t="shared" si="62"/>
        <v/>
      </c>
      <c r="BV143" s="263" t="str">
        <f t="shared" si="63"/>
        <v/>
      </c>
      <c r="BW143" s="263">
        <f t="shared" si="64"/>
        <v>0</v>
      </c>
      <c r="BX143" s="263" t="str">
        <f t="shared" si="65"/>
        <v/>
      </c>
      <c r="BY143" s="263" t="str">
        <f t="shared" si="66"/>
        <v/>
      </c>
      <c r="BZ143" s="263" t="str">
        <f t="shared" si="67"/>
        <v/>
      </c>
      <c r="CA143" s="263" t="str">
        <f t="shared" si="68"/>
        <v/>
      </c>
      <c r="CB143" s="265"/>
      <c r="CC143" s="1131" t="s">
        <v>3397</v>
      </c>
      <c r="CD143" s="1126">
        <f t="shared" si="82"/>
        <v>0</v>
      </c>
      <c r="CE143" s="1126">
        <f t="shared" si="83"/>
        <v>0</v>
      </c>
    </row>
    <row r="144" spans="1:83" ht="27">
      <c r="A144" s="373" t="s">
        <v>3195</v>
      </c>
      <c r="B144" s="372" t="s">
        <v>592</v>
      </c>
      <c r="C144" s="440"/>
      <c r="D144" s="372"/>
      <c r="E144" s="372"/>
      <c r="F144" s="75"/>
      <c r="G144" s="75"/>
      <c r="H144" s="367"/>
      <c r="I144" s="75"/>
      <c r="J144" s="75"/>
      <c r="K144" s="367"/>
      <c r="L144" s="367"/>
      <c r="M144" s="360">
        <v>0</v>
      </c>
      <c r="N144" s="367"/>
      <c r="O144" s="360"/>
      <c r="P144" s="371"/>
      <c r="Q144" s="371"/>
      <c r="R144" s="371"/>
      <c r="S144" s="371"/>
      <c r="T144" s="371"/>
      <c r="U144" s="1435" t="s">
        <v>3983</v>
      </c>
      <c r="V144" s="500"/>
      <c r="W144" s="501"/>
      <c r="X144" s="501"/>
      <c r="Y144" s="501"/>
      <c r="Z144" s="501"/>
      <c r="AA144" s="501"/>
      <c r="AB144" s="502"/>
      <c r="AC144" s="268"/>
      <c r="AD144" s="269" t="s">
        <v>375</v>
      </c>
      <c r="AE144" s="269" t="s">
        <v>375</v>
      </c>
      <c r="AF144" s="269" t="s">
        <v>375</v>
      </c>
      <c r="AG144" s="269" t="s">
        <v>375</v>
      </c>
      <c r="AH144" s="269" t="s">
        <v>90</v>
      </c>
      <c r="AI144" s="269" t="s">
        <v>375</v>
      </c>
      <c r="AJ144" s="269" t="s">
        <v>90</v>
      </c>
      <c r="AK144" s="269"/>
      <c r="AL144" s="269"/>
      <c r="AM144" s="270"/>
      <c r="AN144" s="269" t="s">
        <v>90</v>
      </c>
      <c r="AO144" s="269" t="s">
        <v>90</v>
      </c>
      <c r="AP144" s="271" t="s">
        <v>2924</v>
      </c>
      <c r="AQ144" s="272">
        <f t="shared" si="70"/>
        <v>0</v>
      </c>
      <c r="AR144" s="273">
        <f t="shared" si="71"/>
        <v>0</v>
      </c>
      <c r="AS144" s="274">
        <f t="shared" si="76"/>
        <v>0</v>
      </c>
      <c r="AT144" s="274">
        <f t="shared" si="77"/>
        <v>0</v>
      </c>
      <c r="AU144" s="125" t="str">
        <f t="shared" si="72"/>
        <v/>
      </c>
      <c r="AV144" s="126" t="str">
        <f t="shared" ref="AV144:AV203" si="84">IF(AND($I144="",$F144=""),"",IF($F144=0,"",($I144/$F144-1)*100))</f>
        <v/>
      </c>
      <c r="AW144" s="125" t="str">
        <f t="shared" ref="AW144:AW203" si="85">IF(AND($K144&lt;&gt;"",$H144&lt;&gt;""),IF($H144=0,"",($K144/$H144-1)*100),IF(AND($J144&lt;&gt;"",$G144&lt;&gt;""),IF($G144=0,"",($J144/$G144-1)*100),""))</f>
        <v/>
      </c>
      <c r="AX144" s="127" t="str">
        <f t="shared" ref="AX144:AX203" si="86">IF(OR($F144=0,SUM($G144:$H144)=0),"",IF(AND($H144=0,$G144&gt;0),$F144/$G144*1000,$F144/$H144*1000))</f>
        <v/>
      </c>
      <c r="AY144" s="127" t="str">
        <f t="shared" ref="AY144:AY203" si="87">IF(OR($I144=0,SUM($J144:$K144)=0),"",IF(AND($K144=0,$J144&gt;0),$I144/$J144*1000,$I144/$K144*1000))</f>
        <v/>
      </c>
      <c r="AZ144" s="128" t="str">
        <f t="shared" si="73"/>
        <v/>
      </c>
      <c r="BA144" s="503" t="s">
        <v>2456</v>
      </c>
      <c r="BB144" s="504" t="s">
        <v>592</v>
      </c>
      <c r="BC144" s="547"/>
      <c r="BD144" s="547"/>
      <c r="BE144" s="545"/>
      <c r="BF144" s="547"/>
      <c r="BG144" s="547"/>
      <c r="BH144" s="545"/>
      <c r="BI144" s="545"/>
      <c r="BJ144" s="544">
        <v>0</v>
      </c>
      <c r="BK144" s="545"/>
      <c r="BL144" s="544">
        <v>0</v>
      </c>
      <c r="BM144" s="269" t="s">
        <v>182</v>
      </c>
      <c r="BN144" s="269" t="s">
        <v>182</v>
      </c>
      <c r="BO144" s="271" t="s">
        <v>2924</v>
      </c>
      <c r="BP144" s="262" t="str">
        <f t="shared" ref="BP144:BP203" si="88">IF($B144="","",IF(BB144&lt;&gt;$B144,"修正",""))</f>
        <v/>
      </c>
      <c r="BQ144" s="263" t="str">
        <f t="shared" ref="BQ144:BQ203" si="89">IF(AND($F144="",BF144=""),"",$F144-BF144)</f>
        <v/>
      </c>
      <c r="BR144" s="263" t="str">
        <f t="shared" ref="BR144:BR203" si="90">IF(AND($G144="",BG144=""),"",$G144-BG144)</f>
        <v/>
      </c>
      <c r="BS144" s="263" t="str">
        <f t="shared" ref="BS144:BS203" si="91">IF(AND($H144="",BH144=""),"",$H144-BH144)</f>
        <v/>
      </c>
      <c r="BT144" s="264" t="str">
        <f t="shared" ref="BT144:BT203" si="92">IF(AND(BC144="",BF144=""),"",IF(OR(BQ144="",BQ144=0),"",IF(BC144=0,"",(BF144/BC144-1)*100)))</f>
        <v/>
      </c>
      <c r="BU144" s="264" t="str">
        <f t="shared" ref="BU144:BU203" si="93">IF(AND(BC144="",$F144=""),"",IF(OR(BQ144="",BQ144=0),"",IF(BC144=0,"",($F144/BC144-1)*100)))</f>
        <v/>
      </c>
      <c r="BV144" s="263" t="str">
        <f t="shared" ref="BV144:BV203" si="94">IF(AND($L144="",BK144=""),"",$L144-BK144)</f>
        <v/>
      </c>
      <c r="BW144" s="263">
        <f t="shared" ref="BW144:BW203" si="95">IF(AND($M144="",BL144=""),"",$M144-BL144)</f>
        <v>0</v>
      </c>
      <c r="BX144" s="263" t="str">
        <f t="shared" ref="BX144:BX203" si="96">IF(AND(BM144="",$AF144=""),"",IF(BM144&lt;&gt;$AF144,"修正",""))</f>
        <v/>
      </c>
      <c r="BY144" s="263" t="str">
        <f t="shared" ref="BY144:BY203" si="97">IF(AND(BN144="",$AI144=""),"",IF(BN144&lt;&gt;$AI144,"修正",""))</f>
        <v/>
      </c>
      <c r="BZ144" s="263" t="str">
        <f t="shared" ref="BZ144:BZ203" si="98">IF(BQ144="","",IF(AND(BF144=0,$F144&gt;0,OR($AI144="X",$AI144=""),$AJ144&lt;&gt;"N"),"是否漏編",""))</f>
        <v/>
      </c>
      <c r="CA144" s="263" t="str">
        <f t="shared" ref="CA144:CA203" si="99">IF(BZ144&lt;&gt;"","chk",IF(OR(BM144="D",$AF144="D"),IF(SUM($L144:$M144,BK144:BL144)=0,"",IF(OR(BP144&lt;&gt;"",COUNTIF(BV144:BW144,"&gt;0")+COUNTIF(BV144:BW144,"&lt;0")&gt;0,BX144&lt;&gt;"",BY144&lt;&gt;""),"chk","")),""))</f>
        <v/>
      </c>
      <c r="CB144" s="265"/>
      <c r="CC144" s="1131" t="s">
        <v>3397</v>
      </c>
      <c r="CD144" s="1126">
        <f t="shared" si="82"/>
        <v>0</v>
      </c>
      <c r="CE144" s="1126">
        <f t="shared" si="83"/>
        <v>0</v>
      </c>
    </row>
    <row r="145" spans="1:83" ht="27">
      <c r="A145" s="373" t="s">
        <v>3196</v>
      </c>
      <c r="B145" s="372" t="s">
        <v>596</v>
      </c>
      <c r="C145" s="440"/>
      <c r="D145" s="372"/>
      <c r="E145" s="372"/>
      <c r="F145" s="75"/>
      <c r="G145" s="75"/>
      <c r="H145" s="367"/>
      <c r="I145" s="75"/>
      <c r="J145" s="75"/>
      <c r="K145" s="367"/>
      <c r="L145" s="367"/>
      <c r="M145" s="360">
        <v>0</v>
      </c>
      <c r="N145" s="367"/>
      <c r="O145" s="360"/>
      <c r="P145" s="371"/>
      <c r="Q145" s="371"/>
      <c r="R145" s="371"/>
      <c r="S145" s="371"/>
      <c r="T145" s="371"/>
      <c r="U145" s="1435" t="s">
        <v>3983</v>
      </c>
      <c r="V145" s="500"/>
      <c r="W145" s="501"/>
      <c r="X145" s="501"/>
      <c r="Y145" s="501"/>
      <c r="Z145" s="501"/>
      <c r="AA145" s="501"/>
      <c r="AB145" s="502"/>
      <c r="AC145" s="268"/>
      <c r="AD145" s="269" t="s">
        <v>375</v>
      </c>
      <c r="AE145" s="269" t="s">
        <v>375</v>
      </c>
      <c r="AF145" s="269" t="s">
        <v>375</v>
      </c>
      <c r="AG145" s="269" t="s">
        <v>375</v>
      </c>
      <c r="AH145" s="269" t="s">
        <v>90</v>
      </c>
      <c r="AI145" s="269" t="s">
        <v>375</v>
      </c>
      <c r="AJ145" s="269" t="s">
        <v>90</v>
      </c>
      <c r="AK145" s="269"/>
      <c r="AL145" s="269"/>
      <c r="AM145" s="270"/>
      <c r="AN145" s="269" t="s">
        <v>90</v>
      </c>
      <c r="AO145" s="269" t="s">
        <v>90</v>
      </c>
      <c r="AP145" s="271" t="s">
        <v>2924</v>
      </c>
      <c r="AQ145" s="272">
        <f t="shared" ref="AQ145:AQ204" si="100">IF(F145&lt;&gt;L145+M145,1,0)</f>
        <v>0</v>
      </c>
      <c r="AR145" s="273">
        <f t="shared" ref="AR145:AR204" si="101">IF(I145&lt;&gt;N145+O145,1,0)</f>
        <v>0</v>
      </c>
      <c r="AS145" s="274">
        <f t="shared" si="76"/>
        <v>0</v>
      </c>
      <c r="AT145" s="274">
        <f t="shared" si="77"/>
        <v>0</v>
      </c>
      <c r="AU145" s="125" t="str">
        <f t="shared" ref="AU145:AU204" si="102">IF(AND(BC145="",$F145=""),"",IF(BC145=0,"",($F145/BC145-1)*100))</f>
        <v/>
      </c>
      <c r="AV145" s="126" t="str">
        <f t="shared" si="84"/>
        <v/>
      </c>
      <c r="AW145" s="125" t="str">
        <f t="shared" si="85"/>
        <v/>
      </c>
      <c r="AX145" s="127" t="str">
        <f t="shared" si="86"/>
        <v/>
      </c>
      <c r="AY145" s="127" t="str">
        <f t="shared" si="87"/>
        <v/>
      </c>
      <c r="AZ145" s="128" t="str">
        <f t="shared" ref="AZ145:AZ204" si="103">IF(OR(AX145="",AY145=""),"",IF(AX145=0,"",IF(ABS(AY145/AX145-1)&gt;0.29,(AY145/AX145-1)*100,"")))</f>
        <v/>
      </c>
      <c r="BA145" s="503" t="s">
        <v>2457</v>
      </c>
      <c r="BB145" s="504" t="s">
        <v>596</v>
      </c>
      <c r="BC145" s="547"/>
      <c r="BD145" s="547"/>
      <c r="BE145" s="545"/>
      <c r="BF145" s="547"/>
      <c r="BG145" s="547"/>
      <c r="BH145" s="545"/>
      <c r="BI145" s="545"/>
      <c r="BJ145" s="544">
        <v>0</v>
      </c>
      <c r="BK145" s="545"/>
      <c r="BL145" s="544">
        <v>0</v>
      </c>
      <c r="BM145" s="269" t="s">
        <v>182</v>
      </c>
      <c r="BN145" s="269" t="s">
        <v>182</v>
      </c>
      <c r="BO145" s="271" t="s">
        <v>2924</v>
      </c>
      <c r="BP145" s="262" t="str">
        <f t="shared" si="88"/>
        <v/>
      </c>
      <c r="BQ145" s="263" t="str">
        <f t="shared" si="89"/>
        <v/>
      </c>
      <c r="BR145" s="263" t="str">
        <f t="shared" si="90"/>
        <v/>
      </c>
      <c r="BS145" s="263" t="str">
        <f t="shared" si="91"/>
        <v/>
      </c>
      <c r="BT145" s="264" t="str">
        <f t="shared" si="92"/>
        <v/>
      </c>
      <c r="BU145" s="264" t="str">
        <f t="shared" si="93"/>
        <v/>
      </c>
      <c r="BV145" s="263" t="str">
        <f t="shared" si="94"/>
        <v/>
      </c>
      <c r="BW145" s="263">
        <f t="shared" si="95"/>
        <v>0</v>
      </c>
      <c r="BX145" s="263" t="str">
        <f t="shared" si="96"/>
        <v/>
      </c>
      <c r="BY145" s="263" t="str">
        <f t="shared" si="97"/>
        <v/>
      </c>
      <c r="BZ145" s="263" t="str">
        <f t="shared" si="98"/>
        <v/>
      </c>
      <c r="CA145" s="263" t="str">
        <f t="shared" si="99"/>
        <v/>
      </c>
      <c r="CB145" s="265"/>
      <c r="CC145" s="1131" t="s">
        <v>3397</v>
      </c>
      <c r="CD145" s="1126">
        <f t="shared" si="82"/>
        <v>0</v>
      </c>
      <c r="CE145" s="1126">
        <f t="shared" si="83"/>
        <v>0</v>
      </c>
    </row>
    <row r="146" spans="1:83" ht="27">
      <c r="A146" s="373" t="s">
        <v>3197</v>
      </c>
      <c r="B146" s="372" t="s">
        <v>601</v>
      </c>
      <c r="C146" s="440"/>
      <c r="D146" s="372"/>
      <c r="E146" s="372"/>
      <c r="F146" s="75"/>
      <c r="G146" s="75"/>
      <c r="H146" s="367"/>
      <c r="I146" s="75"/>
      <c r="J146" s="75"/>
      <c r="K146" s="367"/>
      <c r="L146" s="367"/>
      <c r="M146" s="360">
        <v>0</v>
      </c>
      <c r="N146" s="367"/>
      <c r="O146" s="360"/>
      <c r="P146" s="371"/>
      <c r="Q146" s="371"/>
      <c r="R146" s="371"/>
      <c r="S146" s="371"/>
      <c r="T146" s="371"/>
      <c r="U146" s="1435" t="s">
        <v>3983</v>
      </c>
      <c r="V146" s="500"/>
      <c r="W146" s="501"/>
      <c r="X146" s="501"/>
      <c r="Y146" s="501"/>
      <c r="Z146" s="501"/>
      <c r="AA146" s="501"/>
      <c r="AB146" s="502"/>
      <c r="AC146" s="268"/>
      <c r="AD146" s="269" t="s">
        <v>375</v>
      </c>
      <c r="AE146" s="269" t="s">
        <v>375</v>
      </c>
      <c r="AF146" s="269" t="s">
        <v>375</v>
      </c>
      <c r="AG146" s="269" t="s">
        <v>375</v>
      </c>
      <c r="AH146" s="269" t="s">
        <v>90</v>
      </c>
      <c r="AI146" s="269" t="s">
        <v>375</v>
      </c>
      <c r="AJ146" s="269" t="s">
        <v>90</v>
      </c>
      <c r="AK146" s="269"/>
      <c r="AL146" s="269"/>
      <c r="AM146" s="270"/>
      <c r="AN146" s="269" t="s">
        <v>90</v>
      </c>
      <c r="AO146" s="269" t="s">
        <v>90</v>
      </c>
      <c r="AP146" s="271" t="s">
        <v>2924</v>
      </c>
      <c r="AQ146" s="272">
        <f t="shared" si="100"/>
        <v>0</v>
      </c>
      <c r="AR146" s="273">
        <f t="shared" si="101"/>
        <v>0</v>
      </c>
      <c r="AS146" s="274">
        <f t="shared" si="76"/>
        <v>0</v>
      </c>
      <c r="AT146" s="274">
        <f t="shared" si="77"/>
        <v>0</v>
      </c>
      <c r="AU146" s="125" t="str">
        <f t="shared" si="102"/>
        <v/>
      </c>
      <c r="AV146" s="126" t="str">
        <f t="shared" si="84"/>
        <v/>
      </c>
      <c r="AW146" s="125" t="str">
        <f t="shared" si="85"/>
        <v/>
      </c>
      <c r="AX146" s="127" t="str">
        <f t="shared" si="86"/>
        <v/>
      </c>
      <c r="AY146" s="127" t="str">
        <f t="shared" si="87"/>
        <v/>
      </c>
      <c r="AZ146" s="128" t="str">
        <f t="shared" si="103"/>
        <v/>
      </c>
      <c r="BA146" s="503" t="s">
        <v>93</v>
      </c>
      <c r="BB146" s="504" t="s">
        <v>601</v>
      </c>
      <c r="BC146" s="547"/>
      <c r="BD146" s="547"/>
      <c r="BE146" s="545"/>
      <c r="BF146" s="547"/>
      <c r="BG146" s="547"/>
      <c r="BH146" s="545"/>
      <c r="BI146" s="545"/>
      <c r="BJ146" s="544">
        <v>0</v>
      </c>
      <c r="BK146" s="545"/>
      <c r="BL146" s="544">
        <v>0</v>
      </c>
      <c r="BM146" s="269" t="s">
        <v>182</v>
      </c>
      <c r="BN146" s="269" t="s">
        <v>182</v>
      </c>
      <c r="BO146" s="271" t="s">
        <v>2924</v>
      </c>
      <c r="BP146" s="262" t="str">
        <f t="shared" si="88"/>
        <v/>
      </c>
      <c r="BQ146" s="263" t="str">
        <f t="shared" si="89"/>
        <v/>
      </c>
      <c r="BR146" s="263" t="str">
        <f t="shared" si="90"/>
        <v/>
      </c>
      <c r="BS146" s="263" t="str">
        <f t="shared" si="91"/>
        <v/>
      </c>
      <c r="BT146" s="264" t="str">
        <f t="shared" si="92"/>
        <v/>
      </c>
      <c r="BU146" s="264" t="str">
        <f t="shared" si="93"/>
        <v/>
      </c>
      <c r="BV146" s="263" t="str">
        <f t="shared" si="94"/>
        <v/>
      </c>
      <c r="BW146" s="263">
        <f t="shared" si="95"/>
        <v>0</v>
      </c>
      <c r="BX146" s="263" t="str">
        <f t="shared" si="96"/>
        <v/>
      </c>
      <c r="BY146" s="263" t="str">
        <f t="shared" si="97"/>
        <v/>
      </c>
      <c r="BZ146" s="263" t="str">
        <f t="shared" si="98"/>
        <v/>
      </c>
      <c r="CA146" s="263" t="str">
        <f t="shared" si="99"/>
        <v/>
      </c>
      <c r="CB146" s="265"/>
      <c r="CC146" s="1131" t="s">
        <v>3397</v>
      </c>
      <c r="CD146" s="1126">
        <f t="shared" si="82"/>
        <v>0</v>
      </c>
      <c r="CE146" s="1126">
        <f t="shared" si="83"/>
        <v>0</v>
      </c>
    </row>
    <row r="147" spans="1:83">
      <c r="A147" s="373" t="s">
        <v>3198</v>
      </c>
      <c r="B147" s="372" t="s">
        <v>602</v>
      </c>
      <c r="C147" s="440"/>
      <c r="D147" s="372"/>
      <c r="E147" s="372"/>
      <c r="F147" s="75"/>
      <c r="G147" s="75"/>
      <c r="H147" s="367"/>
      <c r="I147" s="75"/>
      <c r="J147" s="75"/>
      <c r="K147" s="367"/>
      <c r="L147" s="367"/>
      <c r="M147" s="360">
        <v>0</v>
      </c>
      <c r="N147" s="367"/>
      <c r="O147" s="360"/>
      <c r="P147" s="371"/>
      <c r="Q147" s="371"/>
      <c r="R147" s="371"/>
      <c r="S147" s="371"/>
      <c r="T147" s="371"/>
      <c r="U147" s="1435" t="s">
        <v>3983</v>
      </c>
      <c r="V147" s="500"/>
      <c r="W147" s="501"/>
      <c r="X147" s="501"/>
      <c r="Y147" s="501"/>
      <c r="Z147" s="501"/>
      <c r="AA147" s="501"/>
      <c r="AB147" s="502"/>
      <c r="AC147" s="268"/>
      <c r="AD147" s="269" t="s">
        <v>375</v>
      </c>
      <c r="AE147" s="269" t="s">
        <v>375</v>
      </c>
      <c r="AF147" s="269" t="s">
        <v>375</v>
      </c>
      <c r="AG147" s="269" t="s">
        <v>375</v>
      </c>
      <c r="AH147" s="269" t="s">
        <v>90</v>
      </c>
      <c r="AI147" s="269" t="s">
        <v>375</v>
      </c>
      <c r="AJ147" s="269" t="s">
        <v>90</v>
      </c>
      <c r="AK147" s="269"/>
      <c r="AL147" s="269"/>
      <c r="AM147" s="270"/>
      <c r="AN147" s="269" t="s">
        <v>90</v>
      </c>
      <c r="AO147" s="269" t="s">
        <v>90</v>
      </c>
      <c r="AP147" s="271" t="s">
        <v>2924</v>
      </c>
      <c r="AQ147" s="272">
        <f t="shared" si="100"/>
        <v>0</v>
      </c>
      <c r="AR147" s="273">
        <f t="shared" si="101"/>
        <v>0</v>
      </c>
      <c r="AS147" s="274">
        <f t="shared" si="76"/>
        <v>0</v>
      </c>
      <c r="AT147" s="274">
        <f t="shared" si="77"/>
        <v>0</v>
      </c>
      <c r="AU147" s="125" t="str">
        <f t="shared" si="102"/>
        <v/>
      </c>
      <c r="AV147" s="126" t="str">
        <f t="shared" si="84"/>
        <v/>
      </c>
      <c r="AW147" s="125" t="str">
        <f t="shared" si="85"/>
        <v/>
      </c>
      <c r="AX147" s="127" t="str">
        <f t="shared" si="86"/>
        <v/>
      </c>
      <c r="AY147" s="127" t="str">
        <f t="shared" si="87"/>
        <v/>
      </c>
      <c r="AZ147" s="128" t="str">
        <f t="shared" si="103"/>
        <v/>
      </c>
      <c r="BA147" s="503" t="s">
        <v>94</v>
      </c>
      <c r="BB147" s="504" t="s">
        <v>602</v>
      </c>
      <c r="BC147" s="547"/>
      <c r="BD147" s="547"/>
      <c r="BE147" s="545"/>
      <c r="BF147" s="547"/>
      <c r="BG147" s="547"/>
      <c r="BH147" s="545"/>
      <c r="BI147" s="545"/>
      <c r="BJ147" s="544">
        <v>0</v>
      </c>
      <c r="BK147" s="545"/>
      <c r="BL147" s="544">
        <v>0</v>
      </c>
      <c r="BM147" s="269" t="s">
        <v>182</v>
      </c>
      <c r="BN147" s="269" t="s">
        <v>182</v>
      </c>
      <c r="BO147" s="271" t="s">
        <v>2924</v>
      </c>
      <c r="BP147" s="262" t="str">
        <f t="shared" si="88"/>
        <v/>
      </c>
      <c r="BQ147" s="263" t="str">
        <f t="shared" si="89"/>
        <v/>
      </c>
      <c r="BR147" s="263" t="str">
        <f t="shared" si="90"/>
        <v/>
      </c>
      <c r="BS147" s="263" t="str">
        <f t="shared" si="91"/>
        <v/>
      </c>
      <c r="BT147" s="264" t="str">
        <f t="shared" si="92"/>
        <v/>
      </c>
      <c r="BU147" s="264" t="str">
        <f t="shared" si="93"/>
        <v/>
      </c>
      <c r="BV147" s="263" t="str">
        <f t="shared" si="94"/>
        <v/>
      </c>
      <c r="BW147" s="263">
        <f t="shared" si="95"/>
        <v>0</v>
      </c>
      <c r="BX147" s="263" t="str">
        <f t="shared" si="96"/>
        <v/>
      </c>
      <c r="BY147" s="263" t="str">
        <f t="shared" si="97"/>
        <v/>
      </c>
      <c r="BZ147" s="263" t="str">
        <f t="shared" si="98"/>
        <v/>
      </c>
      <c r="CA147" s="263" t="str">
        <f t="shared" si="99"/>
        <v/>
      </c>
      <c r="CB147" s="265"/>
      <c r="CC147" s="1131" t="s">
        <v>3397</v>
      </c>
      <c r="CD147" s="1126">
        <f t="shared" si="82"/>
        <v>0</v>
      </c>
      <c r="CE147" s="1126">
        <f t="shared" si="83"/>
        <v>0</v>
      </c>
    </row>
    <row r="148" spans="1:83" ht="27">
      <c r="A148" s="373" t="s">
        <v>3199</v>
      </c>
      <c r="B148" s="372" t="s">
        <v>595</v>
      </c>
      <c r="C148" s="440"/>
      <c r="D148" s="372"/>
      <c r="E148" s="372"/>
      <c r="F148" s="75"/>
      <c r="G148" s="75"/>
      <c r="H148" s="367"/>
      <c r="I148" s="75"/>
      <c r="J148" s="75"/>
      <c r="K148" s="367"/>
      <c r="L148" s="367"/>
      <c r="M148" s="360">
        <v>0</v>
      </c>
      <c r="N148" s="367"/>
      <c r="O148" s="360"/>
      <c r="P148" s="371"/>
      <c r="Q148" s="371"/>
      <c r="R148" s="371"/>
      <c r="S148" s="371"/>
      <c r="T148" s="371"/>
      <c r="U148" s="1435" t="s">
        <v>3983</v>
      </c>
      <c r="V148" s="500"/>
      <c r="W148" s="501"/>
      <c r="X148" s="501"/>
      <c r="Y148" s="501"/>
      <c r="Z148" s="501"/>
      <c r="AA148" s="501"/>
      <c r="AB148" s="502"/>
      <c r="AC148" s="268"/>
      <c r="AD148" s="269" t="s">
        <v>375</v>
      </c>
      <c r="AE148" s="269" t="s">
        <v>375</v>
      </c>
      <c r="AF148" s="269" t="s">
        <v>375</v>
      </c>
      <c r="AG148" s="269" t="s">
        <v>375</v>
      </c>
      <c r="AH148" s="269" t="s">
        <v>90</v>
      </c>
      <c r="AI148" s="269" t="s">
        <v>375</v>
      </c>
      <c r="AJ148" s="269" t="s">
        <v>90</v>
      </c>
      <c r="AK148" s="269"/>
      <c r="AL148" s="269"/>
      <c r="AM148" s="270"/>
      <c r="AN148" s="269" t="s">
        <v>90</v>
      </c>
      <c r="AO148" s="269" t="s">
        <v>90</v>
      </c>
      <c r="AP148" s="271" t="s">
        <v>2924</v>
      </c>
      <c r="AQ148" s="272">
        <f t="shared" si="100"/>
        <v>0</v>
      </c>
      <c r="AR148" s="273">
        <f t="shared" si="101"/>
        <v>0</v>
      </c>
      <c r="AS148" s="274">
        <f t="shared" si="76"/>
        <v>0</v>
      </c>
      <c r="AT148" s="274">
        <f t="shared" si="77"/>
        <v>0</v>
      </c>
      <c r="AU148" s="125" t="str">
        <f t="shared" si="102"/>
        <v/>
      </c>
      <c r="AV148" s="126" t="str">
        <f t="shared" si="84"/>
        <v/>
      </c>
      <c r="AW148" s="125" t="str">
        <f t="shared" si="85"/>
        <v/>
      </c>
      <c r="AX148" s="127" t="str">
        <f t="shared" si="86"/>
        <v/>
      </c>
      <c r="AY148" s="127" t="str">
        <f t="shared" si="87"/>
        <v/>
      </c>
      <c r="AZ148" s="128" t="str">
        <f t="shared" si="103"/>
        <v/>
      </c>
      <c r="BA148" s="503" t="s">
        <v>102</v>
      </c>
      <c r="BB148" s="504" t="s">
        <v>595</v>
      </c>
      <c r="BC148" s="547"/>
      <c r="BD148" s="547"/>
      <c r="BE148" s="545"/>
      <c r="BF148" s="547"/>
      <c r="BG148" s="547"/>
      <c r="BH148" s="545"/>
      <c r="BI148" s="545"/>
      <c r="BJ148" s="544">
        <v>0</v>
      </c>
      <c r="BK148" s="545"/>
      <c r="BL148" s="544">
        <v>0</v>
      </c>
      <c r="BM148" s="269" t="s">
        <v>182</v>
      </c>
      <c r="BN148" s="269" t="s">
        <v>182</v>
      </c>
      <c r="BO148" s="271" t="s">
        <v>2924</v>
      </c>
      <c r="BP148" s="262" t="str">
        <f t="shared" si="88"/>
        <v/>
      </c>
      <c r="BQ148" s="263" t="str">
        <f t="shared" si="89"/>
        <v/>
      </c>
      <c r="BR148" s="263" t="str">
        <f t="shared" si="90"/>
        <v/>
      </c>
      <c r="BS148" s="263" t="str">
        <f t="shared" si="91"/>
        <v/>
      </c>
      <c r="BT148" s="264" t="str">
        <f t="shared" si="92"/>
        <v/>
      </c>
      <c r="BU148" s="264" t="str">
        <f t="shared" si="93"/>
        <v/>
      </c>
      <c r="BV148" s="263" t="str">
        <f t="shared" si="94"/>
        <v/>
      </c>
      <c r="BW148" s="263">
        <f t="shared" si="95"/>
        <v>0</v>
      </c>
      <c r="BX148" s="263" t="str">
        <f t="shared" si="96"/>
        <v/>
      </c>
      <c r="BY148" s="263" t="str">
        <f t="shared" si="97"/>
        <v/>
      </c>
      <c r="BZ148" s="263" t="str">
        <f t="shared" si="98"/>
        <v/>
      </c>
      <c r="CA148" s="263" t="str">
        <f t="shared" si="99"/>
        <v/>
      </c>
      <c r="CB148" s="265"/>
      <c r="CC148" s="1131" t="s">
        <v>3397</v>
      </c>
      <c r="CD148" s="1126">
        <f t="shared" si="82"/>
        <v>0</v>
      </c>
      <c r="CE148" s="1126">
        <f t="shared" si="83"/>
        <v>0</v>
      </c>
    </row>
    <row r="149" spans="1:83" ht="27">
      <c r="A149" s="373" t="s">
        <v>3200</v>
      </c>
      <c r="B149" s="372" t="s">
        <v>589</v>
      </c>
      <c r="C149" s="440"/>
      <c r="D149" s="372"/>
      <c r="E149" s="372"/>
      <c r="F149" s="75"/>
      <c r="G149" s="75"/>
      <c r="H149" s="367"/>
      <c r="I149" s="75"/>
      <c r="J149" s="75"/>
      <c r="K149" s="367"/>
      <c r="L149" s="367"/>
      <c r="M149" s="360">
        <v>0</v>
      </c>
      <c r="N149" s="367"/>
      <c r="O149" s="360"/>
      <c r="P149" s="371"/>
      <c r="Q149" s="371"/>
      <c r="R149" s="371"/>
      <c r="S149" s="371"/>
      <c r="T149" s="371"/>
      <c r="U149" s="1435" t="s">
        <v>3983</v>
      </c>
      <c r="V149" s="500"/>
      <c r="W149" s="501"/>
      <c r="X149" s="501"/>
      <c r="Y149" s="501"/>
      <c r="Z149" s="501"/>
      <c r="AA149" s="501"/>
      <c r="AB149" s="502"/>
      <c r="AC149" s="268"/>
      <c r="AD149" s="269" t="s">
        <v>375</v>
      </c>
      <c r="AE149" s="269" t="s">
        <v>375</v>
      </c>
      <c r="AF149" s="269" t="s">
        <v>375</v>
      </c>
      <c r="AG149" s="269" t="s">
        <v>375</v>
      </c>
      <c r="AH149" s="269" t="s">
        <v>90</v>
      </c>
      <c r="AI149" s="269" t="s">
        <v>375</v>
      </c>
      <c r="AJ149" s="269" t="s">
        <v>90</v>
      </c>
      <c r="AK149" s="269"/>
      <c r="AL149" s="269"/>
      <c r="AM149" s="270"/>
      <c r="AN149" s="269" t="s">
        <v>90</v>
      </c>
      <c r="AO149" s="269" t="s">
        <v>90</v>
      </c>
      <c r="AP149" s="271" t="s">
        <v>2924</v>
      </c>
      <c r="AQ149" s="272">
        <f t="shared" si="100"/>
        <v>0</v>
      </c>
      <c r="AR149" s="273">
        <f t="shared" si="101"/>
        <v>0</v>
      </c>
      <c r="AS149" s="274">
        <f t="shared" si="76"/>
        <v>0</v>
      </c>
      <c r="AT149" s="274">
        <f t="shared" si="77"/>
        <v>0</v>
      </c>
      <c r="AU149" s="125" t="str">
        <f t="shared" si="102"/>
        <v/>
      </c>
      <c r="AV149" s="126" t="str">
        <f t="shared" si="84"/>
        <v/>
      </c>
      <c r="AW149" s="125" t="str">
        <f t="shared" si="85"/>
        <v/>
      </c>
      <c r="AX149" s="127" t="str">
        <f t="shared" si="86"/>
        <v/>
      </c>
      <c r="AY149" s="127" t="str">
        <f t="shared" si="87"/>
        <v/>
      </c>
      <c r="AZ149" s="128" t="str">
        <f t="shared" si="103"/>
        <v/>
      </c>
      <c r="BA149" s="503" t="s">
        <v>2458</v>
      </c>
      <c r="BB149" s="504" t="s">
        <v>589</v>
      </c>
      <c r="BC149" s="547"/>
      <c r="BD149" s="547"/>
      <c r="BE149" s="545"/>
      <c r="BF149" s="547"/>
      <c r="BG149" s="547"/>
      <c r="BH149" s="545"/>
      <c r="BI149" s="545"/>
      <c r="BJ149" s="544">
        <v>0</v>
      </c>
      <c r="BK149" s="545"/>
      <c r="BL149" s="544">
        <v>0</v>
      </c>
      <c r="BM149" s="269" t="s">
        <v>182</v>
      </c>
      <c r="BN149" s="269" t="s">
        <v>182</v>
      </c>
      <c r="BO149" s="271" t="s">
        <v>2924</v>
      </c>
      <c r="BP149" s="262" t="str">
        <f t="shared" si="88"/>
        <v/>
      </c>
      <c r="BQ149" s="263" t="str">
        <f t="shared" si="89"/>
        <v/>
      </c>
      <c r="BR149" s="263" t="str">
        <f t="shared" si="90"/>
        <v/>
      </c>
      <c r="BS149" s="263" t="str">
        <f t="shared" si="91"/>
        <v/>
      </c>
      <c r="BT149" s="264" t="str">
        <f t="shared" si="92"/>
        <v/>
      </c>
      <c r="BU149" s="264" t="str">
        <f t="shared" si="93"/>
        <v/>
      </c>
      <c r="BV149" s="263" t="str">
        <f t="shared" si="94"/>
        <v/>
      </c>
      <c r="BW149" s="263">
        <f t="shared" si="95"/>
        <v>0</v>
      </c>
      <c r="BX149" s="263" t="str">
        <f t="shared" si="96"/>
        <v/>
      </c>
      <c r="BY149" s="263" t="str">
        <f t="shared" si="97"/>
        <v/>
      </c>
      <c r="BZ149" s="263" t="str">
        <f t="shared" si="98"/>
        <v/>
      </c>
      <c r="CA149" s="263" t="str">
        <f t="shared" si="99"/>
        <v/>
      </c>
      <c r="CB149" s="265"/>
      <c r="CC149" s="1131" t="s">
        <v>3397</v>
      </c>
      <c r="CD149" s="1126">
        <f t="shared" si="82"/>
        <v>0</v>
      </c>
      <c r="CE149" s="1126">
        <f t="shared" si="83"/>
        <v>0</v>
      </c>
    </row>
    <row r="150" spans="1:83" ht="27">
      <c r="A150" s="373" t="s">
        <v>1773</v>
      </c>
      <c r="B150" s="372" t="s">
        <v>702</v>
      </c>
      <c r="C150" s="440"/>
      <c r="D150" s="372"/>
      <c r="E150" s="372"/>
      <c r="F150" s="75"/>
      <c r="G150" s="75"/>
      <c r="H150" s="367"/>
      <c r="I150" s="75"/>
      <c r="J150" s="75"/>
      <c r="K150" s="367"/>
      <c r="L150" s="367"/>
      <c r="M150" s="360">
        <v>0</v>
      </c>
      <c r="N150" s="367"/>
      <c r="O150" s="360"/>
      <c r="P150" s="371"/>
      <c r="Q150" s="371"/>
      <c r="R150" s="371"/>
      <c r="S150" s="371"/>
      <c r="T150" s="371"/>
      <c r="U150" s="1435" t="s">
        <v>3983</v>
      </c>
      <c r="V150" s="500" t="s">
        <v>80</v>
      </c>
      <c r="W150" s="501" t="s">
        <v>109</v>
      </c>
      <c r="X150" s="501" t="s">
        <v>102</v>
      </c>
      <c r="Y150" s="501"/>
      <c r="Z150" s="501"/>
      <c r="AA150" s="501"/>
      <c r="AB150" s="502"/>
      <c r="AC150" s="268"/>
      <c r="AD150" s="269" t="s">
        <v>375</v>
      </c>
      <c r="AE150" s="269" t="s">
        <v>375</v>
      </c>
      <c r="AF150" s="269" t="s">
        <v>375</v>
      </c>
      <c r="AG150" s="269" t="s">
        <v>375</v>
      </c>
      <c r="AH150" s="269" t="s">
        <v>90</v>
      </c>
      <c r="AI150" s="269" t="s">
        <v>375</v>
      </c>
      <c r="AJ150" s="269" t="s">
        <v>90</v>
      </c>
      <c r="AK150" s="269"/>
      <c r="AL150" s="269"/>
      <c r="AM150" s="270"/>
      <c r="AN150" s="269" t="s">
        <v>90</v>
      </c>
      <c r="AO150" s="269" t="s">
        <v>90</v>
      </c>
      <c r="AP150" s="271" t="s">
        <v>2924</v>
      </c>
      <c r="AQ150" s="272">
        <f t="shared" si="100"/>
        <v>0</v>
      </c>
      <c r="AR150" s="273">
        <f t="shared" si="101"/>
        <v>0</v>
      </c>
      <c r="AS150" s="274">
        <f t="shared" si="76"/>
        <v>0</v>
      </c>
      <c r="AT150" s="274">
        <f t="shared" si="77"/>
        <v>0</v>
      </c>
      <c r="AU150" s="125" t="str">
        <f t="shared" si="102"/>
        <v/>
      </c>
      <c r="AV150" s="126" t="str">
        <f t="shared" si="84"/>
        <v/>
      </c>
      <c r="AW150" s="125" t="str">
        <f t="shared" si="85"/>
        <v/>
      </c>
      <c r="AX150" s="127" t="str">
        <f t="shared" si="86"/>
        <v/>
      </c>
      <c r="AY150" s="127" t="str">
        <f t="shared" si="87"/>
        <v/>
      </c>
      <c r="AZ150" s="128" t="str">
        <f t="shared" si="103"/>
        <v/>
      </c>
      <c r="BA150" s="503" t="s">
        <v>88</v>
      </c>
      <c r="BB150" s="504" t="s">
        <v>702</v>
      </c>
      <c r="BC150" s="547"/>
      <c r="BD150" s="547"/>
      <c r="BE150" s="545"/>
      <c r="BF150" s="547"/>
      <c r="BG150" s="547"/>
      <c r="BH150" s="545"/>
      <c r="BI150" s="545"/>
      <c r="BJ150" s="544">
        <v>0</v>
      </c>
      <c r="BK150" s="545"/>
      <c r="BL150" s="544">
        <v>0</v>
      </c>
      <c r="BM150" s="269" t="s">
        <v>182</v>
      </c>
      <c r="BN150" s="269" t="s">
        <v>182</v>
      </c>
      <c r="BO150" s="271" t="s">
        <v>2924</v>
      </c>
      <c r="BP150" s="262" t="str">
        <f t="shared" si="88"/>
        <v/>
      </c>
      <c r="BQ150" s="263" t="str">
        <f t="shared" si="89"/>
        <v/>
      </c>
      <c r="BR150" s="263" t="str">
        <f t="shared" si="90"/>
        <v/>
      </c>
      <c r="BS150" s="263" t="str">
        <f t="shared" si="91"/>
        <v/>
      </c>
      <c r="BT150" s="264" t="str">
        <f t="shared" si="92"/>
        <v/>
      </c>
      <c r="BU150" s="264" t="str">
        <f t="shared" si="93"/>
        <v/>
      </c>
      <c r="BV150" s="263" t="str">
        <f t="shared" si="94"/>
        <v/>
      </c>
      <c r="BW150" s="263">
        <f t="shared" si="95"/>
        <v>0</v>
      </c>
      <c r="BX150" s="263" t="str">
        <f t="shared" si="96"/>
        <v/>
      </c>
      <c r="BY150" s="263" t="str">
        <f t="shared" si="97"/>
        <v/>
      </c>
      <c r="BZ150" s="263" t="str">
        <f t="shared" si="98"/>
        <v/>
      </c>
      <c r="CA150" s="263" t="str">
        <f t="shared" si="99"/>
        <v/>
      </c>
      <c r="CB150" s="265"/>
      <c r="CC150" s="1131" t="s">
        <v>3397</v>
      </c>
      <c r="CD150" s="1126">
        <f t="shared" si="82"/>
        <v>0</v>
      </c>
      <c r="CE150" s="1126">
        <f t="shared" si="83"/>
        <v>0</v>
      </c>
    </row>
    <row r="151" spans="1:83" ht="27">
      <c r="A151" s="373" t="s">
        <v>1774</v>
      </c>
      <c r="B151" s="372" t="s">
        <v>598</v>
      </c>
      <c r="C151" s="440"/>
      <c r="D151" s="372"/>
      <c r="E151" s="372"/>
      <c r="F151" s="75"/>
      <c r="G151" s="75"/>
      <c r="H151" s="367"/>
      <c r="I151" s="75"/>
      <c r="J151" s="75"/>
      <c r="K151" s="367"/>
      <c r="L151" s="367"/>
      <c r="M151" s="360">
        <v>0</v>
      </c>
      <c r="N151" s="367"/>
      <c r="O151" s="360"/>
      <c r="P151" s="371"/>
      <c r="Q151" s="371"/>
      <c r="R151" s="371"/>
      <c r="S151" s="371"/>
      <c r="T151" s="371"/>
      <c r="U151" s="1435" t="s">
        <v>3983</v>
      </c>
      <c r="V151" s="500"/>
      <c r="W151" s="501"/>
      <c r="X151" s="501"/>
      <c r="Y151" s="501"/>
      <c r="Z151" s="501"/>
      <c r="AA151" s="501"/>
      <c r="AB151" s="502"/>
      <c r="AC151" s="268"/>
      <c r="AD151" s="269" t="s">
        <v>182</v>
      </c>
      <c r="AE151" s="269" t="s">
        <v>182</v>
      </c>
      <c r="AF151" s="269" t="s">
        <v>182</v>
      </c>
      <c r="AG151" s="269" t="s">
        <v>182</v>
      </c>
      <c r="AH151" s="269" t="s">
        <v>90</v>
      </c>
      <c r="AI151" s="269" t="s">
        <v>182</v>
      </c>
      <c r="AJ151" s="269" t="s">
        <v>90</v>
      </c>
      <c r="AK151" s="269"/>
      <c r="AL151" s="269"/>
      <c r="AM151" s="270"/>
      <c r="AN151" s="269" t="s">
        <v>90</v>
      </c>
      <c r="AO151" s="269" t="s">
        <v>90</v>
      </c>
      <c r="AP151" s="271" t="s">
        <v>2924</v>
      </c>
      <c r="AQ151" s="272">
        <f t="shared" si="100"/>
        <v>0</v>
      </c>
      <c r="AR151" s="273">
        <f t="shared" si="101"/>
        <v>0</v>
      </c>
      <c r="AS151" s="274">
        <f t="shared" si="76"/>
        <v>0</v>
      </c>
      <c r="AT151" s="274">
        <f t="shared" si="77"/>
        <v>0</v>
      </c>
      <c r="AU151" s="125" t="str">
        <f t="shared" si="102"/>
        <v/>
      </c>
      <c r="AV151" s="126" t="str">
        <f t="shared" si="84"/>
        <v/>
      </c>
      <c r="AW151" s="125" t="str">
        <f t="shared" si="85"/>
        <v/>
      </c>
      <c r="AX151" s="127" t="str">
        <f t="shared" si="86"/>
        <v/>
      </c>
      <c r="AY151" s="127" t="str">
        <f t="shared" si="87"/>
        <v/>
      </c>
      <c r="AZ151" s="128" t="str">
        <f t="shared" si="103"/>
        <v/>
      </c>
      <c r="BA151" s="503" t="s">
        <v>91</v>
      </c>
      <c r="BB151" s="504" t="s">
        <v>598</v>
      </c>
      <c r="BC151" s="547"/>
      <c r="BD151" s="547"/>
      <c r="BE151" s="545"/>
      <c r="BF151" s="547"/>
      <c r="BG151" s="547"/>
      <c r="BH151" s="545"/>
      <c r="BI151" s="545"/>
      <c r="BJ151" s="544">
        <v>0</v>
      </c>
      <c r="BK151" s="545"/>
      <c r="BL151" s="544">
        <v>0</v>
      </c>
      <c r="BM151" s="269" t="s">
        <v>182</v>
      </c>
      <c r="BN151" s="269" t="s">
        <v>182</v>
      </c>
      <c r="BO151" s="271" t="s">
        <v>2924</v>
      </c>
      <c r="BP151" s="262" t="str">
        <f t="shared" si="88"/>
        <v/>
      </c>
      <c r="BQ151" s="263" t="str">
        <f t="shared" si="89"/>
        <v/>
      </c>
      <c r="BR151" s="263" t="str">
        <f t="shared" si="90"/>
        <v/>
      </c>
      <c r="BS151" s="263" t="str">
        <f t="shared" si="91"/>
        <v/>
      </c>
      <c r="BT151" s="264" t="str">
        <f t="shared" si="92"/>
        <v/>
      </c>
      <c r="BU151" s="264" t="str">
        <f t="shared" si="93"/>
        <v/>
      </c>
      <c r="BV151" s="263" t="str">
        <f t="shared" si="94"/>
        <v/>
      </c>
      <c r="BW151" s="263">
        <f t="shared" si="95"/>
        <v>0</v>
      </c>
      <c r="BX151" s="263" t="str">
        <f t="shared" si="96"/>
        <v/>
      </c>
      <c r="BY151" s="263" t="str">
        <f t="shared" si="97"/>
        <v/>
      </c>
      <c r="BZ151" s="263" t="str">
        <f t="shared" si="98"/>
        <v/>
      </c>
      <c r="CA151" s="263" t="str">
        <f t="shared" si="99"/>
        <v/>
      </c>
      <c r="CB151" s="265"/>
      <c r="CC151" s="1131" t="s">
        <v>3397</v>
      </c>
      <c r="CD151" s="1126">
        <f t="shared" si="82"/>
        <v>0</v>
      </c>
      <c r="CE151" s="1126">
        <f t="shared" si="83"/>
        <v>0</v>
      </c>
    </row>
    <row r="152" spans="1:83" ht="189">
      <c r="A152" s="373" t="s">
        <v>2076</v>
      </c>
      <c r="B152" s="372" t="s">
        <v>2807</v>
      </c>
      <c r="C152" s="372" t="s">
        <v>2205</v>
      </c>
      <c r="D152" s="372" t="s">
        <v>2206</v>
      </c>
      <c r="E152" s="372" t="s">
        <v>0</v>
      </c>
      <c r="F152" s="120">
        <v>1630</v>
      </c>
      <c r="G152" s="120"/>
      <c r="H152" s="360">
        <v>2170</v>
      </c>
      <c r="I152" s="120"/>
      <c r="J152" s="120"/>
      <c r="K152" s="360"/>
      <c r="L152" s="360">
        <v>1459</v>
      </c>
      <c r="M152" s="360">
        <v>171</v>
      </c>
      <c r="N152" s="360"/>
      <c r="O152" s="360"/>
      <c r="P152" s="371" t="s">
        <v>231</v>
      </c>
      <c r="Q152" s="371" t="s">
        <v>3401</v>
      </c>
      <c r="R152" s="371" t="s">
        <v>2808</v>
      </c>
      <c r="S152" s="371" t="s">
        <v>2809</v>
      </c>
      <c r="T152" s="371" t="s">
        <v>1133</v>
      </c>
      <c r="U152" s="1740" t="s">
        <v>2810</v>
      </c>
      <c r="V152" s="500"/>
      <c r="W152" s="501"/>
      <c r="X152" s="501"/>
      <c r="Y152" s="501"/>
      <c r="Z152" s="501"/>
      <c r="AA152" s="501"/>
      <c r="AB152" s="502"/>
      <c r="AC152" s="268"/>
      <c r="AD152" s="269" t="s">
        <v>229</v>
      </c>
      <c r="AE152" s="269" t="s">
        <v>368</v>
      </c>
      <c r="AF152" s="269" t="s">
        <v>225</v>
      </c>
      <c r="AG152" s="269" t="s">
        <v>222</v>
      </c>
      <c r="AH152" s="269" t="s">
        <v>3082</v>
      </c>
      <c r="AI152" s="269" t="s">
        <v>1265</v>
      </c>
      <c r="AJ152" s="269" t="s">
        <v>1266</v>
      </c>
      <c r="AK152" s="269"/>
      <c r="AL152" s="269"/>
      <c r="AM152" s="270"/>
      <c r="AN152" s="269" t="s">
        <v>572</v>
      </c>
      <c r="AO152" s="269" t="s">
        <v>573</v>
      </c>
      <c r="AP152" s="271" t="s">
        <v>2239</v>
      </c>
      <c r="AQ152" s="272">
        <f t="shared" si="100"/>
        <v>0</v>
      </c>
      <c r="AR152" s="273">
        <f t="shared" si="101"/>
        <v>0</v>
      </c>
      <c r="AS152" s="274">
        <f t="shared" si="76"/>
        <v>0</v>
      </c>
      <c r="AT152" s="274">
        <f t="shared" si="77"/>
        <v>0</v>
      </c>
      <c r="AU152" s="125">
        <f t="shared" si="102"/>
        <v>2.2584692597239719</v>
      </c>
      <c r="AV152" s="126">
        <f t="shared" si="84"/>
        <v>-100</v>
      </c>
      <c r="AW152" s="125" t="str">
        <f t="shared" si="85"/>
        <v/>
      </c>
      <c r="AX152" s="127">
        <f t="shared" si="86"/>
        <v>751.15207373271892</v>
      </c>
      <c r="AY152" s="127" t="str">
        <f t="shared" si="87"/>
        <v/>
      </c>
      <c r="AZ152" s="128" t="str">
        <f t="shared" si="103"/>
        <v/>
      </c>
      <c r="BA152" s="503" t="s">
        <v>92</v>
      </c>
      <c r="BB152" s="504" t="s">
        <v>2807</v>
      </c>
      <c r="BC152" s="539">
        <v>1594</v>
      </c>
      <c r="BD152" s="539"/>
      <c r="BE152" s="544">
        <v>1970</v>
      </c>
      <c r="BF152" s="539">
        <v>1630</v>
      </c>
      <c r="BG152" s="539"/>
      <c r="BH152" s="544">
        <v>2170</v>
      </c>
      <c r="BI152" s="544">
        <v>1418</v>
      </c>
      <c r="BJ152" s="544">
        <v>176</v>
      </c>
      <c r="BK152" s="544">
        <v>1459</v>
      </c>
      <c r="BL152" s="544">
        <v>171</v>
      </c>
      <c r="BM152" s="269" t="s">
        <v>225</v>
      </c>
      <c r="BN152" s="269" t="s">
        <v>1265</v>
      </c>
      <c r="BO152" s="271" t="s">
        <v>2239</v>
      </c>
      <c r="BP152" s="262" t="str">
        <f t="shared" si="88"/>
        <v/>
      </c>
      <c r="BQ152" s="263">
        <f t="shared" si="89"/>
        <v>0</v>
      </c>
      <c r="BR152" s="263" t="str">
        <f t="shared" si="90"/>
        <v/>
      </c>
      <c r="BS152" s="263">
        <f t="shared" si="91"/>
        <v>0</v>
      </c>
      <c r="BT152" s="264" t="str">
        <f t="shared" si="92"/>
        <v/>
      </c>
      <c r="BU152" s="264" t="str">
        <f t="shared" si="93"/>
        <v/>
      </c>
      <c r="BV152" s="263">
        <f t="shared" si="94"/>
        <v>0</v>
      </c>
      <c r="BW152" s="263">
        <f t="shared" si="95"/>
        <v>0</v>
      </c>
      <c r="BX152" s="263" t="str">
        <f t="shared" si="96"/>
        <v/>
      </c>
      <c r="BY152" s="263" t="str">
        <f t="shared" si="97"/>
        <v/>
      </c>
      <c r="BZ152" s="263" t="str">
        <f t="shared" si="98"/>
        <v/>
      </c>
      <c r="CA152" s="263" t="str">
        <f t="shared" si="99"/>
        <v/>
      </c>
      <c r="CB152" s="265"/>
      <c r="CC152" s="1131" t="s">
        <v>3397</v>
      </c>
      <c r="CD152" s="1126">
        <f t="shared" si="82"/>
        <v>0</v>
      </c>
      <c r="CE152" s="1126">
        <f t="shared" si="83"/>
        <v>0</v>
      </c>
    </row>
    <row r="153" spans="1:83" ht="27">
      <c r="A153" s="373" t="s">
        <v>2464</v>
      </c>
      <c r="B153" s="372" t="s">
        <v>803</v>
      </c>
      <c r="C153" s="440"/>
      <c r="D153" s="372"/>
      <c r="E153" s="372"/>
      <c r="F153" s="75"/>
      <c r="G153" s="75"/>
      <c r="H153" s="367"/>
      <c r="I153" s="75"/>
      <c r="J153" s="75"/>
      <c r="K153" s="367"/>
      <c r="L153" s="367"/>
      <c r="M153" s="360">
        <v>0</v>
      </c>
      <c r="N153" s="367"/>
      <c r="O153" s="360"/>
      <c r="P153" s="371"/>
      <c r="Q153" s="371"/>
      <c r="R153" s="371"/>
      <c r="S153" s="371"/>
      <c r="T153" s="371"/>
      <c r="U153" s="1435" t="s">
        <v>3983</v>
      </c>
      <c r="V153" s="500"/>
      <c r="W153" s="501"/>
      <c r="X153" s="501"/>
      <c r="Y153" s="501"/>
      <c r="Z153" s="501"/>
      <c r="AA153" s="501"/>
      <c r="AB153" s="502"/>
      <c r="AC153" s="268"/>
      <c r="AD153" s="269" t="s">
        <v>182</v>
      </c>
      <c r="AE153" s="269" t="s">
        <v>182</v>
      </c>
      <c r="AF153" s="269" t="s">
        <v>182</v>
      </c>
      <c r="AG153" s="269" t="s">
        <v>182</v>
      </c>
      <c r="AH153" s="269" t="s">
        <v>90</v>
      </c>
      <c r="AI153" s="269" t="s">
        <v>182</v>
      </c>
      <c r="AJ153" s="269" t="s">
        <v>90</v>
      </c>
      <c r="AK153" s="269"/>
      <c r="AL153" s="269"/>
      <c r="AM153" s="270"/>
      <c r="AN153" s="269" t="s">
        <v>90</v>
      </c>
      <c r="AO153" s="269" t="s">
        <v>90</v>
      </c>
      <c r="AP153" s="271" t="s">
        <v>2924</v>
      </c>
      <c r="AQ153" s="272">
        <f t="shared" si="100"/>
        <v>0</v>
      </c>
      <c r="AR153" s="273">
        <f t="shared" si="101"/>
        <v>0</v>
      </c>
      <c r="AS153" s="274">
        <f t="shared" si="76"/>
        <v>0</v>
      </c>
      <c r="AT153" s="274">
        <f t="shared" si="77"/>
        <v>0</v>
      </c>
      <c r="AU153" s="125" t="str">
        <f t="shared" si="102"/>
        <v/>
      </c>
      <c r="AV153" s="126" t="str">
        <f t="shared" si="84"/>
        <v/>
      </c>
      <c r="AW153" s="125" t="str">
        <f t="shared" si="85"/>
        <v/>
      </c>
      <c r="AX153" s="127" t="str">
        <f t="shared" si="86"/>
        <v/>
      </c>
      <c r="AY153" s="127" t="str">
        <f t="shared" si="87"/>
        <v/>
      </c>
      <c r="AZ153" s="128" t="str">
        <f t="shared" si="103"/>
        <v/>
      </c>
      <c r="BA153" s="503" t="s">
        <v>2462</v>
      </c>
      <c r="BB153" s="504" t="s">
        <v>803</v>
      </c>
      <c r="BC153" s="547"/>
      <c r="BD153" s="547"/>
      <c r="BE153" s="545"/>
      <c r="BF153" s="547"/>
      <c r="BG153" s="547"/>
      <c r="BH153" s="545"/>
      <c r="BI153" s="545"/>
      <c r="BJ153" s="544">
        <v>0</v>
      </c>
      <c r="BK153" s="545"/>
      <c r="BL153" s="544">
        <v>0</v>
      </c>
      <c r="BM153" s="269" t="s">
        <v>182</v>
      </c>
      <c r="BN153" s="269" t="s">
        <v>182</v>
      </c>
      <c r="BO153" s="271" t="s">
        <v>2924</v>
      </c>
      <c r="BP153" s="262" t="str">
        <f t="shared" si="88"/>
        <v/>
      </c>
      <c r="BQ153" s="263" t="str">
        <f t="shared" si="89"/>
        <v/>
      </c>
      <c r="BR153" s="263" t="str">
        <f t="shared" si="90"/>
        <v/>
      </c>
      <c r="BS153" s="263" t="str">
        <f t="shared" si="91"/>
        <v/>
      </c>
      <c r="BT153" s="264" t="str">
        <f t="shared" si="92"/>
        <v/>
      </c>
      <c r="BU153" s="264" t="str">
        <f t="shared" si="93"/>
        <v/>
      </c>
      <c r="BV153" s="263" t="str">
        <f t="shared" si="94"/>
        <v/>
      </c>
      <c r="BW153" s="263">
        <f t="shared" si="95"/>
        <v>0</v>
      </c>
      <c r="BX153" s="263" t="str">
        <f t="shared" si="96"/>
        <v/>
      </c>
      <c r="BY153" s="263" t="str">
        <f t="shared" si="97"/>
        <v/>
      </c>
      <c r="BZ153" s="263" t="str">
        <f t="shared" si="98"/>
        <v/>
      </c>
      <c r="CA153" s="263" t="str">
        <f t="shared" si="99"/>
        <v/>
      </c>
      <c r="CB153" s="265"/>
      <c r="CC153" s="1131" t="s">
        <v>3397</v>
      </c>
      <c r="CD153" s="1126">
        <f t="shared" si="82"/>
        <v>0</v>
      </c>
      <c r="CE153" s="1126">
        <f t="shared" si="83"/>
        <v>0</v>
      </c>
    </row>
    <row r="154" spans="1:83">
      <c r="A154" s="373" t="s">
        <v>3201</v>
      </c>
      <c r="B154" s="1764" t="s">
        <v>1356</v>
      </c>
      <c r="C154" s="440"/>
      <c r="D154" s="372"/>
      <c r="E154" s="372"/>
      <c r="F154" s="75"/>
      <c r="G154" s="75"/>
      <c r="H154" s="367"/>
      <c r="I154" s="75"/>
      <c r="J154" s="75"/>
      <c r="K154" s="367"/>
      <c r="L154" s="367"/>
      <c r="M154" s="360">
        <v>0</v>
      </c>
      <c r="N154" s="367"/>
      <c r="O154" s="360"/>
      <c r="P154" s="371"/>
      <c r="Q154" s="371"/>
      <c r="R154" s="371"/>
      <c r="S154" s="371"/>
      <c r="T154" s="371"/>
      <c r="U154" s="1435" t="s">
        <v>3983</v>
      </c>
      <c r="V154" s="500"/>
      <c r="W154" s="501"/>
      <c r="X154" s="501"/>
      <c r="Y154" s="501"/>
      <c r="Z154" s="501"/>
      <c r="AA154" s="501"/>
      <c r="AB154" s="502"/>
      <c r="AC154" s="268"/>
      <c r="AD154" s="269" t="s">
        <v>1560</v>
      </c>
      <c r="AE154" s="269" t="s">
        <v>1560</v>
      </c>
      <c r="AF154" s="269" t="s">
        <v>1562</v>
      </c>
      <c r="AG154" s="269" t="s">
        <v>1560</v>
      </c>
      <c r="AH154" s="269" t="s">
        <v>90</v>
      </c>
      <c r="AI154" s="269" t="s">
        <v>1560</v>
      </c>
      <c r="AJ154" s="269" t="s">
        <v>1560</v>
      </c>
      <c r="AK154" s="269"/>
      <c r="AL154" s="269"/>
      <c r="AM154" s="270"/>
      <c r="AN154" s="269" t="s">
        <v>90</v>
      </c>
      <c r="AO154" s="269" t="s">
        <v>90</v>
      </c>
      <c r="AP154" s="271" t="s">
        <v>2941</v>
      </c>
      <c r="AQ154" s="272">
        <f t="shared" si="100"/>
        <v>0</v>
      </c>
      <c r="AR154" s="273">
        <f t="shared" si="101"/>
        <v>0</v>
      </c>
      <c r="AS154" s="274">
        <f t="shared" si="76"/>
        <v>0</v>
      </c>
      <c r="AT154" s="274">
        <f t="shared" si="77"/>
        <v>0</v>
      </c>
      <c r="AU154" s="125" t="str">
        <f t="shared" si="102"/>
        <v/>
      </c>
      <c r="AV154" s="126" t="str">
        <f t="shared" si="84"/>
        <v/>
      </c>
      <c r="AW154" s="125" t="str">
        <f t="shared" si="85"/>
        <v/>
      </c>
      <c r="AX154" s="127" t="str">
        <f t="shared" si="86"/>
        <v/>
      </c>
      <c r="AY154" s="127" t="str">
        <f t="shared" si="87"/>
        <v/>
      </c>
      <c r="AZ154" s="128" t="str">
        <f t="shared" si="103"/>
        <v/>
      </c>
      <c r="BA154" s="503" t="s">
        <v>2463</v>
      </c>
      <c r="BB154" s="632" t="s">
        <v>1356</v>
      </c>
      <c r="BC154" s="547"/>
      <c r="BD154" s="547"/>
      <c r="BE154" s="545"/>
      <c r="BF154" s="547"/>
      <c r="BG154" s="547"/>
      <c r="BH154" s="545"/>
      <c r="BI154" s="545"/>
      <c r="BJ154" s="544">
        <v>0</v>
      </c>
      <c r="BK154" s="545"/>
      <c r="BL154" s="544">
        <v>0</v>
      </c>
      <c r="BM154" s="269" t="s">
        <v>182</v>
      </c>
      <c r="BN154" s="269" t="s">
        <v>182</v>
      </c>
      <c r="BO154" s="271" t="s">
        <v>2941</v>
      </c>
      <c r="BP154" s="262" t="str">
        <f t="shared" si="88"/>
        <v/>
      </c>
      <c r="BQ154" s="263" t="str">
        <f t="shared" si="89"/>
        <v/>
      </c>
      <c r="BR154" s="263" t="str">
        <f t="shared" si="90"/>
        <v/>
      </c>
      <c r="BS154" s="263" t="str">
        <f t="shared" si="91"/>
        <v/>
      </c>
      <c r="BT154" s="264" t="str">
        <f t="shared" si="92"/>
        <v/>
      </c>
      <c r="BU154" s="264" t="str">
        <f t="shared" si="93"/>
        <v/>
      </c>
      <c r="BV154" s="263" t="str">
        <f t="shared" si="94"/>
        <v/>
      </c>
      <c r="BW154" s="263">
        <f t="shared" si="95"/>
        <v>0</v>
      </c>
      <c r="BX154" s="263" t="str">
        <f t="shared" si="96"/>
        <v/>
      </c>
      <c r="BY154" s="263" t="str">
        <f t="shared" si="97"/>
        <v/>
      </c>
      <c r="BZ154" s="263" t="str">
        <f t="shared" si="98"/>
        <v/>
      </c>
      <c r="CA154" s="263" t="str">
        <f t="shared" si="99"/>
        <v/>
      </c>
      <c r="CB154" s="265"/>
      <c r="CC154" s="1131" t="s">
        <v>3397</v>
      </c>
      <c r="CD154" s="1126">
        <f t="shared" si="82"/>
        <v>0</v>
      </c>
      <c r="CE154" s="1126">
        <f t="shared" si="83"/>
        <v>0</v>
      </c>
    </row>
    <row r="155" spans="1:83" ht="121.5">
      <c r="A155" s="373" t="s">
        <v>3202</v>
      </c>
      <c r="B155" s="372" t="s">
        <v>1153</v>
      </c>
      <c r="C155" s="372" t="s">
        <v>1154</v>
      </c>
      <c r="D155" s="372" t="s">
        <v>451</v>
      </c>
      <c r="E155" s="372" t="s">
        <v>0</v>
      </c>
      <c r="F155" s="75">
        <v>263</v>
      </c>
      <c r="G155" s="75"/>
      <c r="H155" s="367"/>
      <c r="I155" s="1145">
        <v>477</v>
      </c>
      <c r="J155" s="75"/>
      <c r="K155" s="367"/>
      <c r="L155" s="367"/>
      <c r="M155" s="360">
        <v>263</v>
      </c>
      <c r="N155" s="367"/>
      <c r="O155" s="1145">
        <v>477</v>
      </c>
      <c r="P155" s="371" t="s">
        <v>231</v>
      </c>
      <c r="Q155" s="1208" t="s">
        <v>3530</v>
      </c>
      <c r="R155" s="371" t="s">
        <v>1100</v>
      </c>
      <c r="S155" s="371" t="s">
        <v>1528</v>
      </c>
      <c r="T155" s="371" t="s">
        <v>1937</v>
      </c>
      <c r="U155" s="1740" t="s">
        <v>1529</v>
      </c>
      <c r="V155" s="500" t="s">
        <v>54</v>
      </c>
      <c r="W155" s="501" t="s">
        <v>50</v>
      </c>
      <c r="X155" s="501"/>
      <c r="Y155" s="501">
        <v>3</v>
      </c>
      <c r="Z155" s="501">
        <v>0</v>
      </c>
      <c r="AA155" s="501">
        <v>0</v>
      </c>
      <c r="AB155" s="502"/>
      <c r="AC155" s="268"/>
      <c r="AD155" s="269" t="s">
        <v>470</v>
      </c>
      <c r="AE155" s="269" t="s">
        <v>471</v>
      </c>
      <c r="AF155" s="269" t="s">
        <v>472</v>
      </c>
      <c r="AG155" s="269" t="s">
        <v>473</v>
      </c>
      <c r="AH155" s="269" t="s">
        <v>3081</v>
      </c>
      <c r="AI155" s="269" t="s">
        <v>704</v>
      </c>
      <c r="AJ155" s="269" t="s">
        <v>230</v>
      </c>
      <c r="AK155" s="269"/>
      <c r="AL155" s="269"/>
      <c r="AM155" s="270"/>
      <c r="AN155" s="269" t="s">
        <v>583</v>
      </c>
      <c r="AO155" s="269" t="s">
        <v>584</v>
      </c>
      <c r="AP155" s="271" t="s">
        <v>1984</v>
      </c>
      <c r="AQ155" s="272">
        <f t="shared" si="100"/>
        <v>0</v>
      </c>
      <c r="AR155" s="273">
        <f t="shared" si="101"/>
        <v>0</v>
      </c>
      <c r="AS155" s="274">
        <f t="shared" si="76"/>
        <v>0</v>
      </c>
      <c r="AT155" s="274">
        <f t="shared" si="77"/>
        <v>0</v>
      </c>
      <c r="AU155" s="125">
        <f t="shared" si="102"/>
        <v>31.572364800640361</v>
      </c>
      <c r="AV155" s="126">
        <f t="shared" si="84"/>
        <v>81.368821292775678</v>
      </c>
      <c r="AW155" s="125" t="str">
        <f t="shared" si="85"/>
        <v/>
      </c>
      <c r="AX155" s="127" t="str">
        <f t="shared" si="86"/>
        <v/>
      </c>
      <c r="AY155" s="127" t="str">
        <f t="shared" si="87"/>
        <v/>
      </c>
      <c r="AZ155" s="128" t="str">
        <f t="shared" si="103"/>
        <v/>
      </c>
      <c r="BA155" s="503" t="s">
        <v>118</v>
      </c>
      <c r="BB155" s="504" t="s">
        <v>1153</v>
      </c>
      <c r="BC155" s="547">
        <v>199.89</v>
      </c>
      <c r="BD155" s="547"/>
      <c r="BE155" s="545"/>
      <c r="BF155" s="547">
        <v>263</v>
      </c>
      <c r="BG155" s="547"/>
      <c r="BH155" s="545"/>
      <c r="BI155" s="545"/>
      <c r="BJ155" s="544">
        <v>199.89</v>
      </c>
      <c r="BK155" s="545"/>
      <c r="BL155" s="544">
        <v>263</v>
      </c>
      <c r="BM155" s="269" t="s">
        <v>225</v>
      </c>
      <c r="BN155" s="269" t="s">
        <v>704</v>
      </c>
      <c r="BO155" s="271" t="s">
        <v>1984</v>
      </c>
      <c r="BP155" s="262" t="str">
        <f t="shared" si="88"/>
        <v/>
      </c>
      <c r="BQ155" s="263">
        <f t="shared" si="89"/>
        <v>0</v>
      </c>
      <c r="BR155" s="263" t="str">
        <f t="shared" si="90"/>
        <v/>
      </c>
      <c r="BS155" s="263" t="str">
        <f t="shared" si="91"/>
        <v/>
      </c>
      <c r="BT155" s="264" t="str">
        <f t="shared" si="92"/>
        <v/>
      </c>
      <c r="BU155" s="264" t="str">
        <f t="shared" si="93"/>
        <v/>
      </c>
      <c r="BV155" s="263" t="str">
        <f t="shared" si="94"/>
        <v/>
      </c>
      <c r="BW155" s="263">
        <f t="shared" si="95"/>
        <v>0</v>
      </c>
      <c r="BX155" s="263" t="str">
        <f t="shared" si="96"/>
        <v/>
      </c>
      <c r="BY155" s="263" t="str">
        <f t="shared" si="97"/>
        <v/>
      </c>
      <c r="BZ155" s="263" t="str">
        <f t="shared" si="98"/>
        <v/>
      </c>
      <c r="CA155" s="263" t="str">
        <f t="shared" si="99"/>
        <v/>
      </c>
      <c r="CB155" s="265"/>
      <c r="CC155" s="1131" t="s">
        <v>3397</v>
      </c>
      <c r="CD155" s="1126">
        <f t="shared" si="82"/>
        <v>0</v>
      </c>
      <c r="CE155" s="1126">
        <f t="shared" si="83"/>
        <v>0</v>
      </c>
    </row>
    <row r="156" spans="1:83" ht="54">
      <c r="A156" s="373" t="s">
        <v>3203</v>
      </c>
      <c r="B156" s="372" t="s">
        <v>817</v>
      </c>
      <c r="C156" s="440"/>
      <c r="D156" s="372"/>
      <c r="E156" s="372"/>
      <c r="F156" s="75"/>
      <c r="G156" s="75"/>
      <c r="H156" s="367"/>
      <c r="I156" s="75"/>
      <c r="J156" s="75"/>
      <c r="K156" s="367"/>
      <c r="L156" s="367"/>
      <c r="M156" s="360">
        <v>0</v>
      </c>
      <c r="N156" s="367"/>
      <c r="O156" s="360"/>
      <c r="P156" s="371"/>
      <c r="Q156" s="371"/>
      <c r="R156" s="371"/>
      <c r="S156" s="371"/>
      <c r="T156" s="371"/>
      <c r="U156" s="1435" t="s">
        <v>3983</v>
      </c>
      <c r="V156" s="500"/>
      <c r="W156" s="501"/>
      <c r="X156" s="501"/>
      <c r="Y156" s="501"/>
      <c r="Z156" s="501"/>
      <c r="AA156" s="501"/>
      <c r="AB156" s="502"/>
      <c r="AC156" s="268"/>
      <c r="AD156" s="269" t="s">
        <v>375</v>
      </c>
      <c r="AE156" s="269" t="s">
        <v>375</v>
      </c>
      <c r="AF156" s="269" t="s">
        <v>375</v>
      </c>
      <c r="AG156" s="269" t="s">
        <v>375</v>
      </c>
      <c r="AH156" s="269" t="s">
        <v>90</v>
      </c>
      <c r="AI156" s="269" t="s">
        <v>90</v>
      </c>
      <c r="AJ156" s="269" t="s">
        <v>90</v>
      </c>
      <c r="AK156" s="269"/>
      <c r="AL156" s="269"/>
      <c r="AM156" s="270"/>
      <c r="AN156" s="269" t="s">
        <v>90</v>
      </c>
      <c r="AO156" s="269" t="s">
        <v>90</v>
      </c>
      <c r="AP156" s="271" t="s">
        <v>2924</v>
      </c>
      <c r="AQ156" s="272">
        <f t="shared" si="100"/>
        <v>0</v>
      </c>
      <c r="AR156" s="273">
        <f t="shared" si="101"/>
        <v>0</v>
      </c>
      <c r="AS156" s="274">
        <f t="shared" si="76"/>
        <v>0</v>
      </c>
      <c r="AT156" s="274">
        <f t="shared" si="77"/>
        <v>0</v>
      </c>
      <c r="AU156" s="125" t="str">
        <f t="shared" si="102"/>
        <v/>
      </c>
      <c r="AV156" s="126" t="str">
        <f t="shared" si="84"/>
        <v/>
      </c>
      <c r="AW156" s="125" t="str">
        <f t="shared" si="85"/>
        <v/>
      </c>
      <c r="AX156" s="127" t="str">
        <f t="shared" si="86"/>
        <v/>
      </c>
      <c r="AY156" s="127" t="str">
        <f t="shared" si="87"/>
        <v/>
      </c>
      <c r="AZ156" s="128" t="str">
        <f t="shared" si="103"/>
        <v/>
      </c>
      <c r="BA156" s="503" t="s">
        <v>126</v>
      </c>
      <c r="BB156" s="504" t="s">
        <v>817</v>
      </c>
      <c r="BC156" s="547"/>
      <c r="BD156" s="547"/>
      <c r="BE156" s="545"/>
      <c r="BF156" s="547"/>
      <c r="BG156" s="547"/>
      <c r="BH156" s="545"/>
      <c r="BI156" s="545"/>
      <c r="BJ156" s="544">
        <v>0</v>
      </c>
      <c r="BK156" s="545"/>
      <c r="BL156" s="544">
        <v>0</v>
      </c>
      <c r="BM156" s="269" t="s">
        <v>182</v>
      </c>
      <c r="BN156" s="269" t="s">
        <v>90</v>
      </c>
      <c r="BO156" s="271" t="s">
        <v>2924</v>
      </c>
      <c r="BP156" s="262" t="str">
        <f t="shared" si="88"/>
        <v/>
      </c>
      <c r="BQ156" s="263" t="str">
        <f t="shared" si="89"/>
        <v/>
      </c>
      <c r="BR156" s="263" t="str">
        <f t="shared" si="90"/>
        <v/>
      </c>
      <c r="BS156" s="263" t="str">
        <f t="shared" si="91"/>
        <v/>
      </c>
      <c r="BT156" s="264" t="str">
        <f t="shared" si="92"/>
        <v/>
      </c>
      <c r="BU156" s="264" t="str">
        <f t="shared" si="93"/>
        <v/>
      </c>
      <c r="BV156" s="263" t="str">
        <f t="shared" si="94"/>
        <v/>
      </c>
      <c r="BW156" s="263">
        <f t="shared" si="95"/>
        <v>0</v>
      </c>
      <c r="BX156" s="263" t="str">
        <f t="shared" si="96"/>
        <v/>
      </c>
      <c r="BY156" s="263" t="str">
        <f t="shared" si="97"/>
        <v/>
      </c>
      <c r="BZ156" s="263" t="str">
        <f t="shared" si="98"/>
        <v/>
      </c>
      <c r="CA156" s="263" t="str">
        <f t="shared" si="99"/>
        <v/>
      </c>
      <c r="CB156" s="265"/>
      <c r="CC156" s="1131" t="s">
        <v>3397</v>
      </c>
      <c r="CD156" s="1126">
        <f t="shared" si="82"/>
        <v>0</v>
      </c>
      <c r="CE156" s="1126">
        <f t="shared" si="83"/>
        <v>0</v>
      </c>
    </row>
    <row r="157" spans="1:83">
      <c r="A157" s="14" t="s">
        <v>2049</v>
      </c>
      <c r="B157" s="34" t="s">
        <v>239</v>
      </c>
      <c r="C157" s="15"/>
      <c r="D157" s="15"/>
      <c r="E157" s="15"/>
      <c r="F157" s="435"/>
      <c r="G157" s="435"/>
      <c r="H157" s="435"/>
      <c r="I157" s="435"/>
      <c r="J157" s="435"/>
      <c r="K157" s="435"/>
      <c r="L157" s="435"/>
      <c r="M157" s="435"/>
      <c r="N157" s="435"/>
      <c r="O157" s="435"/>
      <c r="P157" s="435"/>
      <c r="Q157" s="436"/>
      <c r="R157" s="436"/>
      <c r="S157" s="436"/>
      <c r="T157" s="436"/>
      <c r="U157" s="437"/>
      <c r="V157" s="633"/>
      <c r="W157" s="633"/>
      <c r="X157" s="633"/>
      <c r="Y157" s="633"/>
      <c r="Z157" s="633"/>
      <c r="AA157" s="633"/>
      <c r="AB157" s="634"/>
      <c r="AC157" s="268"/>
      <c r="AD157" s="296" t="s">
        <v>770</v>
      </c>
      <c r="AE157" s="296" t="s">
        <v>770</v>
      </c>
      <c r="AF157" s="296" t="s">
        <v>770</v>
      </c>
      <c r="AG157" s="296" t="s">
        <v>770</v>
      </c>
      <c r="AH157" s="296" t="s">
        <v>90</v>
      </c>
      <c r="AI157" s="296" t="s">
        <v>770</v>
      </c>
      <c r="AJ157" s="296" t="s">
        <v>770</v>
      </c>
      <c r="AK157" s="296"/>
      <c r="AL157" s="296"/>
      <c r="AM157" s="297"/>
      <c r="AN157" s="296" t="s">
        <v>90</v>
      </c>
      <c r="AO157" s="296" t="s">
        <v>90</v>
      </c>
      <c r="AP157" s="298"/>
      <c r="AQ157" s="272">
        <f t="shared" si="100"/>
        <v>0</v>
      </c>
      <c r="AR157" s="273">
        <f t="shared" si="101"/>
        <v>0</v>
      </c>
      <c r="AS157" s="274">
        <f t="shared" si="76"/>
        <v>0</v>
      </c>
      <c r="AT157" s="274">
        <f t="shared" si="77"/>
        <v>0</v>
      </c>
      <c r="AU157" s="125" t="str">
        <f t="shared" si="102"/>
        <v/>
      </c>
      <c r="AV157" s="126" t="str">
        <f t="shared" si="84"/>
        <v/>
      </c>
      <c r="AW157" s="125" t="str">
        <f t="shared" si="85"/>
        <v/>
      </c>
      <c r="AX157" s="127" t="str">
        <f t="shared" si="86"/>
        <v/>
      </c>
      <c r="AY157" s="127" t="str">
        <f t="shared" si="87"/>
        <v/>
      </c>
      <c r="AZ157" s="128" t="str">
        <f t="shared" si="103"/>
        <v/>
      </c>
      <c r="BA157" s="635" t="s">
        <v>2049</v>
      </c>
      <c r="BB157" s="636" t="s">
        <v>239</v>
      </c>
      <c r="BC157" s="637"/>
      <c r="BD157" s="637"/>
      <c r="BE157" s="637"/>
      <c r="BF157" s="637"/>
      <c r="BG157" s="637"/>
      <c r="BH157" s="637"/>
      <c r="BI157" s="637"/>
      <c r="BJ157" s="637"/>
      <c r="BK157" s="637"/>
      <c r="BL157" s="637"/>
      <c r="BM157" s="296" t="s">
        <v>182</v>
      </c>
      <c r="BN157" s="296" t="s">
        <v>182</v>
      </c>
      <c r="BO157" s="298"/>
      <c r="BP157" s="262" t="str">
        <f t="shared" si="88"/>
        <v/>
      </c>
      <c r="BQ157" s="263" t="str">
        <f t="shared" si="89"/>
        <v/>
      </c>
      <c r="BR157" s="263" t="str">
        <f t="shared" si="90"/>
        <v/>
      </c>
      <c r="BS157" s="263" t="str">
        <f t="shared" si="91"/>
        <v/>
      </c>
      <c r="BT157" s="264" t="str">
        <f t="shared" si="92"/>
        <v/>
      </c>
      <c r="BU157" s="264" t="str">
        <f t="shared" si="93"/>
        <v/>
      </c>
      <c r="BV157" s="263" t="str">
        <f t="shared" si="94"/>
        <v/>
      </c>
      <c r="BW157" s="263" t="str">
        <f t="shared" si="95"/>
        <v/>
      </c>
      <c r="BX157" s="263" t="str">
        <f t="shared" si="96"/>
        <v/>
      </c>
      <c r="BY157" s="263" t="str">
        <f t="shared" si="97"/>
        <v/>
      </c>
      <c r="BZ157" s="263" t="str">
        <f t="shared" si="98"/>
        <v/>
      </c>
      <c r="CA157" s="263" t="str">
        <f t="shared" si="99"/>
        <v/>
      </c>
      <c r="CB157" s="386"/>
      <c r="CC157" s="1131"/>
      <c r="CD157" s="1126">
        <f t="shared" si="82"/>
        <v>0</v>
      </c>
      <c r="CE157" s="1126">
        <f t="shared" si="83"/>
        <v>0</v>
      </c>
    </row>
    <row r="158" spans="1:83" ht="148.5">
      <c r="A158" s="373" t="s">
        <v>3204</v>
      </c>
      <c r="B158" s="1749" t="s">
        <v>1155</v>
      </c>
      <c r="C158" s="1749" t="s">
        <v>1156</v>
      </c>
      <c r="D158" s="1749" t="s">
        <v>917</v>
      </c>
      <c r="E158" s="1749" t="s">
        <v>1157</v>
      </c>
      <c r="F158" s="1197">
        <v>1045</v>
      </c>
      <c r="G158" s="1197">
        <v>32</v>
      </c>
      <c r="H158" s="1434">
        <v>34</v>
      </c>
      <c r="I158" s="1198">
        <v>2074</v>
      </c>
      <c r="J158" s="1198">
        <v>61</v>
      </c>
      <c r="K158" s="1201">
        <v>55</v>
      </c>
      <c r="L158" s="1434"/>
      <c r="M158" s="1434">
        <v>1045</v>
      </c>
      <c r="N158" s="1201"/>
      <c r="O158" s="1201">
        <v>2074</v>
      </c>
      <c r="P158" s="1202" t="s">
        <v>231</v>
      </c>
      <c r="Q158" s="1202" t="s">
        <v>3403</v>
      </c>
      <c r="R158" s="1203" t="s">
        <v>3531</v>
      </c>
      <c r="S158" s="1765" t="s">
        <v>3532</v>
      </c>
      <c r="T158" s="1207" t="s">
        <v>779</v>
      </c>
      <c r="U158" s="1209" t="s">
        <v>3533</v>
      </c>
      <c r="V158" s="500" t="s">
        <v>80</v>
      </c>
      <c r="W158" s="501" t="s">
        <v>81</v>
      </c>
      <c r="X158" s="501" t="s">
        <v>82</v>
      </c>
      <c r="Y158" s="501">
        <v>3</v>
      </c>
      <c r="Z158" s="501">
        <v>1</v>
      </c>
      <c r="AA158" s="501">
        <v>0</v>
      </c>
      <c r="AB158" s="502"/>
      <c r="AC158" s="268"/>
      <c r="AD158" s="269" t="s">
        <v>372</v>
      </c>
      <c r="AE158" s="269" t="s">
        <v>404</v>
      </c>
      <c r="AF158" s="269" t="s">
        <v>374</v>
      </c>
      <c r="AG158" s="269" t="s">
        <v>371</v>
      </c>
      <c r="AH158" s="269" t="s">
        <v>3081</v>
      </c>
      <c r="AI158" s="269" t="s">
        <v>705</v>
      </c>
      <c r="AJ158" s="269" t="s">
        <v>230</v>
      </c>
      <c r="AK158" s="269"/>
      <c r="AL158" s="269"/>
      <c r="AM158" s="270"/>
      <c r="AN158" s="269" t="s">
        <v>564</v>
      </c>
      <c r="AO158" s="269" t="s">
        <v>565</v>
      </c>
      <c r="AP158" s="271" t="s">
        <v>3037</v>
      </c>
      <c r="AQ158" s="272">
        <f t="shared" si="100"/>
        <v>0</v>
      </c>
      <c r="AR158" s="273">
        <f t="shared" si="101"/>
        <v>0</v>
      </c>
      <c r="AS158" s="274">
        <f t="shared" si="76"/>
        <v>0</v>
      </c>
      <c r="AT158" s="274">
        <f t="shared" si="77"/>
        <v>0</v>
      </c>
      <c r="AU158" s="125">
        <f t="shared" si="102"/>
        <v>-45.028932140978426</v>
      </c>
      <c r="AV158" s="126">
        <f t="shared" si="84"/>
        <v>98.4688995215311</v>
      </c>
      <c r="AW158" s="125">
        <f t="shared" si="85"/>
        <v>61.764705882352942</v>
      </c>
      <c r="AX158" s="127">
        <f t="shared" si="86"/>
        <v>30735.294117647059</v>
      </c>
      <c r="AY158" s="127">
        <f t="shared" si="87"/>
        <v>37709.090909090912</v>
      </c>
      <c r="AZ158" s="128" t="str">
        <f t="shared" si="103"/>
        <v/>
      </c>
      <c r="BA158" s="503" t="s">
        <v>2076</v>
      </c>
      <c r="BB158" s="628" t="s">
        <v>1155</v>
      </c>
      <c r="BC158" s="629">
        <v>1901</v>
      </c>
      <c r="BD158" s="629"/>
      <c r="BE158" s="630">
        <v>39</v>
      </c>
      <c r="BF158" s="629">
        <v>1045</v>
      </c>
      <c r="BG158" s="629">
        <v>32</v>
      </c>
      <c r="BH158" s="630">
        <v>34</v>
      </c>
      <c r="BI158" s="630"/>
      <c r="BJ158" s="544">
        <v>1901</v>
      </c>
      <c r="BK158" s="630"/>
      <c r="BL158" s="544">
        <v>1045</v>
      </c>
      <c r="BM158" s="269" t="s">
        <v>225</v>
      </c>
      <c r="BN158" s="269" t="s">
        <v>705</v>
      </c>
      <c r="BO158" s="271" t="s">
        <v>3037</v>
      </c>
      <c r="BP158" s="262" t="str">
        <f t="shared" si="88"/>
        <v/>
      </c>
      <c r="BQ158" s="263">
        <f t="shared" si="89"/>
        <v>0</v>
      </c>
      <c r="BR158" s="263">
        <f t="shared" si="90"/>
        <v>0</v>
      </c>
      <c r="BS158" s="263">
        <f t="shared" si="91"/>
        <v>0</v>
      </c>
      <c r="BT158" s="264" t="str">
        <f t="shared" si="92"/>
        <v/>
      </c>
      <c r="BU158" s="264" t="str">
        <f t="shared" si="93"/>
        <v/>
      </c>
      <c r="BV158" s="263" t="str">
        <f t="shared" si="94"/>
        <v/>
      </c>
      <c r="BW158" s="263">
        <f t="shared" si="95"/>
        <v>0</v>
      </c>
      <c r="BX158" s="263" t="str">
        <f t="shared" si="96"/>
        <v/>
      </c>
      <c r="BY158" s="263" t="str">
        <f t="shared" si="97"/>
        <v/>
      </c>
      <c r="BZ158" s="263" t="str">
        <f t="shared" si="98"/>
        <v/>
      </c>
      <c r="CA158" s="263" t="str">
        <f t="shared" si="99"/>
        <v/>
      </c>
      <c r="CB158" s="265"/>
      <c r="CC158" s="1131" t="s">
        <v>3397</v>
      </c>
      <c r="CD158" s="1126">
        <f t="shared" si="82"/>
        <v>0</v>
      </c>
      <c r="CE158" s="1126">
        <f t="shared" si="83"/>
        <v>0</v>
      </c>
    </row>
    <row r="159" spans="1:83" ht="27">
      <c r="A159" s="373" t="s">
        <v>3205</v>
      </c>
      <c r="B159" s="372" t="s">
        <v>707</v>
      </c>
      <c r="C159" s="440"/>
      <c r="D159" s="372"/>
      <c r="E159" s="372"/>
      <c r="F159" s="75"/>
      <c r="G159" s="75"/>
      <c r="H159" s="367"/>
      <c r="I159" s="75"/>
      <c r="J159" s="75"/>
      <c r="K159" s="367"/>
      <c r="L159" s="367"/>
      <c r="M159" s="360">
        <v>0</v>
      </c>
      <c r="N159" s="367"/>
      <c r="O159" s="360"/>
      <c r="P159" s="371"/>
      <c r="Q159" s="371"/>
      <c r="R159" s="371"/>
      <c r="S159" s="371"/>
      <c r="T159" s="371"/>
      <c r="U159" s="1435" t="s">
        <v>3983</v>
      </c>
      <c r="V159" s="500"/>
      <c r="W159" s="501"/>
      <c r="X159" s="501"/>
      <c r="Y159" s="501"/>
      <c r="Z159" s="501"/>
      <c r="AA159" s="501"/>
      <c r="AB159" s="502"/>
      <c r="AC159" s="268"/>
      <c r="AD159" s="269" t="s">
        <v>375</v>
      </c>
      <c r="AE159" s="269" t="s">
        <v>375</v>
      </c>
      <c r="AF159" s="269" t="s">
        <v>375</v>
      </c>
      <c r="AG159" s="269" t="s">
        <v>375</v>
      </c>
      <c r="AH159" s="269" t="s">
        <v>90</v>
      </c>
      <c r="AI159" s="269" t="s">
        <v>90</v>
      </c>
      <c r="AJ159" s="269" t="s">
        <v>90</v>
      </c>
      <c r="AK159" s="269"/>
      <c r="AL159" s="269"/>
      <c r="AM159" s="270"/>
      <c r="AN159" s="269" t="s">
        <v>90</v>
      </c>
      <c r="AO159" s="269" t="s">
        <v>90</v>
      </c>
      <c r="AP159" s="271" t="s">
        <v>2924</v>
      </c>
      <c r="AQ159" s="272">
        <f t="shared" si="100"/>
        <v>0</v>
      </c>
      <c r="AR159" s="273">
        <f t="shared" si="101"/>
        <v>0</v>
      </c>
      <c r="AS159" s="274">
        <f t="shared" si="76"/>
        <v>0</v>
      </c>
      <c r="AT159" s="274">
        <f t="shared" si="77"/>
        <v>0</v>
      </c>
      <c r="AU159" s="125" t="str">
        <f t="shared" si="102"/>
        <v/>
      </c>
      <c r="AV159" s="126" t="str">
        <f t="shared" si="84"/>
        <v/>
      </c>
      <c r="AW159" s="125" t="str">
        <f t="shared" si="85"/>
        <v/>
      </c>
      <c r="AX159" s="127" t="str">
        <f t="shared" si="86"/>
        <v/>
      </c>
      <c r="AY159" s="127" t="str">
        <f t="shared" si="87"/>
        <v/>
      </c>
      <c r="AZ159" s="128" t="str">
        <f t="shared" si="103"/>
        <v/>
      </c>
      <c r="BA159" s="503" t="s">
        <v>2464</v>
      </c>
      <c r="BB159" s="504" t="s">
        <v>707</v>
      </c>
      <c r="BC159" s="547"/>
      <c r="BD159" s="547"/>
      <c r="BE159" s="545"/>
      <c r="BF159" s="547"/>
      <c r="BG159" s="547"/>
      <c r="BH159" s="545"/>
      <c r="BI159" s="545"/>
      <c r="BJ159" s="544">
        <v>0</v>
      </c>
      <c r="BK159" s="545"/>
      <c r="BL159" s="544">
        <v>0</v>
      </c>
      <c r="BM159" s="269" t="s">
        <v>182</v>
      </c>
      <c r="BN159" s="269" t="s">
        <v>90</v>
      </c>
      <c r="BO159" s="271" t="s">
        <v>2924</v>
      </c>
      <c r="BP159" s="262" t="str">
        <f t="shared" si="88"/>
        <v/>
      </c>
      <c r="BQ159" s="263" t="str">
        <f t="shared" si="89"/>
        <v/>
      </c>
      <c r="BR159" s="263" t="str">
        <f t="shared" si="90"/>
        <v/>
      </c>
      <c r="BS159" s="263" t="str">
        <f t="shared" si="91"/>
        <v/>
      </c>
      <c r="BT159" s="264" t="str">
        <f t="shared" si="92"/>
        <v/>
      </c>
      <c r="BU159" s="264" t="str">
        <f t="shared" si="93"/>
        <v/>
      </c>
      <c r="BV159" s="263" t="str">
        <f t="shared" si="94"/>
        <v/>
      </c>
      <c r="BW159" s="263">
        <f t="shared" si="95"/>
        <v>0</v>
      </c>
      <c r="BX159" s="263" t="str">
        <f t="shared" si="96"/>
        <v/>
      </c>
      <c r="BY159" s="263" t="str">
        <f t="shared" si="97"/>
        <v/>
      </c>
      <c r="BZ159" s="263" t="str">
        <f t="shared" si="98"/>
        <v/>
      </c>
      <c r="CA159" s="263" t="str">
        <f t="shared" si="99"/>
        <v/>
      </c>
      <c r="CB159" s="265"/>
      <c r="CC159" s="1131" t="s">
        <v>3397</v>
      </c>
      <c r="CD159" s="1126">
        <f t="shared" si="82"/>
        <v>0</v>
      </c>
      <c r="CE159" s="1126">
        <f t="shared" si="83"/>
        <v>0</v>
      </c>
    </row>
    <row r="160" spans="1:83" ht="27">
      <c r="A160" s="373" t="s">
        <v>3206</v>
      </c>
      <c r="B160" s="372" t="s">
        <v>818</v>
      </c>
      <c r="C160" s="440"/>
      <c r="D160" s="372"/>
      <c r="E160" s="372"/>
      <c r="F160" s="75"/>
      <c r="G160" s="75"/>
      <c r="H160" s="367"/>
      <c r="I160" s="75"/>
      <c r="J160" s="75"/>
      <c r="K160" s="367"/>
      <c r="L160" s="367"/>
      <c r="M160" s="360">
        <v>0</v>
      </c>
      <c r="N160" s="367"/>
      <c r="O160" s="360"/>
      <c r="P160" s="371"/>
      <c r="Q160" s="371"/>
      <c r="R160" s="371"/>
      <c r="S160" s="371"/>
      <c r="T160" s="371"/>
      <c r="U160" s="1435" t="s">
        <v>3983</v>
      </c>
      <c r="V160" s="500" t="s">
        <v>80</v>
      </c>
      <c r="W160" s="501" t="s">
        <v>83</v>
      </c>
      <c r="X160" s="501"/>
      <c r="Y160" s="501"/>
      <c r="Z160" s="501"/>
      <c r="AA160" s="501"/>
      <c r="AB160" s="502"/>
      <c r="AC160" s="268"/>
      <c r="AD160" s="269" t="s">
        <v>375</v>
      </c>
      <c r="AE160" s="269" t="s">
        <v>375</v>
      </c>
      <c r="AF160" s="269" t="s">
        <v>375</v>
      </c>
      <c r="AG160" s="269" t="s">
        <v>375</v>
      </c>
      <c r="AH160" s="269" t="s">
        <v>90</v>
      </c>
      <c r="AI160" s="269" t="s">
        <v>90</v>
      </c>
      <c r="AJ160" s="269" t="s">
        <v>90</v>
      </c>
      <c r="AK160" s="269"/>
      <c r="AL160" s="269"/>
      <c r="AM160" s="270"/>
      <c r="AN160" s="269" t="s">
        <v>90</v>
      </c>
      <c r="AO160" s="269" t="s">
        <v>90</v>
      </c>
      <c r="AP160" s="271" t="s">
        <v>2924</v>
      </c>
      <c r="AQ160" s="272">
        <f t="shared" si="100"/>
        <v>0</v>
      </c>
      <c r="AR160" s="273">
        <f t="shared" si="101"/>
        <v>0</v>
      </c>
      <c r="AS160" s="274">
        <f t="shared" ref="AS160:AS223" si="104">IF(AND(SUMIF($A:$A,CONCATENATE($A160,"-","?"),$F:$F)+SUMIF($A:$A,CONCATENATE($A160,"-","??"),$F:$F)&gt;0,SUMIF($A:$A,CONCATENATE($A160,"-","?"),$F:$F)+SUMIF($A:$A,CONCATENATE($A160,"-","??"),$F:$F)&lt;&gt;$F160),1,0)</f>
        <v>0</v>
      </c>
      <c r="AT160" s="274">
        <f t="shared" si="77"/>
        <v>0</v>
      </c>
      <c r="AU160" s="125" t="str">
        <f t="shared" si="102"/>
        <v/>
      </c>
      <c r="AV160" s="126" t="str">
        <f t="shared" si="84"/>
        <v/>
      </c>
      <c r="AW160" s="125" t="str">
        <f t="shared" si="85"/>
        <v/>
      </c>
      <c r="AX160" s="127" t="str">
        <f t="shared" si="86"/>
        <v/>
      </c>
      <c r="AY160" s="127" t="str">
        <f t="shared" si="87"/>
        <v/>
      </c>
      <c r="AZ160" s="128" t="str">
        <f t="shared" si="103"/>
        <v/>
      </c>
      <c r="BA160" s="503" t="s">
        <v>137</v>
      </c>
      <c r="BB160" s="504" t="s">
        <v>818</v>
      </c>
      <c r="BC160" s="547"/>
      <c r="BD160" s="547"/>
      <c r="BE160" s="545"/>
      <c r="BF160" s="547"/>
      <c r="BG160" s="547"/>
      <c r="BH160" s="545"/>
      <c r="BI160" s="545"/>
      <c r="BJ160" s="544">
        <v>0</v>
      </c>
      <c r="BK160" s="545"/>
      <c r="BL160" s="544">
        <v>0</v>
      </c>
      <c r="BM160" s="269" t="s">
        <v>182</v>
      </c>
      <c r="BN160" s="269" t="s">
        <v>90</v>
      </c>
      <c r="BO160" s="271" t="s">
        <v>2924</v>
      </c>
      <c r="BP160" s="262" t="str">
        <f t="shared" si="88"/>
        <v/>
      </c>
      <c r="BQ160" s="263" t="str">
        <f t="shared" si="89"/>
        <v/>
      </c>
      <c r="BR160" s="263" t="str">
        <f t="shared" si="90"/>
        <v/>
      </c>
      <c r="BS160" s="263" t="str">
        <f t="shared" si="91"/>
        <v/>
      </c>
      <c r="BT160" s="264" t="str">
        <f t="shared" si="92"/>
        <v/>
      </c>
      <c r="BU160" s="264" t="str">
        <f t="shared" si="93"/>
        <v/>
      </c>
      <c r="BV160" s="263" t="str">
        <f t="shared" si="94"/>
        <v/>
      </c>
      <c r="BW160" s="263">
        <f t="shared" si="95"/>
        <v>0</v>
      </c>
      <c r="BX160" s="263" t="str">
        <f t="shared" si="96"/>
        <v/>
      </c>
      <c r="BY160" s="263" t="str">
        <f t="shared" si="97"/>
        <v/>
      </c>
      <c r="BZ160" s="263" t="str">
        <f t="shared" si="98"/>
        <v/>
      </c>
      <c r="CA160" s="263" t="str">
        <f t="shared" si="99"/>
        <v/>
      </c>
      <c r="CB160" s="265"/>
      <c r="CC160" s="1131" t="s">
        <v>3397</v>
      </c>
      <c r="CD160" s="1126">
        <f t="shared" si="82"/>
        <v>0</v>
      </c>
      <c r="CE160" s="1126">
        <f t="shared" si="83"/>
        <v>0</v>
      </c>
    </row>
    <row r="161" spans="1:83" ht="40.5">
      <c r="A161" s="373" t="s">
        <v>3207</v>
      </c>
      <c r="B161" s="372" t="s">
        <v>604</v>
      </c>
      <c r="C161" s="440"/>
      <c r="D161" s="372"/>
      <c r="E161" s="372"/>
      <c r="F161" s="75"/>
      <c r="G161" s="75"/>
      <c r="H161" s="367"/>
      <c r="I161" s="75"/>
      <c r="J161" s="75"/>
      <c r="K161" s="367"/>
      <c r="L161" s="367"/>
      <c r="M161" s="360">
        <v>0</v>
      </c>
      <c r="N161" s="367"/>
      <c r="O161" s="360"/>
      <c r="P161" s="371"/>
      <c r="Q161" s="371"/>
      <c r="R161" s="371"/>
      <c r="S161" s="371"/>
      <c r="T161" s="371"/>
      <c r="U161" s="1435" t="s">
        <v>3983</v>
      </c>
      <c r="V161" s="500" t="s">
        <v>80</v>
      </c>
      <c r="W161" s="501" t="s">
        <v>81</v>
      </c>
      <c r="X161" s="501"/>
      <c r="Y161" s="501"/>
      <c r="Z161" s="501"/>
      <c r="AA161" s="501"/>
      <c r="AB161" s="502"/>
      <c r="AC161" s="268"/>
      <c r="AD161" s="269" t="s">
        <v>375</v>
      </c>
      <c r="AE161" s="269" t="s">
        <v>375</v>
      </c>
      <c r="AF161" s="269" t="s">
        <v>375</v>
      </c>
      <c r="AG161" s="269" t="s">
        <v>375</v>
      </c>
      <c r="AH161" s="269" t="s">
        <v>90</v>
      </c>
      <c r="AI161" s="269" t="s">
        <v>706</v>
      </c>
      <c r="AJ161" s="269" t="s">
        <v>773</v>
      </c>
      <c r="AK161" s="269"/>
      <c r="AL161" s="269"/>
      <c r="AM161" s="270"/>
      <c r="AN161" s="269" t="s">
        <v>90</v>
      </c>
      <c r="AO161" s="269" t="s">
        <v>90</v>
      </c>
      <c r="AP161" s="271" t="s">
        <v>2924</v>
      </c>
      <c r="AQ161" s="272">
        <f t="shared" si="100"/>
        <v>0</v>
      </c>
      <c r="AR161" s="273">
        <f t="shared" si="101"/>
        <v>0</v>
      </c>
      <c r="AS161" s="274">
        <f t="shared" si="104"/>
        <v>0</v>
      </c>
      <c r="AT161" s="274">
        <f t="shared" si="77"/>
        <v>0</v>
      </c>
      <c r="AU161" s="125" t="str">
        <f t="shared" si="102"/>
        <v/>
      </c>
      <c r="AV161" s="126" t="str">
        <f t="shared" si="84"/>
        <v/>
      </c>
      <c r="AW161" s="125" t="str">
        <f t="shared" si="85"/>
        <v/>
      </c>
      <c r="AX161" s="127" t="str">
        <f t="shared" si="86"/>
        <v/>
      </c>
      <c r="AY161" s="127" t="str">
        <f t="shared" si="87"/>
        <v/>
      </c>
      <c r="AZ161" s="128" t="str">
        <f t="shared" si="103"/>
        <v/>
      </c>
      <c r="BA161" s="503" t="s">
        <v>139</v>
      </c>
      <c r="BB161" s="504" t="s">
        <v>604</v>
      </c>
      <c r="BC161" s="547"/>
      <c r="BD161" s="547"/>
      <c r="BE161" s="545"/>
      <c r="BF161" s="547"/>
      <c r="BG161" s="547"/>
      <c r="BH161" s="545"/>
      <c r="BI161" s="545"/>
      <c r="BJ161" s="544">
        <v>0</v>
      </c>
      <c r="BK161" s="545"/>
      <c r="BL161" s="544">
        <v>0</v>
      </c>
      <c r="BM161" s="269" t="s">
        <v>182</v>
      </c>
      <c r="BN161" s="269" t="s">
        <v>182</v>
      </c>
      <c r="BO161" s="271" t="s">
        <v>2924</v>
      </c>
      <c r="BP161" s="262" t="str">
        <f t="shared" si="88"/>
        <v/>
      </c>
      <c r="BQ161" s="263" t="str">
        <f t="shared" si="89"/>
        <v/>
      </c>
      <c r="BR161" s="263" t="str">
        <f t="shared" si="90"/>
        <v/>
      </c>
      <c r="BS161" s="263" t="str">
        <f t="shared" si="91"/>
        <v/>
      </c>
      <c r="BT161" s="264" t="str">
        <f t="shared" si="92"/>
        <v/>
      </c>
      <c r="BU161" s="264" t="str">
        <f t="shared" si="93"/>
        <v/>
      </c>
      <c r="BV161" s="263" t="str">
        <f t="shared" si="94"/>
        <v/>
      </c>
      <c r="BW161" s="263">
        <f t="shared" si="95"/>
        <v>0</v>
      </c>
      <c r="BX161" s="263" t="str">
        <f t="shared" si="96"/>
        <v/>
      </c>
      <c r="BY161" s="263" t="str">
        <f t="shared" si="97"/>
        <v/>
      </c>
      <c r="BZ161" s="263" t="str">
        <f t="shared" si="98"/>
        <v/>
      </c>
      <c r="CA161" s="263" t="str">
        <f t="shared" si="99"/>
        <v/>
      </c>
      <c r="CB161" s="265"/>
      <c r="CC161" s="1131" t="s">
        <v>3397</v>
      </c>
      <c r="CD161" s="1126">
        <f t="shared" si="82"/>
        <v>0</v>
      </c>
      <c r="CE161" s="1126">
        <f t="shared" si="83"/>
        <v>0</v>
      </c>
    </row>
    <row r="162" spans="1:83" ht="175.5">
      <c r="A162" s="373" t="s">
        <v>3208</v>
      </c>
      <c r="B162" s="372" t="s">
        <v>612</v>
      </c>
      <c r="C162" s="372" t="s">
        <v>1910</v>
      </c>
      <c r="D162" s="372" t="s">
        <v>917</v>
      </c>
      <c r="E162" s="372" t="s">
        <v>0</v>
      </c>
      <c r="F162" s="75">
        <v>18637</v>
      </c>
      <c r="G162" s="75"/>
      <c r="H162" s="75">
        <v>742</v>
      </c>
      <c r="I162" s="1185">
        <v>18910</v>
      </c>
      <c r="J162" s="1185"/>
      <c r="K162" s="1185">
        <v>799</v>
      </c>
      <c r="L162" s="367">
        <v>0</v>
      </c>
      <c r="M162" s="75">
        <v>18637</v>
      </c>
      <c r="N162" s="1187">
        <v>0</v>
      </c>
      <c r="O162" s="1185">
        <v>18910</v>
      </c>
      <c r="P162" s="1207" t="s">
        <v>231</v>
      </c>
      <c r="Q162" s="1207" t="s">
        <v>3403</v>
      </c>
      <c r="R162" s="1208" t="s">
        <v>2149</v>
      </c>
      <c r="S162" s="1207" t="s">
        <v>2150</v>
      </c>
      <c r="T162" s="1207" t="s">
        <v>779</v>
      </c>
      <c r="U162" s="1766"/>
      <c r="V162" s="500" t="s">
        <v>80</v>
      </c>
      <c r="W162" s="501" t="s">
        <v>11</v>
      </c>
      <c r="X162" s="501" t="s">
        <v>87</v>
      </c>
      <c r="Y162" s="501">
        <v>3</v>
      </c>
      <c r="Z162" s="501">
        <v>2</v>
      </c>
      <c r="AA162" s="501">
        <v>0</v>
      </c>
      <c r="AB162" s="502"/>
      <c r="AC162" s="268"/>
      <c r="AD162" s="269" t="s">
        <v>372</v>
      </c>
      <c r="AE162" s="269" t="s">
        <v>404</v>
      </c>
      <c r="AF162" s="269" t="s">
        <v>374</v>
      </c>
      <c r="AG162" s="269" t="s">
        <v>371</v>
      </c>
      <c r="AH162" s="269" t="s">
        <v>3081</v>
      </c>
      <c r="AI162" s="269" t="s">
        <v>199</v>
      </c>
      <c r="AJ162" s="269" t="s">
        <v>230</v>
      </c>
      <c r="AK162" s="269"/>
      <c r="AL162" s="269"/>
      <c r="AM162" s="270"/>
      <c r="AN162" s="269" t="s">
        <v>572</v>
      </c>
      <c r="AO162" s="269" t="s">
        <v>573</v>
      </c>
      <c r="AP162" s="271"/>
      <c r="AQ162" s="272">
        <f t="shared" si="100"/>
        <v>0</v>
      </c>
      <c r="AR162" s="273">
        <f t="shared" si="101"/>
        <v>0</v>
      </c>
      <c r="AS162" s="274">
        <f t="shared" si="104"/>
        <v>0</v>
      </c>
      <c r="AT162" s="274">
        <f t="shared" ref="AT162:AT225" si="105">IF(AND(SUMIF($A:$A,CONCATENATE($A162,"-","?"),$I:$I)+SUMIF($A:$A,CONCATENATE($A162,"-","??"),$I:$I)&gt;0,SUMIF($A:$A,CONCATENATE($A162,"-","?"),$I:$I)+SUMIF($A:$A,CONCATENATE($A162,"-","??"),$I:$I)&lt;&gt;$I162),1,0)</f>
        <v>0</v>
      </c>
      <c r="AU162" s="125">
        <f t="shared" si="102"/>
        <v>9.2822798170517196</v>
      </c>
      <c r="AV162" s="126">
        <f t="shared" si="84"/>
        <v>1.4648280302623773</v>
      </c>
      <c r="AW162" s="125">
        <f t="shared" si="85"/>
        <v>7.6819407008086316</v>
      </c>
      <c r="AX162" s="127">
        <f t="shared" si="86"/>
        <v>25117.250673854447</v>
      </c>
      <c r="AY162" s="127">
        <f t="shared" si="87"/>
        <v>23667.08385481852</v>
      </c>
      <c r="AZ162" s="128" t="str">
        <f t="shared" si="103"/>
        <v/>
      </c>
      <c r="BA162" s="503" t="s">
        <v>140</v>
      </c>
      <c r="BB162" s="504" t="s">
        <v>612</v>
      </c>
      <c r="BC162" s="547">
        <v>17054</v>
      </c>
      <c r="BD162" s="547"/>
      <c r="BE162" s="547">
        <v>781</v>
      </c>
      <c r="BF162" s="547">
        <v>18637</v>
      </c>
      <c r="BG162" s="547"/>
      <c r="BH162" s="547">
        <v>742</v>
      </c>
      <c r="BI162" s="545">
        <v>0</v>
      </c>
      <c r="BJ162" s="547">
        <v>17054</v>
      </c>
      <c r="BK162" s="545">
        <v>0</v>
      </c>
      <c r="BL162" s="547">
        <v>18637</v>
      </c>
      <c r="BM162" s="269" t="s">
        <v>225</v>
      </c>
      <c r="BN162" s="269" t="s">
        <v>199</v>
      </c>
      <c r="BO162" s="271"/>
      <c r="BP162" s="262" t="str">
        <f t="shared" si="88"/>
        <v/>
      </c>
      <c r="BQ162" s="263">
        <f t="shared" si="89"/>
        <v>0</v>
      </c>
      <c r="BR162" s="263" t="str">
        <f t="shared" si="90"/>
        <v/>
      </c>
      <c r="BS162" s="263">
        <f t="shared" si="91"/>
        <v>0</v>
      </c>
      <c r="BT162" s="264" t="str">
        <f t="shared" si="92"/>
        <v/>
      </c>
      <c r="BU162" s="264" t="str">
        <f t="shared" si="93"/>
        <v/>
      </c>
      <c r="BV162" s="263">
        <f t="shared" si="94"/>
        <v>0</v>
      </c>
      <c r="BW162" s="263">
        <f t="shared" si="95"/>
        <v>0</v>
      </c>
      <c r="BX162" s="263" t="str">
        <f t="shared" si="96"/>
        <v/>
      </c>
      <c r="BY162" s="263" t="str">
        <f t="shared" si="97"/>
        <v/>
      </c>
      <c r="BZ162" s="263" t="str">
        <f t="shared" si="98"/>
        <v/>
      </c>
      <c r="CA162" s="263" t="str">
        <f t="shared" si="99"/>
        <v/>
      </c>
      <c r="CB162" s="265"/>
      <c r="CC162" s="1131" t="s">
        <v>3397</v>
      </c>
      <c r="CD162" s="1126">
        <f t="shared" si="82"/>
        <v>0</v>
      </c>
      <c r="CE162" s="1126">
        <f t="shared" si="83"/>
        <v>0</v>
      </c>
    </row>
    <row r="163" spans="1:83" ht="67.5">
      <c r="A163" s="373" t="s">
        <v>3209</v>
      </c>
      <c r="B163" s="372" t="s">
        <v>1158</v>
      </c>
      <c r="C163" s="372" t="s">
        <v>1159</v>
      </c>
      <c r="D163" s="372" t="s">
        <v>917</v>
      </c>
      <c r="E163" s="372" t="s">
        <v>0</v>
      </c>
      <c r="F163" s="75">
        <v>27507</v>
      </c>
      <c r="G163" s="75"/>
      <c r="H163" s="367">
        <v>1266</v>
      </c>
      <c r="I163" s="1199">
        <v>28063</v>
      </c>
      <c r="J163" s="1199">
        <v>118</v>
      </c>
      <c r="K163" s="1767">
        <v>1099</v>
      </c>
      <c r="L163" s="367">
        <v>0</v>
      </c>
      <c r="M163" s="360">
        <v>27507</v>
      </c>
      <c r="N163" s="1767">
        <v>0</v>
      </c>
      <c r="O163" s="1187">
        <v>28063</v>
      </c>
      <c r="P163" s="1768" t="s">
        <v>231</v>
      </c>
      <c r="Q163" s="1768" t="s">
        <v>3403</v>
      </c>
      <c r="R163" s="1768" t="s">
        <v>1911</v>
      </c>
      <c r="S163" s="1768" t="s">
        <v>2151</v>
      </c>
      <c r="T163" s="1768" t="s">
        <v>779</v>
      </c>
      <c r="U163" s="1200" t="s">
        <v>3534</v>
      </c>
      <c r="V163" s="500" t="s">
        <v>80</v>
      </c>
      <c r="W163" s="501" t="s">
        <v>39</v>
      </c>
      <c r="X163" s="501" t="s">
        <v>94</v>
      </c>
      <c r="Y163" s="501">
        <v>3</v>
      </c>
      <c r="Z163" s="501">
        <v>0</v>
      </c>
      <c r="AA163" s="501">
        <v>0</v>
      </c>
      <c r="AB163" s="502"/>
      <c r="AC163" s="268"/>
      <c r="AD163" s="269" t="s">
        <v>229</v>
      </c>
      <c r="AE163" s="269" t="s">
        <v>708</v>
      </c>
      <c r="AF163" s="269" t="s">
        <v>709</v>
      </c>
      <c r="AG163" s="269" t="s">
        <v>703</v>
      </c>
      <c r="AH163" s="269" t="s">
        <v>3081</v>
      </c>
      <c r="AI163" s="269" t="s">
        <v>198</v>
      </c>
      <c r="AJ163" s="269" t="s">
        <v>710</v>
      </c>
      <c r="AK163" s="269"/>
      <c r="AL163" s="269"/>
      <c r="AM163" s="270"/>
      <c r="AN163" s="269" t="s">
        <v>572</v>
      </c>
      <c r="AO163" s="269" t="s">
        <v>573</v>
      </c>
      <c r="AP163" s="271" t="s">
        <v>909</v>
      </c>
      <c r="AQ163" s="272">
        <f t="shared" si="100"/>
        <v>0</v>
      </c>
      <c r="AR163" s="273">
        <f t="shared" si="101"/>
        <v>0</v>
      </c>
      <c r="AS163" s="274">
        <f t="shared" si="104"/>
        <v>0</v>
      </c>
      <c r="AT163" s="274">
        <f t="shared" si="105"/>
        <v>0</v>
      </c>
      <c r="AU163" s="125">
        <f t="shared" si="102"/>
        <v>12.099600619447394</v>
      </c>
      <c r="AV163" s="126">
        <f t="shared" si="84"/>
        <v>2.0213036681572039</v>
      </c>
      <c r="AW163" s="125">
        <f t="shared" si="85"/>
        <v>-13.191153238546605</v>
      </c>
      <c r="AX163" s="127">
        <f t="shared" si="86"/>
        <v>21727.488151658767</v>
      </c>
      <c r="AY163" s="127">
        <f t="shared" si="87"/>
        <v>25535.03184713376</v>
      </c>
      <c r="AZ163" s="128" t="str">
        <f t="shared" si="103"/>
        <v/>
      </c>
      <c r="BA163" s="503" t="s">
        <v>143</v>
      </c>
      <c r="BB163" s="504" t="s">
        <v>1158</v>
      </c>
      <c r="BC163" s="547">
        <v>24538</v>
      </c>
      <c r="BD163" s="547"/>
      <c r="BE163" s="545">
        <v>1210</v>
      </c>
      <c r="BF163" s="547">
        <v>27507</v>
      </c>
      <c r="BG163" s="547"/>
      <c r="BH163" s="545">
        <v>1266</v>
      </c>
      <c r="BI163" s="545">
        <v>0</v>
      </c>
      <c r="BJ163" s="544">
        <v>24538</v>
      </c>
      <c r="BK163" s="545">
        <v>0</v>
      </c>
      <c r="BL163" s="544">
        <v>27507</v>
      </c>
      <c r="BM163" s="269" t="s">
        <v>225</v>
      </c>
      <c r="BN163" s="269" t="s">
        <v>198</v>
      </c>
      <c r="BO163" s="271" t="s">
        <v>909</v>
      </c>
      <c r="BP163" s="262" t="str">
        <f t="shared" si="88"/>
        <v/>
      </c>
      <c r="BQ163" s="263">
        <f t="shared" si="89"/>
        <v>0</v>
      </c>
      <c r="BR163" s="263" t="str">
        <f t="shared" si="90"/>
        <v/>
      </c>
      <c r="BS163" s="263">
        <f t="shared" si="91"/>
        <v>0</v>
      </c>
      <c r="BT163" s="264" t="str">
        <f t="shared" si="92"/>
        <v/>
      </c>
      <c r="BU163" s="264" t="str">
        <f t="shared" si="93"/>
        <v/>
      </c>
      <c r="BV163" s="263">
        <f t="shared" si="94"/>
        <v>0</v>
      </c>
      <c r="BW163" s="263">
        <f t="shared" si="95"/>
        <v>0</v>
      </c>
      <c r="BX163" s="263" t="str">
        <f t="shared" si="96"/>
        <v/>
      </c>
      <c r="BY163" s="263" t="str">
        <f t="shared" si="97"/>
        <v/>
      </c>
      <c r="BZ163" s="263" t="str">
        <f t="shared" si="98"/>
        <v/>
      </c>
      <c r="CA163" s="263" t="str">
        <f t="shared" si="99"/>
        <v/>
      </c>
      <c r="CB163" s="265"/>
      <c r="CC163" s="1131" t="s">
        <v>3397</v>
      </c>
      <c r="CD163" s="1126">
        <f t="shared" si="82"/>
        <v>0</v>
      </c>
      <c r="CE163" s="1126">
        <f t="shared" si="83"/>
        <v>0</v>
      </c>
    </row>
    <row r="164" spans="1:83" ht="148.5">
      <c r="A164" s="373" t="s">
        <v>3210</v>
      </c>
      <c r="B164" s="372" t="s">
        <v>1160</v>
      </c>
      <c r="C164" s="372" t="s">
        <v>1161</v>
      </c>
      <c r="D164" s="372" t="s">
        <v>1162</v>
      </c>
      <c r="E164" s="1575" t="s">
        <v>0</v>
      </c>
      <c r="F164" s="1189">
        <v>4839</v>
      </c>
      <c r="G164" s="1184"/>
      <c r="H164" s="1188">
        <v>1808</v>
      </c>
      <c r="I164" s="1189">
        <v>4600</v>
      </c>
      <c r="J164" s="1189"/>
      <c r="K164" s="1190">
        <v>1345</v>
      </c>
      <c r="L164" s="1190">
        <v>717</v>
      </c>
      <c r="M164" s="1187">
        <v>4122</v>
      </c>
      <c r="N164" s="1190"/>
      <c r="O164" s="1187">
        <v>4600</v>
      </c>
      <c r="P164" s="1758" t="s">
        <v>231</v>
      </c>
      <c r="Q164" s="1769" t="s">
        <v>3535</v>
      </c>
      <c r="R164" s="1769" t="s">
        <v>3536</v>
      </c>
      <c r="S164" s="1769" t="s">
        <v>3537</v>
      </c>
      <c r="T164" s="1207" t="s">
        <v>1163</v>
      </c>
      <c r="U164" s="1770" t="s">
        <v>3538</v>
      </c>
      <c r="V164" s="500" t="s">
        <v>80</v>
      </c>
      <c r="W164" s="501" t="s">
        <v>104</v>
      </c>
      <c r="X164" s="501" t="s">
        <v>85</v>
      </c>
      <c r="Y164" s="501">
        <v>3</v>
      </c>
      <c r="Z164" s="501">
        <v>0</v>
      </c>
      <c r="AA164" s="501">
        <v>0</v>
      </c>
      <c r="AB164" s="502"/>
      <c r="AC164" s="268"/>
      <c r="AD164" s="269" t="s">
        <v>229</v>
      </c>
      <c r="AE164" s="269" t="s">
        <v>708</v>
      </c>
      <c r="AF164" s="269" t="s">
        <v>709</v>
      </c>
      <c r="AG164" s="269" t="s">
        <v>703</v>
      </c>
      <c r="AH164" s="269" t="s">
        <v>3082</v>
      </c>
      <c r="AI164" s="269" t="s">
        <v>711</v>
      </c>
      <c r="AJ164" s="269" t="s">
        <v>710</v>
      </c>
      <c r="AK164" s="269"/>
      <c r="AL164" s="269"/>
      <c r="AM164" s="270"/>
      <c r="AN164" s="269" t="s">
        <v>572</v>
      </c>
      <c r="AO164" s="269" t="s">
        <v>573</v>
      </c>
      <c r="AP164" s="271" t="s">
        <v>1623</v>
      </c>
      <c r="AQ164" s="272">
        <f t="shared" si="100"/>
        <v>0</v>
      </c>
      <c r="AR164" s="273">
        <f t="shared" si="101"/>
        <v>0</v>
      </c>
      <c r="AS164" s="274">
        <f t="shared" si="104"/>
        <v>0</v>
      </c>
      <c r="AT164" s="274">
        <f t="shared" si="105"/>
        <v>0</v>
      </c>
      <c r="AU164" s="125">
        <f t="shared" si="102"/>
        <v>26.675392670157059</v>
      </c>
      <c r="AV164" s="126">
        <f t="shared" si="84"/>
        <v>-4.9390369911138654</v>
      </c>
      <c r="AW164" s="125">
        <f t="shared" si="85"/>
        <v>-25.608407079646021</v>
      </c>
      <c r="AX164" s="127">
        <f t="shared" si="86"/>
        <v>2676.4380530973453</v>
      </c>
      <c r="AY164" s="127">
        <f t="shared" si="87"/>
        <v>3420.0743494423791</v>
      </c>
      <c r="AZ164" s="128" t="str">
        <f t="shared" si="103"/>
        <v/>
      </c>
      <c r="BA164" s="503" t="s">
        <v>145</v>
      </c>
      <c r="BB164" s="504" t="s">
        <v>1160</v>
      </c>
      <c r="BC164" s="547">
        <v>3820</v>
      </c>
      <c r="BD164" s="547"/>
      <c r="BE164" s="545">
        <v>2355</v>
      </c>
      <c r="BF164" s="547">
        <v>3550</v>
      </c>
      <c r="BG164" s="547"/>
      <c r="BH164" s="552">
        <v>1808</v>
      </c>
      <c r="BI164" s="545">
        <v>398</v>
      </c>
      <c r="BJ164" s="544">
        <v>3422</v>
      </c>
      <c r="BK164" s="545">
        <v>452</v>
      </c>
      <c r="BL164" s="544">
        <v>3098</v>
      </c>
      <c r="BM164" s="269" t="s">
        <v>225</v>
      </c>
      <c r="BN164" s="269" t="s">
        <v>711</v>
      </c>
      <c r="BO164" s="271" t="s">
        <v>1623</v>
      </c>
      <c r="BP164" s="262" t="str">
        <f t="shared" si="88"/>
        <v/>
      </c>
      <c r="BQ164" s="263">
        <f t="shared" si="89"/>
        <v>1289</v>
      </c>
      <c r="BR164" s="263" t="str">
        <f t="shared" si="90"/>
        <v/>
      </c>
      <c r="BS164" s="263">
        <f t="shared" si="91"/>
        <v>0</v>
      </c>
      <c r="BT164" s="264">
        <f t="shared" si="92"/>
        <v>-7.0680628272251305</v>
      </c>
      <c r="BU164" s="264">
        <f t="shared" si="93"/>
        <v>26.675392670157059</v>
      </c>
      <c r="BV164" s="263">
        <f t="shared" si="94"/>
        <v>265</v>
      </c>
      <c r="BW164" s="263">
        <f t="shared" si="95"/>
        <v>1024</v>
      </c>
      <c r="BX164" s="263" t="str">
        <f t="shared" si="96"/>
        <v/>
      </c>
      <c r="BY164" s="263" t="str">
        <f t="shared" si="97"/>
        <v/>
      </c>
      <c r="BZ164" s="263" t="str">
        <f t="shared" si="98"/>
        <v/>
      </c>
      <c r="CA164" s="263" t="str">
        <f t="shared" si="99"/>
        <v>chk</v>
      </c>
      <c r="CB164" s="265"/>
      <c r="CC164" s="1131" t="s">
        <v>3397</v>
      </c>
      <c r="CD164" s="1126">
        <f t="shared" si="82"/>
        <v>0</v>
      </c>
      <c r="CE164" s="1126">
        <f t="shared" si="83"/>
        <v>0</v>
      </c>
    </row>
    <row r="165" spans="1:83" ht="67.5">
      <c r="A165" s="373" t="s">
        <v>3211</v>
      </c>
      <c r="B165" s="372" t="s">
        <v>1535</v>
      </c>
      <c r="C165" s="372" t="s">
        <v>1164</v>
      </c>
      <c r="D165" s="372" t="s">
        <v>917</v>
      </c>
      <c r="E165" s="372" t="s">
        <v>0</v>
      </c>
      <c r="F165" s="75">
        <v>5000</v>
      </c>
      <c r="G165" s="75"/>
      <c r="H165" s="75">
        <v>6132</v>
      </c>
      <c r="I165" s="1189">
        <v>5000</v>
      </c>
      <c r="J165" s="1189"/>
      <c r="K165" s="1189">
        <v>6132</v>
      </c>
      <c r="L165" s="367">
        <v>0</v>
      </c>
      <c r="M165" s="360">
        <v>5000</v>
      </c>
      <c r="N165" s="1190">
        <v>0</v>
      </c>
      <c r="O165" s="1187">
        <v>5000</v>
      </c>
      <c r="P165" s="371" t="s">
        <v>231</v>
      </c>
      <c r="Q165" s="371" t="s">
        <v>3403</v>
      </c>
      <c r="R165" s="371" t="s">
        <v>1165</v>
      </c>
      <c r="S165" s="371" t="s">
        <v>2152</v>
      </c>
      <c r="T165" s="371" t="s">
        <v>1166</v>
      </c>
      <c r="U165" s="1740"/>
      <c r="V165" s="500" t="s">
        <v>80</v>
      </c>
      <c r="W165" s="501" t="s">
        <v>105</v>
      </c>
      <c r="X165" s="501"/>
      <c r="Y165" s="501">
        <v>3</v>
      </c>
      <c r="Z165" s="501">
        <v>2</v>
      </c>
      <c r="AA165" s="501">
        <v>0</v>
      </c>
      <c r="AB165" s="502"/>
      <c r="AC165" s="268"/>
      <c r="AD165" s="269" t="s">
        <v>229</v>
      </c>
      <c r="AE165" s="269" t="s">
        <v>708</v>
      </c>
      <c r="AF165" s="269" t="s">
        <v>709</v>
      </c>
      <c r="AG165" s="269" t="s">
        <v>703</v>
      </c>
      <c r="AH165" s="269" t="s">
        <v>3081</v>
      </c>
      <c r="AI165" s="269" t="s">
        <v>712</v>
      </c>
      <c r="AJ165" s="269" t="s">
        <v>710</v>
      </c>
      <c r="AK165" s="269"/>
      <c r="AL165" s="269"/>
      <c r="AM165" s="270"/>
      <c r="AN165" s="269" t="s">
        <v>572</v>
      </c>
      <c r="AO165" s="269" t="s">
        <v>573</v>
      </c>
      <c r="AP165" s="271" t="s">
        <v>1289</v>
      </c>
      <c r="AQ165" s="272">
        <f t="shared" si="100"/>
        <v>0</v>
      </c>
      <c r="AR165" s="273">
        <f t="shared" si="101"/>
        <v>0</v>
      </c>
      <c r="AS165" s="274">
        <f t="shared" si="104"/>
        <v>0</v>
      </c>
      <c r="AT165" s="274">
        <f t="shared" si="105"/>
        <v>0</v>
      </c>
      <c r="AU165" s="125">
        <f t="shared" si="102"/>
        <v>11.831804965332138</v>
      </c>
      <c r="AV165" s="126">
        <f t="shared" si="84"/>
        <v>0</v>
      </c>
      <c r="AW165" s="125">
        <f t="shared" si="85"/>
        <v>0</v>
      </c>
      <c r="AX165" s="127">
        <f t="shared" si="86"/>
        <v>815.39465101108931</v>
      </c>
      <c r="AY165" s="127">
        <f t="shared" si="87"/>
        <v>815.39465101108931</v>
      </c>
      <c r="AZ165" s="128" t="str">
        <f t="shared" si="103"/>
        <v/>
      </c>
      <c r="BA165" s="503" t="s">
        <v>2465</v>
      </c>
      <c r="BB165" s="504" t="s">
        <v>1535</v>
      </c>
      <c r="BC165" s="547">
        <v>4471</v>
      </c>
      <c r="BD165" s="547"/>
      <c r="BE165" s="547">
        <v>5026</v>
      </c>
      <c r="BF165" s="547">
        <v>5000</v>
      </c>
      <c r="BG165" s="547"/>
      <c r="BH165" s="547">
        <v>6132</v>
      </c>
      <c r="BI165" s="545"/>
      <c r="BJ165" s="544">
        <v>4471</v>
      </c>
      <c r="BK165" s="545">
        <v>0</v>
      </c>
      <c r="BL165" s="544">
        <v>5000</v>
      </c>
      <c r="BM165" s="269" t="s">
        <v>225</v>
      </c>
      <c r="BN165" s="269" t="s">
        <v>712</v>
      </c>
      <c r="BO165" s="271" t="s">
        <v>1289</v>
      </c>
      <c r="BP165" s="262" t="str">
        <f t="shared" si="88"/>
        <v/>
      </c>
      <c r="BQ165" s="263">
        <f t="shared" si="89"/>
        <v>0</v>
      </c>
      <c r="BR165" s="263" t="str">
        <f t="shared" si="90"/>
        <v/>
      </c>
      <c r="BS165" s="263">
        <f t="shared" si="91"/>
        <v>0</v>
      </c>
      <c r="BT165" s="264" t="str">
        <f t="shared" si="92"/>
        <v/>
      </c>
      <c r="BU165" s="264" t="str">
        <f t="shared" si="93"/>
        <v/>
      </c>
      <c r="BV165" s="263">
        <f t="shared" si="94"/>
        <v>0</v>
      </c>
      <c r="BW165" s="263">
        <f t="shared" si="95"/>
        <v>0</v>
      </c>
      <c r="BX165" s="263" t="str">
        <f t="shared" si="96"/>
        <v/>
      </c>
      <c r="BY165" s="263" t="str">
        <f t="shared" si="97"/>
        <v/>
      </c>
      <c r="BZ165" s="263" t="str">
        <f t="shared" si="98"/>
        <v/>
      </c>
      <c r="CA165" s="263" t="str">
        <f t="shared" si="99"/>
        <v/>
      </c>
      <c r="CB165" s="265"/>
      <c r="CC165" s="1131" t="s">
        <v>3397</v>
      </c>
      <c r="CD165" s="1126">
        <f t="shared" si="82"/>
        <v>0</v>
      </c>
      <c r="CE165" s="1126">
        <f t="shared" si="83"/>
        <v>0</v>
      </c>
    </row>
    <row r="166" spans="1:83" ht="81">
      <c r="A166" s="373" t="s">
        <v>3212</v>
      </c>
      <c r="B166" s="372" t="s">
        <v>1167</v>
      </c>
      <c r="C166" s="372" t="s">
        <v>1168</v>
      </c>
      <c r="D166" s="372" t="s">
        <v>917</v>
      </c>
      <c r="E166" s="372" t="s">
        <v>0</v>
      </c>
      <c r="F166" s="75">
        <v>718</v>
      </c>
      <c r="G166" s="75"/>
      <c r="H166" s="367">
        <v>1422</v>
      </c>
      <c r="I166" s="1189">
        <v>718</v>
      </c>
      <c r="J166" s="1189"/>
      <c r="K166" s="1190">
        <v>1422</v>
      </c>
      <c r="L166" s="367">
        <v>0</v>
      </c>
      <c r="M166" s="360">
        <v>718</v>
      </c>
      <c r="N166" s="1201"/>
      <c r="O166" s="1201">
        <v>718</v>
      </c>
      <c r="P166" s="371" t="s">
        <v>231</v>
      </c>
      <c r="Q166" s="371" t="s">
        <v>3403</v>
      </c>
      <c r="R166" s="371" t="s">
        <v>1181</v>
      </c>
      <c r="S166" s="371" t="s">
        <v>2153</v>
      </c>
      <c r="T166" s="371" t="s">
        <v>779</v>
      </c>
      <c r="U166" s="1740"/>
      <c r="V166" s="500" t="s">
        <v>80</v>
      </c>
      <c r="W166" s="501" t="s">
        <v>105</v>
      </c>
      <c r="X166" s="501" t="s">
        <v>86</v>
      </c>
      <c r="Y166" s="501">
        <v>3</v>
      </c>
      <c r="Z166" s="501">
        <v>2</v>
      </c>
      <c r="AA166" s="501">
        <v>0</v>
      </c>
      <c r="AB166" s="502"/>
      <c r="AC166" s="268"/>
      <c r="AD166" s="269" t="s">
        <v>372</v>
      </c>
      <c r="AE166" s="269" t="s">
        <v>404</v>
      </c>
      <c r="AF166" s="269" t="s">
        <v>374</v>
      </c>
      <c r="AG166" s="269" t="s">
        <v>371</v>
      </c>
      <c r="AH166" s="269" t="s">
        <v>3081</v>
      </c>
      <c r="AI166" s="269" t="s">
        <v>713</v>
      </c>
      <c r="AJ166" s="269" t="s">
        <v>230</v>
      </c>
      <c r="AK166" s="269"/>
      <c r="AL166" s="269"/>
      <c r="AM166" s="270"/>
      <c r="AN166" s="269" t="s">
        <v>564</v>
      </c>
      <c r="AO166" s="269" t="s">
        <v>565</v>
      </c>
      <c r="AP166" s="271" t="s">
        <v>1962</v>
      </c>
      <c r="AQ166" s="272">
        <f t="shared" si="100"/>
        <v>0</v>
      </c>
      <c r="AR166" s="273">
        <f t="shared" si="101"/>
        <v>0</v>
      </c>
      <c r="AS166" s="274">
        <f t="shared" si="104"/>
        <v>0</v>
      </c>
      <c r="AT166" s="274">
        <f t="shared" si="105"/>
        <v>0</v>
      </c>
      <c r="AU166" s="125">
        <f t="shared" si="102"/>
        <v>35.984848484848484</v>
      </c>
      <c r="AV166" s="126">
        <f t="shared" si="84"/>
        <v>0</v>
      </c>
      <c r="AW166" s="125">
        <f t="shared" si="85"/>
        <v>0</v>
      </c>
      <c r="AX166" s="127">
        <f t="shared" si="86"/>
        <v>504.92264416315049</v>
      </c>
      <c r="AY166" s="127">
        <f t="shared" si="87"/>
        <v>504.92264416315049</v>
      </c>
      <c r="AZ166" s="128" t="str">
        <f t="shared" si="103"/>
        <v/>
      </c>
      <c r="BA166" s="503" t="s">
        <v>148</v>
      </c>
      <c r="BB166" s="504" t="s">
        <v>1167</v>
      </c>
      <c r="BC166" s="547">
        <v>528</v>
      </c>
      <c r="BD166" s="547"/>
      <c r="BE166" s="545">
        <v>872</v>
      </c>
      <c r="BF166" s="547">
        <v>718</v>
      </c>
      <c r="BG166" s="547"/>
      <c r="BH166" s="545">
        <v>1422</v>
      </c>
      <c r="BI166" s="545"/>
      <c r="BJ166" s="544">
        <v>528</v>
      </c>
      <c r="BK166" s="545">
        <v>0</v>
      </c>
      <c r="BL166" s="544">
        <v>718</v>
      </c>
      <c r="BM166" s="269" t="s">
        <v>225</v>
      </c>
      <c r="BN166" s="269" t="s">
        <v>713</v>
      </c>
      <c r="BO166" s="271" t="s">
        <v>1962</v>
      </c>
      <c r="BP166" s="262" t="str">
        <f t="shared" si="88"/>
        <v/>
      </c>
      <c r="BQ166" s="263">
        <f t="shared" si="89"/>
        <v>0</v>
      </c>
      <c r="BR166" s="263" t="str">
        <f t="shared" si="90"/>
        <v/>
      </c>
      <c r="BS166" s="263">
        <f t="shared" si="91"/>
        <v>0</v>
      </c>
      <c r="BT166" s="264" t="str">
        <f t="shared" si="92"/>
        <v/>
      </c>
      <c r="BU166" s="264" t="str">
        <f t="shared" si="93"/>
        <v/>
      </c>
      <c r="BV166" s="263">
        <f t="shared" si="94"/>
        <v>0</v>
      </c>
      <c r="BW166" s="263">
        <f t="shared" si="95"/>
        <v>0</v>
      </c>
      <c r="BX166" s="263" t="str">
        <f t="shared" si="96"/>
        <v/>
      </c>
      <c r="BY166" s="263" t="str">
        <f t="shared" si="97"/>
        <v/>
      </c>
      <c r="BZ166" s="263" t="str">
        <f t="shared" si="98"/>
        <v/>
      </c>
      <c r="CA166" s="263" t="str">
        <f t="shared" si="99"/>
        <v/>
      </c>
      <c r="CB166" s="265"/>
      <c r="CC166" s="1131" t="s">
        <v>3397</v>
      </c>
      <c r="CD166" s="1126">
        <f t="shared" si="82"/>
        <v>0</v>
      </c>
      <c r="CE166" s="1126">
        <f t="shared" si="83"/>
        <v>0</v>
      </c>
    </row>
    <row r="167" spans="1:83" ht="108">
      <c r="A167" s="373" t="s">
        <v>3213</v>
      </c>
      <c r="B167" s="1742" t="s">
        <v>1586</v>
      </c>
      <c r="C167" s="1742" t="s">
        <v>1912</v>
      </c>
      <c r="D167" s="1742" t="s">
        <v>2766</v>
      </c>
      <c r="E167" s="1771" t="s">
        <v>0</v>
      </c>
      <c r="F167" s="438">
        <v>7466</v>
      </c>
      <c r="G167" s="438">
        <v>3667</v>
      </c>
      <c r="H167" s="439"/>
      <c r="I167" s="1189">
        <v>8290.9390000000003</v>
      </c>
      <c r="J167" s="1189">
        <v>2946</v>
      </c>
      <c r="K167" s="1190"/>
      <c r="L167" s="439">
        <v>4977</v>
      </c>
      <c r="M167" s="360">
        <v>2489</v>
      </c>
      <c r="N167" s="1201">
        <v>6051.1239999999998</v>
      </c>
      <c r="O167" s="1201">
        <v>2239.8150000000001</v>
      </c>
      <c r="P167" s="1772" t="s">
        <v>231</v>
      </c>
      <c r="Q167" s="1202" t="s">
        <v>3403</v>
      </c>
      <c r="R167" s="1203" t="s">
        <v>3539</v>
      </c>
      <c r="S167" s="1202" t="s">
        <v>3540</v>
      </c>
      <c r="T167" s="1202" t="s">
        <v>779</v>
      </c>
      <c r="U167" s="1204" t="s">
        <v>3541</v>
      </c>
      <c r="V167" s="500" t="s">
        <v>80</v>
      </c>
      <c r="W167" s="501" t="s">
        <v>243</v>
      </c>
      <c r="X167" s="501"/>
      <c r="Y167" s="501">
        <v>3</v>
      </c>
      <c r="Z167" s="501">
        <v>0</v>
      </c>
      <c r="AA167" s="501">
        <v>0</v>
      </c>
      <c r="AB167" s="502"/>
      <c r="AC167" s="268"/>
      <c r="AD167" s="269" t="s">
        <v>372</v>
      </c>
      <c r="AE167" s="269" t="s">
        <v>1588</v>
      </c>
      <c r="AF167" s="269" t="s">
        <v>374</v>
      </c>
      <c r="AG167" s="269" t="s">
        <v>371</v>
      </c>
      <c r="AH167" s="269" t="s">
        <v>3082</v>
      </c>
      <c r="AI167" s="269" t="s">
        <v>1589</v>
      </c>
      <c r="AJ167" s="269" t="s">
        <v>1590</v>
      </c>
      <c r="AK167" s="269"/>
      <c r="AL167" s="269"/>
      <c r="AM167" s="286"/>
      <c r="AN167" s="269" t="s">
        <v>610</v>
      </c>
      <c r="AO167" s="269" t="s">
        <v>611</v>
      </c>
      <c r="AP167" s="271" t="s">
        <v>3038</v>
      </c>
      <c r="AQ167" s="272">
        <f t="shared" si="100"/>
        <v>0</v>
      </c>
      <c r="AR167" s="273">
        <f t="shared" si="101"/>
        <v>0</v>
      </c>
      <c r="AS167" s="274">
        <f t="shared" si="104"/>
        <v>0</v>
      </c>
      <c r="AT167" s="274">
        <f t="shared" si="105"/>
        <v>0</v>
      </c>
      <c r="AU167" s="125">
        <f t="shared" si="102"/>
        <v>34.571016582552261</v>
      </c>
      <c r="AV167" s="126">
        <f t="shared" si="84"/>
        <v>11.049276721135826</v>
      </c>
      <c r="AW167" s="125">
        <f t="shared" si="85"/>
        <v>-19.661848922825197</v>
      </c>
      <c r="AX167" s="127">
        <f t="shared" si="86"/>
        <v>2035.9967275702209</v>
      </c>
      <c r="AY167" s="127">
        <f t="shared" si="87"/>
        <v>2814.3038017651052</v>
      </c>
      <c r="AZ167" s="128">
        <f t="shared" si="103"/>
        <v>38.227324418331655</v>
      </c>
      <c r="BA167" s="503" t="s">
        <v>151</v>
      </c>
      <c r="BB167" s="626" t="s">
        <v>1586</v>
      </c>
      <c r="BC167" s="638">
        <v>5548</v>
      </c>
      <c r="BD167" s="638">
        <v>1612</v>
      </c>
      <c r="BE167" s="639"/>
      <c r="BF167" s="638">
        <v>7466</v>
      </c>
      <c r="BG167" s="638">
        <v>3667</v>
      </c>
      <c r="BH167" s="640"/>
      <c r="BI167" s="639">
        <v>3330</v>
      </c>
      <c r="BJ167" s="544">
        <v>2218</v>
      </c>
      <c r="BK167" s="639">
        <v>4977</v>
      </c>
      <c r="BL167" s="544">
        <v>2489</v>
      </c>
      <c r="BM167" s="269" t="s">
        <v>225</v>
      </c>
      <c r="BN167" s="269" t="s">
        <v>1589</v>
      </c>
      <c r="BO167" s="271" t="s">
        <v>3038</v>
      </c>
      <c r="BP167" s="262" t="str">
        <f t="shared" si="88"/>
        <v/>
      </c>
      <c r="BQ167" s="263">
        <f t="shared" si="89"/>
        <v>0</v>
      </c>
      <c r="BR167" s="263">
        <f t="shared" si="90"/>
        <v>0</v>
      </c>
      <c r="BS167" s="263" t="str">
        <f t="shared" si="91"/>
        <v/>
      </c>
      <c r="BT167" s="264" t="str">
        <f t="shared" si="92"/>
        <v/>
      </c>
      <c r="BU167" s="264" t="str">
        <f t="shared" si="93"/>
        <v/>
      </c>
      <c r="BV167" s="263">
        <f t="shared" si="94"/>
        <v>0</v>
      </c>
      <c r="BW167" s="263">
        <f t="shared" si="95"/>
        <v>0</v>
      </c>
      <c r="BX167" s="263" t="str">
        <f t="shared" si="96"/>
        <v/>
      </c>
      <c r="BY167" s="263" t="str">
        <f t="shared" si="97"/>
        <v/>
      </c>
      <c r="BZ167" s="263" t="str">
        <f t="shared" si="98"/>
        <v/>
      </c>
      <c r="CA167" s="263" t="str">
        <f t="shared" si="99"/>
        <v/>
      </c>
      <c r="CB167" s="265"/>
      <c r="CC167" s="1131" t="s">
        <v>3397</v>
      </c>
      <c r="CD167" s="1126">
        <f t="shared" si="82"/>
        <v>0</v>
      </c>
      <c r="CE167" s="1126">
        <f t="shared" si="83"/>
        <v>0</v>
      </c>
    </row>
    <row r="168" spans="1:83" ht="27">
      <c r="A168" s="373" t="s">
        <v>3214</v>
      </c>
      <c r="B168" s="372" t="s">
        <v>819</v>
      </c>
      <c r="C168" s="440"/>
      <c r="D168" s="372"/>
      <c r="E168" s="372"/>
      <c r="F168" s="75"/>
      <c r="G168" s="75"/>
      <c r="H168" s="367"/>
      <c r="I168" s="75"/>
      <c r="J168" s="75"/>
      <c r="K168" s="367"/>
      <c r="L168" s="367"/>
      <c r="M168" s="360">
        <v>0</v>
      </c>
      <c r="N168" s="367"/>
      <c r="O168" s="360"/>
      <c r="P168" s="371"/>
      <c r="Q168" s="371"/>
      <c r="R168" s="371"/>
      <c r="S168" s="371"/>
      <c r="T168" s="371"/>
      <c r="U168" s="1435" t="s">
        <v>3983</v>
      </c>
      <c r="V168" s="500" t="s">
        <v>80</v>
      </c>
      <c r="W168" s="501" t="s">
        <v>107</v>
      </c>
      <c r="X168" s="501"/>
      <c r="Y168" s="501"/>
      <c r="Z168" s="501"/>
      <c r="AA168" s="501"/>
      <c r="AB168" s="502"/>
      <c r="AC168" s="268"/>
      <c r="AD168" s="269" t="s">
        <v>375</v>
      </c>
      <c r="AE168" s="269" t="s">
        <v>375</v>
      </c>
      <c r="AF168" s="269" t="s">
        <v>375</v>
      </c>
      <c r="AG168" s="269" t="s">
        <v>375</v>
      </c>
      <c r="AH168" s="269" t="s">
        <v>90</v>
      </c>
      <c r="AI168" s="269" t="s">
        <v>375</v>
      </c>
      <c r="AJ168" s="269" t="s">
        <v>90</v>
      </c>
      <c r="AK168" s="269"/>
      <c r="AL168" s="269"/>
      <c r="AM168" s="270"/>
      <c r="AN168" s="269" t="s">
        <v>90</v>
      </c>
      <c r="AO168" s="269" t="s">
        <v>90</v>
      </c>
      <c r="AP168" s="271" t="s">
        <v>2924</v>
      </c>
      <c r="AQ168" s="272">
        <f t="shared" si="100"/>
        <v>0</v>
      </c>
      <c r="AR168" s="273">
        <f t="shared" si="101"/>
        <v>0</v>
      </c>
      <c r="AS168" s="274">
        <f t="shared" si="104"/>
        <v>0</v>
      </c>
      <c r="AT168" s="274">
        <f t="shared" si="105"/>
        <v>0</v>
      </c>
      <c r="AU168" s="125" t="str">
        <f t="shared" si="102"/>
        <v/>
      </c>
      <c r="AV168" s="126" t="str">
        <f t="shared" si="84"/>
        <v/>
      </c>
      <c r="AW168" s="125" t="str">
        <f t="shared" si="85"/>
        <v/>
      </c>
      <c r="AX168" s="127" t="str">
        <f t="shared" si="86"/>
        <v/>
      </c>
      <c r="AY168" s="127" t="str">
        <f t="shared" si="87"/>
        <v/>
      </c>
      <c r="AZ168" s="128" t="str">
        <f t="shared" si="103"/>
        <v/>
      </c>
      <c r="BA168" s="503" t="s">
        <v>158</v>
      </c>
      <c r="BB168" s="504" t="s">
        <v>819</v>
      </c>
      <c r="BC168" s="547"/>
      <c r="BD168" s="547"/>
      <c r="BE168" s="545"/>
      <c r="BF168" s="547"/>
      <c r="BG168" s="547"/>
      <c r="BH168" s="545"/>
      <c r="BI168" s="545"/>
      <c r="BJ168" s="544">
        <v>0</v>
      </c>
      <c r="BK168" s="545"/>
      <c r="BL168" s="544">
        <v>0</v>
      </c>
      <c r="BM168" s="269" t="s">
        <v>182</v>
      </c>
      <c r="BN168" s="269" t="s">
        <v>182</v>
      </c>
      <c r="BO168" s="271" t="s">
        <v>2924</v>
      </c>
      <c r="BP168" s="262" t="str">
        <f t="shared" si="88"/>
        <v/>
      </c>
      <c r="BQ168" s="263" t="str">
        <f t="shared" si="89"/>
        <v/>
      </c>
      <c r="BR168" s="263" t="str">
        <f t="shared" si="90"/>
        <v/>
      </c>
      <c r="BS168" s="263" t="str">
        <f t="shared" si="91"/>
        <v/>
      </c>
      <c r="BT168" s="264" t="str">
        <f t="shared" si="92"/>
        <v/>
      </c>
      <c r="BU168" s="264" t="str">
        <f t="shared" si="93"/>
        <v/>
      </c>
      <c r="BV168" s="263" t="str">
        <f t="shared" si="94"/>
        <v/>
      </c>
      <c r="BW168" s="263">
        <f t="shared" si="95"/>
        <v>0</v>
      </c>
      <c r="BX168" s="263" t="str">
        <f t="shared" si="96"/>
        <v/>
      </c>
      <c r="BY168" s="263" t="str">
        <f t="shared" si="97"/>
        <v/>
      </c>
      <c r="BZ168" s="263" t="str">
        <f t="shared" si="98"/>
        <v/>
      </c>
      <c r="CA168" s="263" t="str">
        <f t="shared" si="99"/>
        <v/>
      </c>
      <c r="CB168" s="265"/>
      <c r="CC168" s="1131" t="s">
        <v>3397</v>
      </c>
      <c r="CD168" s="1126">
        <f t="shared" si="82"/>
        <v>0</v>
      </c>
      <c r="CE168" s="1126">
        <f t="shared" si="83"/>
        <v>0</v>
      </c>
    </row>
    <row r="169" spans="1:83" ht="67.5">
      <c r="A169" s="373" t="s">
        <v>3215</v>
      </c>
      <c r="B169" s="372" t="s">
        <v>1913</v>
      </c>
      <c r="C169" s="372" t="s">
        <v>1169</v>
      </c>
      <c r="D169" s="372" t="s">
        <v>917</v>
      </c>
      <c r="E169" s="372" t="s">
        <v>0</v>
      </c>
      <c r="F169" s="75">
        <v>12</v>
      </c>
      <c r="G169" s="75">
        <v>6</v>
      </c>
      <c r="H169" s="367"/>
      <c r="I169" s="1189">
        <v>12</v>
      </c>
      <c r="J169" s="1189">
        <v>4</v>
      </c>
      <c r="K169" s="1190"/>
      <c r="L169" s="367">
        <v>0</v>
      </c>
      <c r="M169" s="360">
        <v>12</v>
      </c>
      <c r="N169" s="1190">
        <v>0</v>
      </c>
      <c r="O169" s="1190">
        <v>12</v>
      </c>
      <c r="P169" s="1758" t="s">
        <v>231</v>
      </c>
      <c r="Q169" s="1769" t="s">
        <v>3403</v>
      </c>
      <c r="R169" s="1769" t="s">
        <v>3542</v>
      </c>
      <c r="S169" s="1769" t="s">
        <v>3543</v>
      </c>
      <c r="T169" s="1758" t="s">
        <v>1166</v>
      </c>
      <c r="U169" s="1773" t="s">
        <v>3544</v>
      </c>
      <c r="V169" s="500" t="s">
        <v>80</v>
      </c>
      <c r="W169" s="501" t="s">
        <v>108</v>
      </c>
      <c r="X169" s="501" t="s">
        <v>103</v>
      </c>
      <c r="Y169" s="501">
        <v>3</v>
      </c>
      <c r="Z169" s="501">
        <v>0</v>
      </c>
      <c r="AA169" s="501">
        <v>0</v>
      </c>
      <c r="AB169" s="502"/>
      <c r="AC169" s="268"/>
      <c r="AD169" s="269" t="s">
        <v>372</v>
      </c>
      <c r="AE169" s="269" t="s">
        <v>404</v>
      </c>
      <c r="AF169" s="269" t="s">
        <v>374</v>
      </c>
      <c r="AG169" s="269" t="s">
        <v>371</v>
      </c>
      <c r="AH169" s="269" t="s">
        <v>3081</v>
      </c>
      <c r="AI169" s="269" t="s">
        <v>204</v>
      </c>
      <c r="AJ169" s="269" t="s">
        <v>230</v>
      </c>
      <c r="AK169" s="269"/>
      <c r="AL169" s="269"/>
      <c r="AM169" s="270"/>
      <c r="AN169" s="269" t="s">
        <v>572</v>
      </c>
      <c r="AO169" s="269" t="s">
        <v>573</v>
      </c>
      <c r="AP169" s="271" t="s">
        <v>1961</v>
      </c>
      <c r="AQ169" s="272">
        <f t="shared" si="100"/>
        <v>0</v>
      </c>
      <c r="AR169" s="273">
        <f t="shared" si="101"/>
        <v>0</v>
      </c>
      <c r="AS169" s="274">
        <f t="shared" si="104"/>
        <v>0</v>
      </c>
      <c r="AT169" s="274">
        <f t="shared" si="105"/>
        <v>0</v>
      </c>
      <c r="AU169" s="125">
        <f t="shared" si="102"/>
        <v>0</v>
      </c>
      <c r="AV169" s="126">
        <f t="shared" si="84"/>
        <v>0</v>
      </c>
      <c r="AW169" s="125">
        <f t="shared" si="85"/>
        <v>-33.333333333333336</v>
      </c>
      <c r="AX169" s="127">
        <f t="shared" si="86"/>
        <v>2000</v>
      </c>
      <c r="AY169" s="127">
        <f t="shared" si="87"/>
        <v>3000</v>
      </c>
      <c r="AZ169" s="128">
        <f t="shared" si="103"/>
        <v>50</v>
      </c>
      <c r="BA169" s="503" t="s">
        <v>2466</v>
      </c>
      <c r="BB169" s="504" t="s">
        <v>1913</v>
      </c>
      <c r="BC169" s="547">
        <v>12</v>
      </c>
      <c r="BD169" s="547">
        <v>11</v>
      </c>
      <c r="BE169" s="545">
        <v>0</v>
      </c>
      <c r="BF169" s="547">
        <v>12</v>
      </c>
      <c r="BG169" s="547">
        <v>6</v>
      </c>
      <c r="BH169" s="545"/>
      <c r="BI169" s="545">
        <v>0</v>
      </c>
      <c r="BJ169" s="544">
        <v>12</v>
      </c>
      <c r="BK169" s="545">
        <v>0</v>
      </c>
      <c r="BL169" s="544">
        <v>12</v>
      </c>
      <c r="BM169" s="269" t="s">
        <v>225</v>
      </c>
      <c r="BN169" s="269" t="s">
        <v>204</v>
      </c>
      <c r="BO169" s="271" t="s">
        <v>1961</v>
      </c>
      <c r="BP169" s="262" t="str">
        <f t="shared" si="88"/>
        <v/>
      </c>
      <c r="BQ169" s="263">
        <f t="shared" si="89"/>
        <v>0</v>
      </c>
      <c r="BR169" s="263">
        <f t="shared" si="90"/>
        <v>0</v>
      </c>
      <c r="BS169" s="263" t="str">
        <f t="shared" si="91"/>
        <v/>
      </c>
      <c r="BT169" s="264" t="str">
        <f t="shared" si="92"/>
        <v/>
      </c>
      <c r="BU169" s="264" t="str">
        <f t="shared" si="93"/>
        <v/>
      </c>
      <c r="BV169" s="263">
        <f t="shared" si="94"/>
        <v>0</v>
      </c>
      <c r="BW169" s="263">
        <f t="shared" si="95"/>
        <v>0</v>
      </c>
      <c r="BX169" s="263" t="str">
        <f t="shared" si="96"/>
        <v/>
      </c>
      <c r="BY169" s="263" t="str">
        <f t="shared" si="97"/>
        <v/>
      </c>
      <c r="BZ169" s="263" t="str">
        <f t="shared" si="98"/>
        <v/>
      </c>
      <c r="CA169" s="263" t="str">
        <f t="shared" si="99"/>
        <v/>
      </c>
      <c r="CB169" s="265"/>
      <c r="CC169" s="1131" t="s">
        <v>3397</v>
      </c>
      <c r="CD169" s="1126">
        <f t="shared" si="82"/>
        <v>0</v>
      </c>
      <c r="CE169" s="1126">
        <f t="shared" si="83"/>
        <v>0</v>
      </c>
    </row>
    <row r="170" spans="1:83" ht="175.5">
      <c r="A170" s="373" t="s">
        <v>3216</v>
      </c>
      <c r="B170" s="372" t="s">
        <v>1170</v>
      </c>
      <c r="C170" s="372" t="s">
        <v>1171</v>
      </c>
      <c r="D170" s="372" t="s">
        <v>1172</v>
      </c>
      <c r="E170" s="372" t="s">
        <v>0</v>
      </c>
      <c r="F170" s="75">
        <v>62</v>
      </c>
      <c r="G170" s="75">
        <v>20</v>
      </c>
      <c r="H170" s="75">
        <v>75</v>
      </c>
      <c r="I170" s="1185">
        <v>8</v>
      </c>
      <c r="J170" s="1185">
        <v>1</v>
      </c>
      <c r="K170" s="1185">
        <v>2</v>
      </c>
      <c r="L170" s="367">
        <v>0</v>
      </c>
      <c r="M170" s="360">
        <v>62</v>
      </c>
      <c r="N170" s="1187">
        <v>0</v>
      </c>
      <c r="O170" s="1187">
        <v>8</v>
      </c>
      <c r="P170" s="1207" t="s">
        <v>231</v>
      </c>
      <c r="Q170" s="1207" t="s">
        <v>3403</v>
      </c>
      <c r="R170" s="1207" t="s">
        <v>2767</v>
      </c>
      <c r="S170" s="1774" t="s">
        <v>2768</v>
      </c>
      <c r="T170" s="1207" t="s">
        <v>1173</v>
      </c>
      <c r="U170" s="1209" t="s">
        <v>1174</v>
      </c>
      <c r="V170" s="500" t="s">
        <v>80</v>
      </c>
      <c r="W170" s="501" t="s">
        <v>888</v>
      </c>
      <c r="X170" s="501"/>
      <c r="Y170" s="501">
        <v>3</v>
      </c>
      <c r="Z170" s="501">
        <v>0</v>
      </c>
      <c r="AA170" s="501">
        <v>0</v>
      </c>
      <c r="AB170" s="502"/>
      <c r="AC170" s="268"/>
      <c r="AD170" s="269" t="s">
        <v>229</v>
      </c>
      <c r="AE170" s="269" t="s">
        <v>715</v>
      </c>
      <c r="AF170" s="269" t="s">
        <v>709</v>
      </c>
      <c r="AG170" s="269" t="s">
        <v>703</v>
      </c>
      <c r="AH170" s="269" t="s">
        <v>3081</v>
      </c>
      <c r="AI170" s="269" t="s">
        <v>605</v>
      </c>
      <c r="AJ170" s="269" t="s">
        <v>710</v>
      </c>
      <c r="AK170" s="269"/>
      <c r="AL170" s="269"/>
      <c r="AM170" s="270"/>
      <c r="AN170" s="269" t="s">
        <v>564</v>
      </c>
      <c r="AO170" s="269" t="s">
        <v>565</v>
      </c>
      <c r="AP170" s="271" t="s">
        <v>1985</v>
      </c>
      <c r="AQ170" s="272">
        <f t="shared" si="100"/>
        <v>0</v>
      </c>
      <c r="AR170" s="273">
        <f t="shared" si="101"/>
        <v>0</v>
      </c>
      <c r="AS170" s="274">
        <f t="shared" si="104"/>
        <v>0</v>
      </c>
      <c r="AT170" s="274">
        <f t="shared" si="105"/>
        <v>0</v>
      </c>
      <c r="AU170" s="125">
        <f t="shared" si="102"/>
        <v>210</v>
      </c>
      <c r="AV170" s="126">
        <f t="shared" si="84"/>
        <v>-87.096774193548384</v>
      </c>
      <c r="AW170" s="125">
        <f t="shared" si="85"/>
        <v>-97.333333333333343</v>
      </c>
      <c r="AX170" s="127">
        <f t="shared" si="86"/>
        <v>826.66666666666663</v>
      </c>
      <c r="AY170" s="127">
        <f t="shared" si="87"/>
        <v>4000</v>
      </c>
      <c r="AZ170" s="128">
        <f t="shared" si="103"/>
        <v>383.87096774193549</v>
      </c>
      <c r="BA170" s="503" t="s">
        <v>2467</v>
      </c>
      <c r="BB170" s="504" t="s">
        <v>1170</v>
      </c>
      <c r="BC170" s="547">
        <v>20</v>
      </c>
      <c r="BD170" s="547">
        <v>10</v>
      </c>
      <c r="BE170" s="547">
        <v>20</v>
      </c>
      <c r="BF170" s="547">
        <v>62</v>
      </c>
      <c r="BG170" s="547">
        <v>20</v>
      </c>
      <c r="BH170" s="547">
        <v>75</v>
      </c>
      <c r="BI170" s="545">
        <v>0</v>
      </c>
      <c r="BJ170" s="544">
        <v>20</v>
      </c>
      <c r="BK170" s="545">
        <v>0</v>
      </c>
      <c r="BL170" s="544">
        <v>62</v>
      </c>
      <c r="BM170" s="269" t="s">
        <v>225</v>
      </c>
      <c r="BN170" s="269" t="s">
        <v>605</v>
      </c>
      <c r="BO170" s="271" t="s">
        <v>1985</v>
      </c>
      <c r="BP170" s="262" t="str">
        <f t="shared" si="88"/>
        <v/>
      </c>
      <c r="BQ170" s="263">
        <f t="shared" si="89"/>
        <v>0</v>
      </c>
      <c r="BR170" s="263">
        <f t="shared" si="90"/>
        <v>0</v>
      </c>
      <c r="BS170" s="263">
        <f t="shared" si="91"/>
        <v>0</v>
      </c>
      <c r="BT170" s="264" t="str">
        <f t="shared" si="92"/>
        <v/>
      </c>
      <c r="BU170" s="264" t="str">
        <f t="shared" si="93"/>
        <v/>
      </c>
      <c r="BV170" s="263">
        <f t="shared" si="94"/>
        <v>0</v>
      </c>
      <c r="BW170" s="263">
        <f t="shared" si="95"/>
        <v>0</v>
      </c>
      <c r="BX170" s="263" t="str">
        <f t="shared" si="96"/>
        <v/>
      </c>
      <c r="BY170" s="263" t="str">
        <f t="shared" si="97"/>
        <v/>
      </c>
      <c r="BZ170" s="263" t="str">
        <f t="shared" si="98"/>
        <v/>
      </c>
      <c r="CA170" s="263" t="str">
        <f t="shared" si="99"/>
        <v/>
      </c>
      <c r="CB170" s="265"/>
      <c r="CC170" s="1131" t="s">
        <v>3397</v>
      </c>
      <c r="CD170" s="1126">
        <f t="shared" si="82"/>
        <v>0</v>
      </c>
      <c r="CE170" s="1126">
        <f t="shared" si="83"/>
        <v>0</v>
      </c>
    </row>
    <row r="171" spans="1:83" ht="54">
      <c r="A171" s="373" t="s">
        <v>2480</v>
      </c>
      <c r="B171" s="372" t="s">
        <v>1175</v>
      </c>
      <c r="C171" s="372" t="s">
        <v>1176</v>
      </c>
      <c r="D171" s="372" t="s">
        <v>1177</v>
      </c>
      <c r="E171" s="372" t="s">
        <v>0</v>
      </c>
      <c r="F171" s="75">
        <v>0</v>
      </c>
      <c r="G171" s="75">
        <v>0</v>
      </c>
      <c r="H171" s="75">
        <v>0</v>
      </c>
      <c r="I171" s="1185">
        <v>0</v>
      </c>
      <c r="J171" s="1185">
        <v>0</v>
      </c>
      <c r="K171" s="1185">
        <v>0</v>
      </c>
      <c r="L171" s="367">
        <v>0</v>
      </c>
      <c r="M171" s="360">
        <v>0</v>
      </c>
      <c r="N171" s="1187">
        <v>0</v>
      </c>
      <c r="O171" s="1187">
        <v>0</v>
      </c>
      <c r="P171" s="1207" t="s">
        <v>1023</v>
      </c>
      <c r="Q171" s="1207" t="s">
        <v>3403</v>
      </c>
      <c r="R171" s="1207" t="s">
        <v>1165</v>
      </c>
      <c r="S171" s="1207" t="s">
        <v>1914</v>
      </c>
      <c r="T171" s="1207" t="s">
        <v>1173</v>
      </c>
      <c r="U171" s="1209" t="s">
        <v>1915</v>
      </c>
      <c r="V171" s="500" t="s">
        <v>80</v>
      </c>
      <c r="W171" s="501" t="s">
        <v>889</v>
      </c>
      <c r="X171" s="501"/>
      <c r="Y171" s="501">
        <v>3</v>
      </c>
      <c r="Z171" s="501">
        <v>2</v>
      </c>
      <c r="AA171" s="501">
        <v>0</v>
      </c>
      <c r="AB171" s="502"/>
      <c r="AC171" s="268"/>
      <c r="AD171" s="269" t="s">
        <v>714</v>
      </c>
      <c r="AE171" s="269" t="s">
        <v>708</v>
      </c>
      <c r="AF171" s="269" t="s">
        <v>709</v>
      </c>
      <c r="AG171" s="269" t="s">
        <v>703</v>
      </c>
      <c r="AH171" s="269" t="s">
        <v>90</v>
      </c>
      <c r="AI171" s="269" t="s">
        <v>801</v>
      </c>
      <c r="AJ171" s="269" t="s">
        <v>710</v>
      </c>
      <c r="AK171" s="269"/>
      <c r="AL171" s="269"/>
      <c r="AM171" s="270"/>
      <c r="AN171" s="269" t="s">
        <v>572</v>
      </c>
      <c r="AO171" s="269" t="s">
        <v>573</v>
      </c>
      <c r="AP171" s="271" t="s">
        <v>2218</v>
      </c>
      <c r="AQ171" s="272">
        <f t="shared" si="100"/>
        <v>0</v>
      </c>
      <c r="AR171" s="273">
        <f t="shared" si="101"/>
        <v>0</v>
      </c>
      <c r="AS171" s="274">
        <f t="shared" si="104"/>
        <v>0</v>
      </c>
      <c r="AT171" s="274">
        <f t="shared" si="105"/>
        <v>0</v>
      </c>
      <c r="AU171" s="125" t="str">
        <f t="shared" si="102"/>
        <v/>
      </c>
      <c r="AV171" s="126" t="str">
        <f t="shared" si="84"/>
        <v/>
      </c>
      <c r="AW171" s="125" t="str">
        <f t="shared" si="85"/>
        <v/>
      </c>
      <c r="AX171" s="127" t="str">
        <f t="shared" si="86"/>
        <v/>
      </c>
      <c r="AY171" s="127" t="str">
        <f t="shared" si="87"/>
        <v/>
      </c>
      <c r="AZ171" s="128" t="str">
        <f t="shared" si="103"/>
        <v/>
      </c>
      <c r="BA171" s="503" t="s">
        <v>163</v>
      </c>
      <c r="BB171" s="504" t="s">
        <v>1175</v>
      </c>
      <c r="BC171" s="547">
        <v>0</v>
      </c>
      <c r="BD171" s="547">
        <v>0</v>
      </c>
      <c r="BE171" s="547">
        <v>0</v>
      </c>
      <c r="BF171" s="547">
        <v>0</v>
      </c>
      <c r="BG171" s="547">
        <v>0</v>
      </c>
      <c r="BH171" s="547">
        <v>0</v>
      </c>
      <c r="BI171" s="545">
        <v>0</v>
      </c>
      <c r="BJ171" s="544">
        <v>0</v>
      </c>
      <c r="BK171" s="545">
        <v>0</v>
      </c>
      <c r="BL171" s="544">
        <v>0</v>
      </c>
      <c r="BM171" s="269" t="s">
        <v>225</v>
      </c>
      <c r="BN171" s="269" t="s">
        <v>801</v>
      </c>
      <c r="BO171" s="271" t="s">
        <v>2218</v>
      </c>
      <c r="BP171" s="262" t="str">
        <f t="shared" si="88"/>
        <v/>
      </c>
      <c r="BQ171" s="263">
        <f t="shared" si="89"/>
        <v>0</v>
      </c>
      <c r="BR171" s="263">
        <f t="shared" si="90"/>
        <v>0</v>
      </c>
      <c r="BS171" s="263">
        <f t="shared" si="91"/>
        <v>0</v>
      </c>
      <c r="BT171" s="264" t="str">
        <f t="shared" si="92"/>
        <v/>
      </c>
      <c r="BU171" s="264" t="str">
        <f t="shared" si="93"/>
        <v/>
      </c>
      <c r="BV171" s="263">
        <f t="shared" si="94"/>
        <v>0</v>
      </c>
      <c r="BW171" s="263">
        <f t="shared" si="95"/>
        <v>0</v>
      </c>
      <c r="BX171" s="263" t="str">
        <f t="shared" si="96"/>
        <v/>
      </c>
      <c r="BY171" s="263" t="str">
        <f t="shared" si="97"/>
        <v/>
      </c>
      <c r="BZ171" s="263" t="str">
        <f t="shared" si="98"/>
        <v/>
      </c>
      <c r="CA171" s="263" t="str">
        <f t="shared" si="99"/>
        <v/>
      </c>
      <c r="CB171" s="265"/>
      <c r="CC171" s="1131" t="s">
        <v>3397</v>
      </c>
      <c r="CD171" s="1126">
        <f t="shared" si="82"/>
        <v>0</v>
      </c>
      <c r="CE171" s="1126">
        <f t="shared" si="83"/>
        <v>0</v>
      </c>
    </row>
    <row r="172" spans="1:83" ht="162">
      <c r="A172" s="373" t="s">
        <v>2481</v>
      </c>
      <c r="B172" s="372" t="s">
        <v>1178</v>
      </c>
      <c r="C172" s="372" t="s">
        <v>1179</v>
      </c>
      <c r="D172" s="372" t="s">
        <v>1180</v>
      </c>
      <c r="E172" s="372" t="s">
        <v>0</v>
      </c>
      <c r="F172" s="75">
        <v>906</v>
      </c>
      <c r="G172" s="75">
        <v>37</v>
      </c>
      <c r="H172" s="367">
        <v>457</v>
      </c>
      <c r="I172" s="1185">
        <v>772</v>
      </c>
      <c r="J172" s="1185">
        <v>12</v>
      </c>
      <c r="K172" s="1187">
        <v>255</v>
      </c>
      <c r="L172" s="367">
        <v>725</v>
      </c>
      <c r="M172" s="360">
        <v>181</v>
      </c>
      <c r="N172" s="1187">
        <v>617</v>
      </c>
      <c r="O172" s="1187">
        <v>155</v>
      </c>
      <c r="P172" s="1207" t="s">
        <v>1023</v>
      </c>
      <c r="Q172" s="1207" t="s">
        <v>3403</v>
      </c>
      <c r="R172" s="1207" t="s">
        <v>1587</v>
      </c>
      <c r="S172" s="1207" t="s">
        <v>2769</v>
      </c>
      <c r="T172" s="1207" t="s">
        <v>1173</v>
      </c>
      <c r="U172" s="1204" t="s">
        <v>3545</v>
      </c>
      <c r="V172" s="500" t="s">
        <v>80</v>
      </c>
      <c r="W172" s="501" t="s">
        <v>106</v>
      </c>
      <c r="X172" s="501"/>
      <c r="Y172" s="501">
        <v>3</v>
      </c>
      <c r="Z172" s="501">
        <v>0</v>
      </c>
      <c r="AA172" s="501">
        <v>0</v>
      </c>
      <c r="AB172" s="502"/>
      <c r="AC172" s="268"/>
      <c r="AD172" s="269" t="s">
        <v>714</v>
      </c>
      <c r="AE172" s="269" t="s">
        <v>708</v>
      </c>
      <c r="AF172" s="269" t="s">
        <v>709</v>
      </c>
      <c r="AG172" s="269" t="s">
        <v>703</v>
      </c>
      <c r="AH172" s="269" t="s">
        <v>3082</v>
      </c>
      <c r="AI172" s="269" t="s">
        <v>203</v>
      </c>
      <c r="AJ172" s="269" t="s">
        <v>230</v>
      </c>
      <c r="AK172" s="269"/>
      <c r="AL172" s="269"/>
      <c r="AM172" s="270"/>
      <c r="AN172" s="269" t="s">
        <v>572</v>
      </c>
      <c r="AO172" s="269" t="s">
        <v>573</v>
      </c>
      <c r="AP172" s="271" t="s">
        <v>3039</v>
      </c>
      <c r="AQ172" s="272">
        <f t="shared" si="100"/>
        <v>0</v>
      </c>
      <c r="AR172" s="273">
        <f t="shared" si="101"/>
        <v>0</v>
      </c>
      <c r="AS172" s="274">
        <f t="shared" si="104"/>
        <v>0</v>
      </c>
      <c r="AT172" s="274">
        <f t="shared" si="105"/>
        <v>0</v>
      </c>
      <c r="AU172" s="125">
        <f t="shared" si="102"/>
        <v>13.391739674593239</v>
      </c>
      <c r="AV172" s="126">
        <f t="shared" si="84"/>
        <v>-14.790286975717438</v>
      </c>
      <c r="AW172" s="125">
        <f t="shared" si="85"/>
        <v>-44.201312910284464</v>
      </c>
      <c r="AX172" s="127">
        <f t="shared" si="86"/>
        <v>1982.4945295404814</v>
      </c>
      <c r="AY172" s="127">
        <f t="shared" si="87"/>
        <v>3027.4509803921569</v>
      </c>
      <c r="AZ172" s="128">
        <f t="shared" si="103"/>
        <v>52.709171969008352</v>
      </c>
      <c r="BA172" s="503" t="s">
        <v>2468</v>
      </c>
      <c r="BB172" s="504" t="s">
        <v>1178</v>
      </c>
      <c r="BC172" s="547">
        <v>799</v>
      </c>
      <c r="BD172" s="547">
        <v>0</v>
      </c>
      <c r="BE172" s="545">
        <v>832</v>
      </c>
      <c r="BF172" s="547">
        <v>906</v>
      </c>
      <c r="BG172" s="547">
        <v>37</v>
      </c>
      <c r="BH172" s="545">
        <v>457</v>
      </c>
      <c r="BI172" s="545">
        <v>632</v>
      </c>
      <c r="BJ172" s="544">
        <v>167</v>
      </c>
      <c r="BK172" s="545">
        <v>725</v>
      </c>
      <c r="BL172" s="544">
        <v>181</v>
      </c>
      <c r="BM172" s="269" t="s">
        <v>225</v>
      </c>
      <c r="BN172" s="269" t="s">
        <v>203</v>
      </c>
      <c r="BO172" s="271" t="s">
        <v>3039</v>
      </c>
      <c r="BP172" s="262" t="str">
        <f t="shared" si="88"/>
        <v/>
      </c>
      <c r="BQ172" s="263">
        <f t="shared" si="89"/>
        <v>0</v>
      </c>
      <c r="BR172" s="263">
        <f t="shared" si="90"/>
        <v>0</v>
      </c>
      <c r="BS172" s="263">
        <f t="shared" si="91"/>
        <v>0</v>
      </c>
      <c r="BT172" s="264" t="str">
        <f t="shared" si="92"/>
        <v/>
      </c>
      <c r="BU172" s="264" t="str">
        <f t="shared" si="93"/>
        <v/>
      </c>
      <c r="BV172" s="263">
        <f t="shared" si="94"/>
        <v>0</v>
      </c>
      <c r="BW172" s="263">
        <f t="shared" si="95"/>
        <v>0</v>
      </c>
      <c r="BX172" s="263" t="str">
        <f t="shared" si="96"/>
        <v/>
      </c>
      <c r="BY172" s="263" t="str">
        <f t="shared" si="97"/>
        <v/>
      </c>
      <c r="BZ172" s="263" t="str">
        <f t="shared" si="98"/>
        <v/>
      </c>
      <c r="CA172" s="263" t="str">
        <f t="shared" si="99"/>
        <v/>
      </c>
      <c r="CB172" s="265"/>
      <c r="CC172" s="1131" t="s">
        <v>3397</v>
      </c>
      <c r="CD172" s="1126">
        <f t="shared" si="82"/>
        <v>0</v>
      </c>
      <c r="CE172" s="1126">
        <f t="shared" si="83"/>
        <v>0</v>
      </c>
    </row>
    <row r="173" spans="1:83" ht="108">
      <c r="A173" s="373" t="s">
        <v>3217</v>
      </c>
      <c r="B173" s="372" t="s">
        <v>1182</v>
      </c>
      <c r="C173" s="372" t="s">
        <v>1183</v>
      </c>
      <c r="D173" s="372" t="s">
        <v>1184</v>
      </c>
      <c r="E173" s="372" t="s">
        <v>0</v>
      </c>
      <c r="F173" s="75">
        <v>3470</v>
      </c>
      <c r="G173" s="75"/>
      <c r="H173" s="75">
        <v>9216</v>
      </c>
      <c r="I173" s="1185">
        <v>5940</v>
      </c>
      <c r="J173" s="1185"/>
      <c r="K173" s="1185">
        <v>5525</v>
      </c>
      <c r="L173" s="367">
        <v>2683</v>
      </c>
      <c r="M173" s="360">
        <v>787</v>
      </c>
      <c r="N173" s="1187">
        <v>5158</v>
      </c>
      <c r="O173" s="1187">
        <v>782</v>
      </c>
      <c r="P173" s="1207" t="s">
        <v>1023</v>
      </c>
      <c r="Q173" s="1207" t="s">
        <v>3403</v>
      </c>
      <c r="R173" s="1207" t="s">
        <v>1916</v>
      </c>
      <c r="S173" s="1207" t="s">
        <v>1509</v>
      </c>
      <c r="T173" s="1207" t="s">
        <v>1185</v>
      </c>
      <c r="U173" s="1204" t="s">
        <v>3546</v>
      </c>
      <c r="V173" s="500" t="s">
        <v>80</v>
      </c>
      <c r="W173" s="501" t="s">
        <v>890</v>
      </c>
      <c r="X173" s="501"/>
      <c r="Y173" s="501">
        <v>3</v>
      </c>
      <c r="Z173" s="501">
        <v>0</v>
      </c>
      <c r="AA173" s="501">
        <v>0</v>
      </c>
      <c r="AB173" s="502"/>
      <c r="AC173" s="268"/>
      <c r="AD173" s="269" t="s">
        <v>714</v>
      </c>
      <c r="AE173" s="269" t="s">
        <v>791</v>
      </c>
      <c r="AF173" s="269" t="s">
        <v>709</v>
      </c>
      <c r="AG173" s="269" t="s">
        <v>703</v>
      </c>
      <c r="AH173" s="269" t="s">
        <v>3082</v>
      </c>
      <c r="AI173" s="269" t="s">
        <v>716</v>
      </c>
      <c r="AJ173" s="269" t="s">
        <v>230</v>
      </c>
      <c r="AK173" s="269"/>
      <c r="AL173" s="269"/>
      <c r="AM173" s="270"/>
      <c r="AN173" s="269" t="s">
        <v>572</v>
      </c>
      <c r="AO173" s="269" t="s">
        <v>573</v>
      </c>
      <c r="AP173" s="271" t="s">
        <v>3050</v>
      </c>
      <c r="AQ173" s="272">
        <f t="shared" si="100"/>
        <v>0</v>
      </c>
      <c r="AR173" s="273">
        <f t="shared" si="101"/>
        <v>0</v>
      </c>
      <c r="AS173" s="274">
        <f t="shared" si="104"/>
        <v>0</v>
      </c>
      <c r="AT173" s="274">
        <f t="shared" si="105"/>
        <v>0</v>
      </c>
      <c r="AU173" s="125">
        <f t="shared" si="102"/>
        <v>28.900445765230319</v>
      </c>
      <c r="AV173" s="126">
        <f t="shared" si="84"/>
        <v>71.181556195965427</v>
      </c>
      <c r="AW173" s="125">
        <f t="shared" si="85"/>
        <v>-40.049913194444443</v>
      </c>
      <c r="AX173" s="127">
        <f t="shared" si="86"/>
        <v>376.51909722222223</v>
      </c>
      <c r="AY173" s="127">
        <f t="shared" si="87"/>
        <v>1075.1131221719456</v>
      </c>
      <c r="AZ173" s="128">
        <f t="shared" si="103"/>
        <v>185.54013066099859</v>
      </c>
      <c r="BA173" s="553" t="s">
        <v>2469</v>
      </c>
      <c r="BB173" s="504" t="s">
        <v>1182</v>
      </c>
      <c r="BC173" s="547">
        <v>2692</v>
      </c>
      <c r="BD173" s="547"/>
      <c r="BE173" s="547">
        <v>9668</v>
      </c>
      <c r="BF173" s="547">
        <v>3470</v>
      </c>
      <c r="BG173" s="547"/>
      <c r="BH173" s="547">
        <v>9216</v>
      </c>
      <c r="BI173" s="545">
        <v>2166</v>
      </c>
      <c r="BJ173" s="544">
        <v>526</v>
      </c>
      <c r="BK173" s="545">
        <v>2683</v>
      </c>
      <c r="BL173" s="544">
        <v>787</v>
      </c>
      <c r="BM173" s="269" t="s">
        <v>225</v>
      </c>
      <c r="BN173" s="269" t="s">
        <v>716</v>
      </c>
      <c r="BO173" s="271" t="s">
        <v>3050</v>
      </c>
      <c r="BP173" s="262" t="str">
        <f t="shared" si="88"/>
        <v/>
      </c>
      <c r="BQ173" s="263">
        <f t="shared" si="89"/>
        <v>0</v>
      </c>
      <c r="BR173" s="263" t="str">
        <f t="shared" si="90"/>
        <v/>
      </c>
      <c r="BS173" s="263">
        <f t="shared" si="91"/>
        <v>0</v>
      </c>
      <c r="BT173" s="264" t="str">
        <f t="shared" si="92"/>
        <v/>
      </c>
      <c r="BU173" s="264" t="str">
        <f t="shared" si="93"/>
        <v/>
      </c>
      <c r="BV173" s="263">
        <f t="shared" si="94"/>
        <v>0</v>
      </c>
      <c r="BW173" s="263">
        <f t="shared" si="95"/>
        <v>0</v>
      </c>
      <c r="BX173" s="263" t="str">
        <f t="shared" si="96"/>
        <v/>
      </c>
      <c r="BY173" s="263" t="str">
        <f t="shared" si="97"/>
        <v/>
      </c>
      <c r="BZ173" s="263" t="str">
        <f t="shared" si="98"/>
        <v/>
      </c>
      <c r="CA173" s="263" t="str">
        <f t="shared" si="99"/>
        <v/>
      </c>
      <c r="CB173" s="265"/>
      <c r="CC173" s="1131" t="s">
        <v>3397</v>
      </c>
      <c r="CD173" s="1126">
        <f t="shared" si="82"/>
        <v>0</v>
      </c>
      <c r="CE173" s="1126">
        <f t="shared" si="83"/>
        <v>0</v>
      </c>
    </row>
    <row r="174" spans="1:83" ht="94.5">
      <c r="A174" s="373" t="s">
        <v>3218</v>
      </c>
      <c r="B174" s="372" t="s">
        <v>1186</v>
      </c>
      <c r="C174" s="372" t="s">
        <v>1187</v>
      </c>
      <c r="D174" s="372" t="s">
        <v>1188</v>
      </c>
      <c r="E174" s="372" t="s">
        <v>0</v>
      </c>
      <c r="F174" s="75">
        <v>0</v>
      </c>
      <c r="G174" s="75">
        <v>13</v>
      </c>
      <c r="H174" s="75"/>
      <c r="I174" s="75"/>
      <c r="J174" s="75"/>
      <c r="K174" s="75"/>
      <c r="L174" s="367">
        <v>0</v>
      </c>
      <c r="M174" s="360">
        <v>0</v>
      </c>
      <c r="N174" s="367"/>
      <c r="O174" s="360"/>
      <c r="P174" s="371" t="s">
        <v>231</v>
      </c>
      <c r="Q174" s="371" t="s">
        <v>3403</v>
      </c>
      <c r="R174" s="371" t="s">
        <v>1510</v>
      </c>
      <c r="S174" s="371" t="s">
        <v>1917</v>
      </c>
      <c r="T174" s="371" t="s">
        <v>779</v>
      </c>
      <c r="U174" s="1204" t="s">
        <v>3547</v>
      </c>
      <c r="V174" s="500" t="s">
        <v>80</v>
      </c>
      <c r="W174" s="501" t="s">
        <v>891</v>
      </c>
      <c r="X174" s="501"/>
      <c r="Y174" s="501">
        <v>3</v>
      </c>
      <c r="Z174" s="501">
        <v>2</v>
      </c>
      <c r="AA174" s="501">
        <v>0</v>
      </c>
      <c r="AB174" s="502"/>
      <c r="AC174" s="268"/>
      <c r="AD174" s="269" t="s">
        <v>714</v>
      </c>
      <c r="AE174" s="269" t="s">
        <v>715</v>
      </c>
      <c r="AF174" s="269" t="s">
        <v>709</v>
      </c>
      <c r="AG174" s="269" t="s">
        <v>703</v>
      </c>
      <c r="AH174" s="269" t="s">
        <v>3081</v>
      </c>
      <c r="AI174" s="269" t="s">
        <v>561</v>
      </c>
      <c r="AJ174" s="269" t="s">
        <v>230</v>
      </c>
      <c r="AK174" s="269"/>
      <c r="AL174" s="269"/>
      <c r="AM174" s="270"/>
      <c r="AN174" s="269" t="s">
        <v>572</v>
      </c>
      <c r="AO174" s="269" t="s">
        <v>573</v>
      </c>
      <c r="AP174" s="271" t="s">
        <v>3002</v>
      </c>
      <c r="AQ174" s="272">
        <f t="shared" si="100"/>
        <v>0</v>
      </c>
      <c r="AR174" s="273">
        <f t="shared" si="101"/>
        <v>0</v>
      </c>
      <c r="AS174" s="274">
        <f t="shared" si="104"/>
        <v>0</v>
      </c>
      <c r="AT174" s="274">
        <f t="shared" si="105"/>
        <v>0</v>
      </c>
      <c r="AU174" s="125">
        <f t="shared" si="102"/>
        <v>-100</v>
      </c>
      <c r="AV174" s="126" t="str">
        <f t="shared" si="84"/>
        <v/>
      </c>
      <c r="AW174" s="125" t="str">
        <f t="shared" si="85"/>
        <v/>
      </c>
      <c r="AX174" s="127" t="str">
        <f t="shared" si="86"/>
        <v/>
      </c>
      <c r="AY174" s="127" t="str">
        <f t="shared" si="87"/>
        <v/>
      </c>
      <c r="AZ174" s="128" t="str">
        <f t="shared" si="103"/>
        <v/>
      </c>
      <c r="BA174" s="503" t="s">
        <v>2470</v>
      </c>
      <c r="BB174" s="504" t="s">
        <v>1186</v>
      </c>
      <c r="BC174" s="547">
        <v>5.4</v>
      </c>
      <c r="BD174" s="547">
        <v>9</v>
      </c>
      <c r="BE174" s="547"/>
      <c r="BF174" s="547">
        <v>0</v>
      </c>
      <c r="BG174" s="547">
        <v>13</v>
      </c>
      <c r="BH174" s="547"/>
      <c r="BI174" s="545"/>
      <c r="BJ174" s="544">
        <v>5.4</v>
      </c>
      <c r="BK174" s="545">
        <v>0</v>
      </c>
      <c r="BL174" s="544">
        <v>0</v>
      </c>
      <c r="BM174" s="269" t="s">
        <v>225</v>
      </c>
      <c r="BN174" s="269" t="s">
        <v>561</v>
      </c>
      <c r="BO174" s="271" t="s">
        <v>3002</v>
      </c>
      <c r="BP174" s="262" t="str">
        <f t="shared" si="88"/>
        <v/>
      </c>
      <c r="BQ174" s="263">
        <f t="shared" si="89"/>
        <v>0</v>
      </c>
      <c r="BR174" s="263">
        <f t="shared" si="90"/>
        <v>0</v>
      </c>
      <c r="BS174" s="263" t="str">
        <f t="shared" si="91"/>
        <v/>
      </c>
      <c r="BT174" s="264" t="str">
        <f t="shared" si="92"/>
        <v/>
      </c>
      <c r="BU174" s="264" t="str">
        <f t="shared" si="93"/>
        <v/>
      </c>
      <c r="BV174" s="263">
        <f t="shared" si="94"/>
        <v>0</v>
      </c>
      <c r="BW174" s="263">
        <f t="shared" si="95"/>
        <v>0</v>
      </c>
      <c r="BX174" s="263" t="str">
        <f t="shared" si="96"/>
        <v/>
      </c>
      <c r="BY174" s="263" t="str">
        <f t="shared" si="97"/>
        <v/>
      </c>
      <c r="BZ174" s="263" t="str">
        <f t="shared" si="98"/>
        <v/>
      </c>
      <c r="CA174" s="263" t="str">
        <f t="shared" si="99"/>
        <v/>
      </c>
      <c r="CB174" s="265"/>
      <c r="CC174" s="1131" t="s">
        <v>3397</v>
      </c>
      <c r="CD174" s="1126">
        <f t="shared" si="82"/>
        <v>0</v>
      </c>
      <c r="CE174" s="1126">
        <f t="shared" si="83"/>
        <v>0</v>
      </c>
    </row>
    <row r="175" spans="1:83" ht="27">
      <c r="A175" s="373" t="s">
        <v>2487</v>
      </c>
      <c r="B175" s="372" t="s">
        <v>717</v>
      </c>
      <c r="C175" s="372"/>
      <c r="D175" s="372"/>
      <c r="E175" s="372"/>
      <c r="F175" s="75">
        <f>SUM(F176:F183)</f>
        <v>1471.1</v>
      </c>
      <c r="G175" s="75">
        <f t="shared" ref="G175:O175" si="106">SUM(G176:G183)</f>
        <v>134</v>
      </c>
      <c r="H175" s="75">
        <f t="shared" si="106"/>
        <v>0</v>
      </c>
      <c r="I175" s="75">
        <f t="shared" si="106"/>
        <v>2977</v>
      </c>
      <c r="J175" s="75">
        <f t="shared" si="106"/>
        <v>169</v>
      </c>
      <c r="K175" s="75">
        <f t="shared" si="106"/>
        <v>0</v>
      </c>
      <c r="L175" s="75">
        <f t="shared" si="106"/>
        <v>0</v>
      </c>
      <c r="M175" s="75">
        <f t="shared" si="106"/>
        <v>1471.1</v>
      </c>
      <c r="N175" s="75">
        <f t="shared" si="106"/>
        <v>0</v>
      </c>
      <c r="O175" s="75">
        <f t="shared" si="106"/>
        <v>2977</v>
      </c>
      <c r="P175" s="75"/>
      <c r="Q175" s="92"/>
      <c r="R175" s="92"/>
      <c r="S175" s="92"/>
      <c r="T175" s="92"/>
      <c r="U175" s="1740"/>
      <c r="V175" s="500"/>
      <c r="W175" s="501"/>
      <c r="X175" s="501"/>
      <c r="Y175" s="501"/>
      <c r="Z175" s="501"/>
      <c r="AA175" s="501"/>
      <c r="AB175" s="502"/>
      <c r="AC175" s="268"/>
      <c r="AD175" s="269" t="s">
        <v>182</v>
      </c>
      <c r="AE175" s="269" t="s">
        <v>182</v>
      </c>
      <c r="AF175" s="269" t="s">
        <v>376</v>
      </c>
      <c r="AG175" s="269" t="s">
        <v>375</v>
      </c>
      <c r="AH175" s="269" t="s">
        <v>90</v>
      </c>
      <c r="AI175" s="269" t="s">
        <v>90</v>
      </c>
      <c r="AJ175" s="269" t="s">
        <v>90</v>
      </c>
      <c r="AK175" s="269"/>
      <c r="AL175" s="269"/>
      <c r="AM175" s="270"/>
      <c r="AN175" s="269" t="s">
        <v>90</v>
      </c>
      <c r="AO175" s="269" t="s">
        <v>90</v>
      </c>
      <c r="AP175" s="271"/>
      <c r="AQ175" s="272">
        <f t="shared" si="100"/>
        <v>0</v>
      </c>
      <c r="AR175" s="273">
        <f t="shared" si="101"/>
        <v>0</v>
      </c>
      <c r="AS175" s="274">
        <f t="shared" si="104"/>
        <v>0</v>
      </c>
      <c r="AT175" s="274">
        <f t="shared" si="105"/>
        <v>0</v>
      </c>
      <c r="AU175" s="125">
        <f t="shared" si="102"/>
        <v>0.27948193592364223</v>
      </c>
      <c r="AV175" s="126">
        <f t="shared" si="84"/>
        <v>102.36557677928081</v>
      </c>
      <c r="AW175" s="125" t="str">
        <f t="shared" si="85"/>
        <v/>
      </c>
      <c r="AX175" s="127">
        <f t="shared" si="86"/>
        <v>10978.358208955224</v>
      </c>
      <c r="AY175" s="127">
        <f t="shared" si="87"/>
        <v>17615.384615384617</v>
      </c>
      <c r="AZ175" s="128">
        <f t="shared" si="103"/>
        <v>60.455546085346931</v>
      </c>
      <c r="BA175" s="503" t="s">
        <v>2471</v>
      </c>
      <c r="BB175" s="504" t="s">
        <v>717</v>
      </c>
      <c r="BC175" s="546">
        <v>1467</v>
      </c>
      <c r="BD175" s="547">
        <v>123</v>
      </c>
      <c r="BE175" s="547">
        <v>0</v>
      </c>
      <c r="BF175" s="547">
        <v>1471.1</v>
      </c>
      <c r="BG175" s="547">
        <v>129</v>
      </c>
      <c r="BH175" s="547">
        <v>0</v>
      </c>
      <c r="BI175" s="547">
        <v>0</v>
      </c>
      <c r="BJ175" s="546">
        <v>1467</v>
      </c>
      <c r="BK175" s="547">
        <v>0</v>
      </c>
      <c r="BL175" s="547">
        <v>1471.1</v>
      </c>
      <c r="BM175" s="269" t="s">
        <v>376</v>
      </c>
      <c r="BN175" s="269" t="s">
        <v>90</v>
      </c>
      <c r="BO175" s="271"/>
      <c r="BP175" s="262" t="str">
        <f t="shared" si="88"/>
        <v/>
      </c>
      <c r="BQ175" s="263">
        <f t="shared" si="89"/>
        <v>0</v>
      </c>
      <c r="BR175" s="263">
        <f t="shared" si="90"/>
        <v>5</v>
      </c>
      <c r="BS175" s="263">
        <f t="shared" si="91"/>
        <v>0</v>
      </c>
      <c r="BT175" s="264" t="str">
        <f t="shared" si="92"/>
        <v/>
      </c>
      <c r="BU175" s="264" t="str">
        <f t="shared" si="93"/>
        <v/>
      </c>
      <c r="BV175" s="263">
        <f t="shared" si="94"/>
        <v>0</v>
      </c>
      <c r="BW175" s="263">
        <f t="shared" si="95"/>
        <v>0</v>
      </c>
      <c r="BX175" s="263" t="str">
        <f t="shared" si="96"/>
        <v/>
      </c>
      <c r="BY175" s="263" t="str">
        <f t="shared" si="97"/>
        <v/>
      </c>
      <c r="BZ175" s="263" t="str">
        <f t="shared" si="98"/>
        <v/>
      </c>
      <c r="CA175" s="263" t="str">
        <f t="shared" si="99"/>
        <v/>
      </c>
      <c r="CB175" s="265"/>
      <c r="CC175" s="1131" t="s">
        <v>3397</v>
      </c>
      <c r="CD175" s="1126">
        <f t="shared" si="82"/>
        <v>0</v>
      </c>
      <c r="CE175" s="1126">
        <f t="shared" si="83"/>
        <v>0</v>
      </c>
    </row>
    <row r="176" spans="1:83" ht="243">
      <c r="A176" s="373" t="s">
        <v>3219</v>
      </c>
      <c r="B176" s="372" t="s">
        <v>1189</v>
      </c>
      <c r="C176" s="372" t="s">
        <v>1190</v>
      </c>
      <c r="D176" s="372" t="s">
        <v>1191</v>
      </c>
      <c r="E176" s="372" t="s">
        <v>0</v>
      </c>
      <c r="F176" s="75">
        <v>600</v>
      </c>
      <c r="G176" s="75">
        <v>33</v>
      </c>
      <c r="H176" s="367"/>
      <c r="I176" s="1185">
        <v>659</v>
      </c>
      <c r="J176" s="1185">
        <v>32</v>
      </c>
      <c r="K176" s="1187"/>
      <c r="L176" s="1186"/>
      <c r="M176" s="1186">
        <v>600</v>
      </c>
      <c r="N176" s="1186"/>
      <c r="O176" s="1187">
        <v>659</v>
      </c>
      <c r="P176" s="1207" t="s">
        <v>231</v>
      </c>
      <c r="Q176" s="1208" t="s">
        <v>3548</v>
      </c>
      <c r="R176" s="1208" t="s">
        <v>3549</v>
      </c>
      <c r="S176" s="1208" t="s">
        <v>3550</v>
      </c>
      <c r="T176" s="1207" t="s">
        <v>1173</v>
      </c>
      <c r="U176" s="1204" t="s">
        <v>3551</v>
      </c>
      <c r="V176" s="500" t="s">
        <v>167</v>
      </c>
      <c r="W176" s="501" t="s">
        <v>892</v>
      </c>
      <c r="X176" s="501"/>
      <c r="Y176" s="501">
        <v>1</v>
      </c>
      <c r="Z176" s="501">
        <v>0</v>
      </c>
      <c r="AA176" s="565">
        <v>1</v>
      </c>
      <c r="AB176" s="502"/>
      <c r="AC176" s="268"/>
      <c r="AD176" s="269" t="s">
        <v>714</v>
      </c>
      <c r="AE176" s="269" t="s">
        <v>708</v>
      </c>
      <c r="AF176" s="269" t="s">
        <v>709</v>
      </c>
      <c r="AG176" s="269" t="s">
        <v>703</v>
      </c>
      <c r="AH176" s="269" t="s">
        <v>3081</v>
      </c>
      <c r="AI176" s="269" t="s">
        <v>559</v>
      </c>
      <c r="AJ176" s="269" t="s">
        <v>710</v>
      </c>
      <c r="AK176" s="269"/>
      <c r="AL176" s="269"/>
      <c r="AM176" s="270"/>
      <c r="AN176" s="269" t="s">
        <v>564</v>
      </c>
      <c r="AO176" s="269" t="s">
        <v>565</v>
      </c>
      <c r="AP176" s="271" t="s">
        <v>1565</v>
      </c>
      <c r="AQ176" s="272">
        <f t="shared" si="100"/>
        <v>0</v>
      </c>
      <c r="AR176" s="273">
        <f t="shared" si="101"/>
        <v>0</v>
      </c>
      <c r="AS176" s="274">
        <f t="shared" si="104"/>
        <v>0</v>
      </c>
      <c r="AT176" s="274">
        <f t="shared" si="105"/>
        <v>0</v>
      </c>
      <c r="AU176" s="125">
        <f t="shared" si="102"/>
        <v>4.7120418848167533</v>
      </c>
      <c r="AV176" s="126">
        <f t="shared" si="84"/>
        <v>9.8333333333333393</v>
      </c>
      <c r="AW176" s="125">
        <f t="shared" si="85"/>
        <v>-3.0303030303030276</v>
      </c>
      <c r="AX176" s="127">
        <f t="shared" si="86"/>
        <v>18181.818181818184</v>
      </c>
      <c r="AY176" s="127">
        <f t="shared" si="87"/>
        <v>20593.75</v>
      </c>
      <c r="AZ176" s="128" t="str">
        <f t="shared" si="103"/>
        <v/>
      </c>
      <c r="BA176" s="503" t="s">
        <v>2472</v>
      </c>
      <c r="BB176" s="504" t="s">
        <v>1189</v>
      </c>
      <c r="BC176" s="546">
        <v>573</v>
      </c>
      <c r="BD176" s="547">
        <v>27</v>
      </c>
      <c r="BE176" s="545"/>
      <c r="BF176" s="547">
        <v>600</v>
      </c>
      <c r="BG176" s="547">
        <v>33</v>
      </c>
      <c r="BH176" s="545"/>
      <c r="BI176" s="545"/>
      <c r="BJ176" s="550">
        <v>573</v>
      </c>
      <c r="BK176" s="545"/>
      <c r="BL176" s="544">
        <v>600</v>
      </c>
      <c r="BM176" s="269" t="s">
        <v>225</v>
      </c>
      <c r="BN176" s="269" t="s">
        <v>559</v>
      </c>
      <c r="BO176" s="271" t="s">
        <v>1565</v>
      </c>
      <c r="BP176" s="262" t="str">
        <f t="shared" si="88"/>
        <v/>
      </c>
      <c r="BQ176" s="263">
        <f t="shared" si="89"/>
        <v>0</v>
      </c>
      <c r="BR176" s="263">
        <f t="shared" si="90"/>
        <v>0</v>
      </c>
      <c r="BS176" s="263" t="str">
        <f t="shared" si="91"/>
        <v/>
      </c>
      <c r="BT176" s="264" t="str">
        <f t="shared" si="92"/>
        <v/>
      </c>
      <c r="BU176" s="264" t="str">
        <f t="shared" si="93"/>
        <v/>
      </c>
      <c r="BV176" s="263" t="str">
        <f t="shared" si="94"/>
        <v/>
      </c>
      <c r="BW176" s="263">
        <f t="shared" si="95"/>
        <v>0</v>
      </c>
      <c r="BX176" s="263" t="str">
        <f t="shared" si="96"/>
        <v/>
      </c>
      <c r="BY176" s="263" t="str">
        <f t="shared" si="97"/>
        <v/>
      </c>
      <c r="BZ176" s="263" t="str">
        <f t="shared" si="98"/>
        <v/>
      </c>
      <c r="CA176" s="263" t="str">
        <f t="shared" si="99"/>
        <v/>
      </c>
      <c r="CB176" s="265"/>
      <c r="CC176" s="1131" t="s">
        <v>3397</v>
      </c>
      <c r="CD176" s="1126">
        <f t="shared" si="82"/>
        <v>0</v>
      </c>
      <c r="CE176" s="1126">
        <f t="shared" si="83"/>
        <v>0</v>
      </c>
    </row>
    <row r="177" spans="1:83" ht="148.5">
      <c r="A177" s="373" t="s">
        <v>3220</v>
      </c>
      <c r="B177" s="372" t="s">
        <v>1192</v>
      </c>
      <c r="C177" s="372" t="s">
        <v>1193</v>
      </c>
      <c r="D177" s="372" t="s">
        <v>1191</v>
      </c>
      <c r="E177" s="372" t="s">
        <v>0</v>
      </c>
      <c r="F177" s="75">
        <v>513</v>
      </c>
      <c r="G177" s="75">
        <v>13</v>
      </c>
      <c r="H177" s="367"/>
      <c r="I177" s="1185">
        <v>1796</v>
      </c>
      <c r="J177" s="1185">
        <v>43</v>
      </c>
      <c r="K177" s="1187"/>
      <c r="L177" s="1186"/>
      <c r="M177" s="1186">
        <v>513</v>
      </c>
      <c r="N177" s="1186"/>
      <c r="O177" s="1187">
        <v>1796</v>
      </c>
      <c r="P177" s="1207" t="s">
        <v>231</v>
      </c>
      <c r="Q177" s="1208" t="s">
        <v>3548</v>
      </c>
      <c r="R177" s="1208" t="s">
        <v>3549</v>
      </c>
      <c r="S177" s="1208" t="s">
        <v>3550</v>
      </c>
      <c r="T177" s="371" t="s">
        <v>1173</v>
      </c>
      <c r="U177" s="1740"/>
      <c r="V177" s="500" t="s">
        <v>167</v>
      </c>
      <c r="W177" s="501" t="s">
        <v>893</v>
      </c>
      <c r="X177" s="501"/>
      <c r="Y177" s="501">
        <v>1</v>
      </c>
      <c r="Z177" s="501">
        <v>0</v>
      </c>
      <c r="AA177" s="565">
        <v>1</v>
      </c>
      <c r="AB177" s="502"/>
      <c r="AC177" s="268"/>
      <c r="AD177" s="269" t="s">
        <v>714</v>
      </c>
      <c r="AE177" s="269" t="s">
        <v>708</v>
      </c>
      <c r="AF177" s="269" t="s">
        <v>709</v>
      </c>
      <c r="AG177" s="269" t="s">
        <v>703</v>
      </c>
      <c r="AH177" s="269" t="s">
        <v>3081</v>
      </c>
      <c r="AI177" s="269" t="s">
        <v>560</v>
      </c>
      <c r="AJ177" s="269" t="s">
        <v>710</v>
      </c>
      <c r="AK177" s="269"/>
      <c r="AL177" s="269"/>
      <c r="AM177" s="270"/>
      <c r="AN177" s="269" t="s">
        <v>610</v>
      </c>
      <c r="AO177" s="269" t="s">
        <v>611</v>
      </c>
      <c r="AP177" s="271"/>
      <c r="AQ177" s="272">
        <f t="shared" si="100"/>
        <v>0</v>
      </c>
      <c r="AR177" s="273">
        <f t="shared" si="101"/>
        <v>0</v>
      </c>
      <c r="AS177" s="274">
        <f t="shared" si="104"/>
        <v>0</v>
      </c>
      <c r="AT177" s="274">
        <f t="shared" si="105"/>
        <v>0</v>
      </c>
      <c r="AU177" s="125">
        <f t="shared" si="102"/>
        <v>1.9880715705765439</v>
      </c>
      <c r="AV177" s="126">
        <f t="shared" si="84"/>
        <v>250.09746588693957</v>
      </c>
      <c r="AW177" s="125">
        <f t="shared" si="85"/>
        <v>230.76923076923075</v>
      </c>
      <c r="AX177" s="127">
        <f t="shared" si="86"/>
        <v>39461.538461538461</v>
      </c>
      <c r="AY177" s="127">
        <f t="shared" si="87"/>
        <v>41767.441860465122</v>
      </c>
      <c r="AZ177" s="128" t="str">
        <f t="shared" si="103"/>
        <v/>
      </c>
      <c r="BA177" s="503" t="s">
        <v>2473</v>
      </c>
      <c r="BB177" s="504" t="s">
        <v>1192</v>
      </c>
      <c r="BC177" s="547">
        <v>503</v>
      </c>
      <c r="BD177" s="547">
        <v>13</v>
      </c>
      <c r="BE177" s="545"/>
      <c r="BF177" s="547">
        <v>513</v>
      </c>
      <c r="BG177" s="547">
        <v>13</v>
      </c>
      <c r="BH177" s="545"/>
      <c r="BI177" s="545"/>
      <c r="BJ177" s="544">
        <v>503</v>
      </c>
      <c r="BK177" s="545"/>
      <c r="BL177" s="544">
        <v>513</v>
      </c>
      <c r="BM177" s="269" t="s">
        <v>225</v>
      </c>
      <c r="BN177" s="269" t="s">
        <v>560</v>
      </c>
      <c r="BO177" s="271"/>
      <c r="BP177" s="262" t="str">
        <f t="shared" si="88"/>
        <v/>
      </c>
      <c r="BQ177" s="263">
        <f t="shared" si="89"/>
        <v>0</v>
      </c>
      <c r="BR177" s="263">
        <f t="shared" si="90"/>
        <v>0</v>
      </c>
      <c r="BS177" s="263" t="str">
        <f t="shared" si="91"/>
        <v/>
      </c>
      <c r="BT177" s="264" t="str">
        <f t="shared" si="92"/>
        <v/>
      </c>
      <c r="BU177" s="264" t="str">
        <f t="shared" si="93"/>
        <v/>
      </c>
      <c r="BV177" s="263" t="str">
        <f t="shared" si="94"/>
        <v/>
      </c>
      <c r="BW177" s="263">
        <f t="shared" si="95"/>
        <v>0</v>
      </c>
      <c r="BX177" s="263" t="str">
        <f t="shared" si="96"/>
        <v/>
      </c>
      <c r="BY177" s="263" t="str">
        <f t="shared" si="97"/>
        <v/>
      </c>
      <c r="BZ177" s="263" t="str">
        <f t="shared" si="98"/>
        <v/>
      </c>
      <c r="CA177" s="263" t="str">
        <f t="shared" si="99"/>
        <v/>
      </c>
      <c r="CB177" s="265"/>
      <c r="CC177" s="1131" t="s">
        <v>3397</v>
      </c>
      <c r="CD177" s="1126">
        <f t="shared" si="82"/>
        <v>0</v>
      </c>
      <c r="CE177" s="1126">
        <f t="shared" si="83"/>
        <v>0</v>
      </c>
    </row>
    <row r="178" spans="1:83" ht="67.5">
      <c r="A178" s="373" t="s">
        <v>3221</v>
      </c>
      <c r="B178" s="372" t="s">
        <v>1918</v>
      </c>
      <c r="C178" s="372" t="s">
        <v>1194</v>
      </c>
      <c r="D178" s="372" t="s">
        <v>1191</v>
      </c>
      <c r="E178" s="372" t="s">
        <v>0</v>
      </c>
      <c r="F178" s="75">
        <v>0</v>
      </c>
      <c r="G178" s="75">
        <v>0</v>
      </c>
      <c r="H178" s="367"/>
      <c r="I178" s="1185">
        <v>0</v>
      </c>
      <c r="J178" s="1185">
        <v>0</v>
      </c>
      <c r="K178" s="1187"/>
      <c r="L178" s="1186"/>
      <c r="M178" s="1186">
        <v>0</v>
      </c>
      <c r="N178" s="1186"/>
      <c r="O178" s="1187">
        <v>0</v>
      </c>
      <c r="P178" s="1207" t="s">
        <v>231</v>
      </c>
      <c r="Q178" s="1208" t="s">
        <v>3548</v>
      </c>
      <c r="R178" s="1208" t="s">
        <v>3549</v>
      </c>
      <c r="S178" s="1208" t="s">
        <v>3550</v>
      </c>
      <c r="T178" s="371" t="s">
        <v>1173</v>
      </c>
      <c r="U178" s="1740"/>
      <c r="V178" s="500" t="s">
        <v>2301</v>
      </c>
      <c r="W178" s="501" t="s">
        <v>894</v>
      </c>
      <c r="X178" s="501"/>
      <c r="Y178" s="501">
        <v>3</v>
      </c>
      <c r="Z178" s="501">
        <v>0</v>
      </c>
      <c r="AA178" s="565">
        <v>0</v>
      </c>
      <c r="AB178" s="502"/>
      <c r="AC178" s="268"/>
      <c r="AD178" s="284" t="s">
        <v>229</v>
      </c>
      <c r="AE178" s="269" t="s">
        <v>1703</v>
      </c>
      <c r="AF178" s="269" t="s">
        <v>1704</v>
      </c>
      <c r="AG178" s="269" t="s">
        <v>1705</v>
      </c>
      <c r="AH178" s="269" t="s">
        <v>3081</v>
      </c>
      <c r="AI178" s="269" t="s">
        <v>618</v>
      </c>
      <c r="AJ178" s="269" t="s">
        <v>230</v>
      </c>
      <c r="AK178" s="269"/>
      <c r="AL178" s="269"/>
      <c r="AM178" s="270"/>
      <c r="AN178" s="269" t="s">
        <v>616</v>
      </c>
      <c r="AO178" s="269" t="s">
        <v>617</v>
      </c>
      <c r="AP178" s="271" t="s">
        <v>2943</v>
      </c>
      <c r="AQ178" s="272">
        <f t="shared" si="100"/>
        <v>0</v>
      </c>
      <c r="AR178" s="273">
        <f t="shared" si="101"/>
        <v>0</v>
      </c>
      <c r="AS178" s="274">
        <f t="shared" si="104"/>
        <v>0</v>
      </c>
      <c r="AT178" s="274">
        <f t="shared" si="105"/>
        <v>0</v>
      </c>
      <c r="AU178" s="125">
        <f t="shared" si="102"/>
        <v>-100</v>
      </c>
      <c r="AV178" s="126" t="str">
        <f t="shared" si="84"/>
        <v/>
      </c>
      <c r="AW178" s="125" t="str">
        <f t="shared" si="85"/>
        <v/>
      </c>
      <c r="AX178" s="127" t="str">
        <f t="shared" si="86"/>
        <v/>
      </c>
      <c r="AY178" s="127" t="str">
        <f t="shared" si="87"/>
        <v/>
      </c>
      <c r="AZ178" s="128" t="str">
        <f t="shared" si="103"/>
        <v/>
      </c>
      <c r="BA178" s="503" t="s">
        <v>2474</v>
      </c>
      <c r="BB178" s="504" t="s">
        <v>1918</v>
      </c>
      <c r="BC178" s="547">
        <v>12</v>
      </c>
      <c r="BD178" s="547">
        <v>1</v>
      </c>
      <c r="BE178" s="545"/>
      <c r="BF178" s="547">
        <v>0</v>
      </c>
      <c r="BG178" s="547">
        <v>0</v>
      </c>
      <c r="BH178" s="545"/>
      <c r="BI178" s="545"/>
      <c r="BJ178" s="544">
        <v>12</v>
      </c>
      <c r="BK178" s="545"/>
      <c r="BL178" s="544">
        <v>0</v>
      </c>
      <c r="BM178" s="269" t="s">
        <v>225</v>
      </c>
      <c r="BN178" s="269" t="s">
        <v>618</v>
      </c>
      <c r="BO178" s="271" t="s">
        <v>2943</v>
      </c>
      <c r="BP178" s="262" t="str">
        <f t="shared" si="88"/>
        <v/>
      </c>
      <c r="BQ178" s="263">
        <f t="shared" si="89"/>
        <v>0</v>
      </c>
      <c r="BR178" s="263">
        <f t="shared" si="90"/>
        <v>0</v>
      </c>
      <c r="BS178" s="263" t="str">
        <f t="shared" si="91"/>
        <v/>
      </c>
      <c r="BT178" s="264" t="str">
        <f t="shared" si="92"/>
        <v/>
      </c>
      <c r="BU178" s="264" t="str">
        <f t="shared" si="93"/>
        <v/>
      </c>
      <c r="BV178" s="263" t="str">
        <f t="shared" si="94"/>
        <v/>
      </c>
      <c r="BW178" s="263">
        <f t="shared" si="95"/>
        <v>0</v>
      </c>
      <c r="BX178" s="263" t="str">
        <f t="shared" si="96"/>
        <v/>
      </c>
      <c r="BY178" s="263" t="str">
        <f t="shared" si="97"/>
        <v/>
      </c>
      <c r="BZ178" s="263" t="str">
        <f t="shared" si="98"/>
        <v/>
      </c>
      <c r="CA178" s="263" t="str">
        <f t="shared" si="99"/>
        <v/>
      </c>
      <c r="CB178" s="265"/>
      <c r="CC178" s="1131" t="s">
        <v>3397</v>
      </c>
      <c r="CD178" s="1126">
        <f t="shared" si="82"/>
        <v>0</v>
      </c>
      <c r="CE178" s="1126">
        <f t="shared" si="83"/>
        <v>0</v>
      </c>
    </row>
    <row r="179" spans="1:83" ht="189">
      <c r="A179" s="373" t="s">
        <v>3222</v>
      </c>
      <c r="B179" s="372" t="s">
        <v>1195</v>
      </c>
      <c r="C179" s="372" t="s">
        <v>1196</v>
      </c>
      <c r="D179" s="372" t="s">
        <v>1191</v>
      </c>
      <c r="E179" s="372" t="s">
        <v>0</v>
      </c>
      <c r="F179" s="75">
        <v>112</v>
      </c>
      <c r="G179" s="75">
        <v>66</v>
      </c>
      <c r="H179" s="367"/>
      <c r="I179" s="1185">
        <v>103</v>
      </c>
      <c r="J179" s="1185">
        <v>63</v>
      </c>
      <c r="K179" s="1187"/>
      <c r="L179" s="1186"/>
      <c r="M179" s="1186">
        <v>112</v>
      </c>
      <c r="N179" s="1187"/>
      <c r="O179" s="1187">
        <v>103</v>
      </c>
      <c r="P179" s="1207" t="s">
        <v>231</v>
      </c>
      <c r="Q179" s="1208" t="s">
        <v>3548</v>
      </c>
      <c r="R179" s="1208" t="s">
        <v>3549</v>
      </c>
      <c r="S179" s="1208" t="s">
        <v>3550</v>
      </c>
      <c r="T179" s="371" t="s">
        <v>1173</v>
      </c>
      <c r="U179" s="1740"/>
      <c r="V179" s="500" t="s">
        <v>167</v>
      </c>
      <c r="W179" s="501" t="s">
        <v>1343</v>
      </c>
      <c r="X179" s="501"/>
      <c r="Y179" s="501">
        <v>1</v>
      </c>
      <c r="Z179" s="501">
        <v>0</v>
      </c>
      <c r="AA179" s="565">
        <v>1</v>
      </c>
      <c r="AB179" s="502"/>
      <c r="AC179" s="268"/>
      <c r="AD179" s="269" t="s">
        <v>714</v>
      </c>
      <c r="AE179" s="269" t="s">
        <v>708</v>
      </c>
      <c r="AF179" s="269" t="s">
        <v>709</v>
      </c>
      <c r="AG179" s="269" t="s">
        <v>703</v>
      </c>
      <c r="AH179" s="269" t="s">
        <v>3081</v>
      </c>
      <c r="AI179" s="269" t="s">
        <v>559</v>
      </c>
      <c r="AJ179" s="269" t="s">
        <v>710</v>
      </c>
      <c r="AK179" s="269"/>
      <c r="AL179" s="269"/>
      <c r="AM179" s="270"/>
      <c r="AN179" s="269" t="s">
        <v>564</v>
      </c>
      <c r="AO179" s="269" t="s">
        <v>565</v>
      </c>
      <c r="AP179" s="271" t="s">
        <v>1963</v>
      </c>
      <c r="AQ179" s="272">
        <f t="shared" si="100"/>
        <v>0</v>
      </c>
      <c r="AR179" s="273">
        <f t="shared" si="101"/>
        <v>0</v>
      </c>
      <c r="AS179" s="274">
        <f t="shared" si="104"/>
        <v>0</v>
      </c>
      <c r="AT179" s="274">
        <f t="shared" si="105"/>
        <v>0</v>
      </c>
      <c r="AU179" s="125">
        <f t="shared" si="102"/>
        <v>-8.9430894308943127</v>
      </c>
      <c r="AV179" s="126">
        <f t="shared" si="84"/>
        <v>-8.03571428571429</v>
      </c>
      <c r="AW179" s="125">
        <f t="shared" si="85"/>
        <v>-4.5454545454545414</v>
      </c>
      <c r="AX179" s="127">
        <f t="shared" si="86"/>
        <v>1696.969696969697</v>
      </c>
      <c r="AY179" s="127">
        <f t="shared" si="87"/>
        <v>1634.9206349206349</v>
      </c>
      <c r="AZ179" s="128" t="str">
        <f t="shared" si="103"/>
        <v/>
      </c>
      <c r="BA179" s="503" t="s">
        <v>2475</v>
      </c>
      <c r="BB179" s="504" t="s">
        <v>1195</v>
      </c>
      <c r="BC179" s="546">
        <v>123</v>
      </c>
      <c r="BD179" s="547">
        <v>67</v>
      </c>
      <c r="BE179" s="545"/>
      <c r="BF179" s="547">
        <v>112</v>
      </c>
      <c r="BG179" s="547">
        <v>66</v>
      </c>
      <c r="BH179" s="545"/>
      <c r="BI179" s="545"/>
      <c r="BJ179" s="550">
        <v>123</v>
      </c>
      <c r="BK179" s="545"/>
      <c r="BL179" s="544">
        <v>112</v>
      </c>
      <c r="BM179" s="269" t="s">
        <v>225</v>
      </c>
      <c r="BN179" s="269" t="s">
        <v>559</v>
      </c>
      <c r="BO179" s="271" t="s">
        <v>1963</v>
      </c>
      <c r="BP179" s="262" t="str">
        <f t="shared" si="88"/>
        <v/>
      </c>
      <c r="BQ179" s="263">
        <f t="shared" si="89"/>
        <v>0</v>
      </c>
      <c r="BR179" s="263">
        <f t="shared" si="90"/>
        <v>0</v>
      </c>
      <c r="BS179" s="263" t="str">
        <f t="shared" si="91"/>
        <v/>
      </c>
      <c r="BT179" s="264" t="str">
        <f t="shared" si="92"/>
        <v/>
      </c>
      <c r="BU179" s="264" t="str">
        <f t="shared" si="93"/>
        <v/>
      </c>
      <c r="BV179" s="263" t="str">
        <f t="shared" si="94"/>
        <v/>
      </c>
      <c r="BW179" s="263">
        <f t="shared" si="95"/>
        <v>0</v>
      </c>
      <c r="BX179" s="263" t="str">
        <f t="shared" si="96"/>
        <v/>
      </c>
      <c r="BY179" s="263" t="str">
        <f t="shared" si="97"/>
        <v/>
      </c>
      <c r="BZ179" s="263" t="str">
        <f t="shared" si="98"/>
        <v/>
      </c>
      <c r="CA179" s="263" t="str">
        <f t="shared" si="99"/>
        <v/>
      </c>
      <c r="CB179" s="265"/>
      <c r="CC179" s="1131" t="s">
        <v>3397</v>
      </c>
      <c r="CD179" s="1126">
        <f t="shared" si="82"/>
        <v>0</v>
      </c>
      <c r="CE179" s="1126">
        <f t="shared" si="83"/>
        <v>0</v>
      </c>
    </row>
    <row r="180" spans="1:83" ht="54">
      <c r="A180" s="373" t="s">
        <v>3223</v>
      </c>
      <c r="B180" s="372" t="s">
        <v>1197</v>
      </c>
      <c r="C180" s="372" t="s">
        <v>1198</v>
      </c>
      <c r="D180" s="372" t="s">
        <v>1191</v>
      </c>
      <c r="E180" s="1237" t="s">
        <v>0</v>
      </c>
      <c r="F180" s="1205">
        <v>50</v>
      </c>
      <c r="G180" s="1205">
        <v>1</v>
      </c>
      <c r="H180" s="1186"/>
      <c r="I180" s="1185">
        <v>150</v>
      </c>
      <c r="J180" s="1185">
        <v>3</v>
      </c>
      <c r="K180" s="1187"/>
      <c r="L180" s="1186"/>
      <c r="M180" s="1186">
        <v>50</v>
      </c>
      <c r="N180" s="1186"/>
      <c r="O180" s="1187">
        <v>150</v>
      </c>
      <c r="P180" s="1207" t="s">
        <v>231</v>
      </c>
      <c r="Q180" s="1208" t="s">
        <v>3535</v>
      </c>
      <c r="R180" s="1208" t="s">
        <v>3552</v>
      </c>
      <c r="S180" s="1208" t="s">
        <v>3553</v>
      </c>
      <c r="T180" s="1207" t="s">
        <v>1173</v>
      </c>
      <c r="U180" s="1209"/>
      <c r="V180" s="500" t="s">
        <v>167</v>
      </c>
      <c r="W180" s="501" t="s">
        <v>895</v>
      </c>
      <c r="X180" s="501"/>
      <c r="Y180" s="501">
        <v>1</v>
      </c>
      <c r="Z180" s="501">
        <v>0</v>
      </c>
      <c r="AA180" s="565">
        <v>1</v>
      </c>
      <c r="AB180" s="502"/>
      <c r="AC180" s="268"/>
      <c r="AD180" s="269" t="s">
        <v>714</v>
      </c>
      <c r="AE180" s="269" t="s">
        <v>708</v>
      </c>
      <c r="AF180" s="269" t="s">
        <v>709</v>
      </c>
      <c r="AG180" s="269" t="s">
        <v>703</v>
      </c>
      <c r="AH180" s="269" t="s">
        <v>3081</v>
      </c>
      <c r="AI180" s="269" t="s">
        <v>560</v>
      </c>
      <c r="AJ180" s="269" t="s">
        <v>710</v>
      </c>
      <c r="AK180" s="269"/>
      <c r="AL180" s="269"/>
      <c r="AM180" s="270"/>
      <c r="AN180" s="269" t="s">
        <v>610</v>
      </c>
      <c r="AO180" s="269" t="s">
        <v>611</v>
      </c>
      <c r="AP180" s="271" t="s">
        <v>1986</v>
      </c>
      <c r="AQ180" s="272">
        <f t="shared" si="100"/>
        <v>0</v>
      </c>
      <c r="AR180" s="273">
        <f t="shared" si="101"/>
        <v>0</v>
      </c>
      <c r="AS180" s="274">
        <f t="shared" si="104"/>
        <v>0</v>
      </c>
      <c r="AT180" s="274">
        <f t="shared" si="105"/>
        <v>0</v>
      </c>
      <c r="AU180" s="125">
        <f t="shared" si="102"/>
        <v>-66.666666666666671</v>
      </c>
      <c r="AV180" s="126">
        <f t="shared" si="84"/>
        <v>200</v>
      </c>
      <c r="AW180" s="125">
        <f t="shared" si="85"/>
        <v>200</v>
      </c>
      <c r="AX180" s="127">
        <f t="shared" si="86"/>
        <v>50000</v>
      </c>
      <c r="AY180" s="127">
        <f t="shared" si="87"/>
        <v>50000</v>
      </c>
      <c r="AZ180" s="128" t="str">
        <f t="shared" si="103"/>
        <v/>
      </c>
      <c r="BA180" s="503" t="s">
        <v>2476</v>
      </c>
      <c r="BB180" s="504" t="s">
        <v>1197</v>
      </c>
      <c r="BC180" s="547">
        <v>150</v>
      </c>
      <c r="BD180" s="547">
        <v>3</v>
      </c>
      <c r="BE180" s="545"/>
      <c r="BF180" s="547">
        <v>50</v>
      </c>
      <c r="BG180" s="547">
        <v>1</v>
      </c>
      <c r="BH180" s="545"/>
      <c r="BI180" s="545"/>
      <c r="BJ180" s="544">
        <v>150</v>
      </c>
      <c r="BK180" s="545"/>
      <c r="BL180" s="544">
        <v>50</v>
      </c>
      <c r="BM180" s="269" t="s">
        <v>225</v>
      </c>
      <c r="BN180" s="269" t="s">
        <v>560</v>
      </c>
      <c r="BO180" s="271" t="s">
        <v>1986</v>
      </c>
      <c r="BP180" s="262" t="str">
        <f t="shared" si="88"/>
        <v/>
      </c>
      <c r="BQ180" s="263">
        <f t="shared" si="89"/>
        <v>0</v>
      </c>
      <c r="BR180" s="263">
        <f t="shared" si="90"/>
        <v>0</v>
      </c>
      <c r="BS180" s="263" t="str">
        <f t="shared" si="91"/>
        <v/>
      </c>
      <c r="BT180" s="264" t="str">
        <f t="shared" si="92"/>
        <v/>
      </c>
      <c r="BU180" s="264" t="str">
        <f t="shared" si="93"/>
        <v/>
      </c>
      <c r="BV180" s="263" t="str">
        <f t="shared" si="94"/>
        <v/>
      </c>
      <c r="BW180" s="263">
        <f t="shared" si="95"/>
        <v>0</v>
      </c>
      <c r="BX180" s="263" t="str">
        <f t="shared" si="96"/>
        <v/>
      </c>
      <c r="BY180" s="263" t="str">
        <f t="shared" si="97"/>
        <v/>
      </c>
      <c r="BZ180" s="263" t="str">
        <f t="shared" si="98"/>
        <v/>
      </c>
      <c r="CA180" s="263" t="str">
        <f t="shared" si="99"/>
        <v/>
      </c>
      <c r="CB180" s="265"/>
      <c r="CC180" s="1131" t="s">
        <v>3397</v>
      </c>
      <c r="CD180" s="1126">
        <f t="shared" si="82"/>
        <v>0</v>
      </c>
      <c r="CE180" s="1126">
        <f t="shared" si="83"/>
        <v>0</v>
      </c>
    </row>
    <row r="181" spans="1:83" ht="121.5">
      <c r="A181" s="373" t="s">
        <v>3224</v>
      </c>
      <c r="B181" s="372" t="s">
        <v>1199</v>
      </c>
      <c r="C181" s="372" t="s">
        <v>1200</v>
      </c>
      <c r="D181" s="372" t="s">
        <v>1191</v>
      </c>
      <c r="E181" s="1237" t="s">
        <v>297</v>
      </c>
      <c r="F181" s="1205">
        <v>5.0999999999999996</v>
      </c>
      <c r="G181" s="1185">
        <v>6</v>
      </c>
      <c r="H181" s="1186"/>
      <c r="I181" s="1185">
        <v>10</v>
      </c>
      <c r="J181" s="1185">
        <v>8</v>
      </c>
      <c r="K181" s="1187"/>
      <c r="L181" s="1186"/>
      <c r="M181" s="1186">
        <v>5.0999999999999996</v>
      </c>
      <c r="N181" s="1186"/>
      <c r="O181" s="1187">
        <v>10</v>
      </c>
      <c r="P181" s="1207" t="s">
        <v>231</v>
      </c>
      <c r="Q181" s="1208" t="s">
        <v>3535</v>
      </c>
      <c r="R181" s="1208" t="s">
        <v>3552</v>
      </c>
      <c r="S181" s="1208" t="s">
        <v>3553</v>
      </c>
      <c r="T181" s="1207" t="s">
        <v>1173</v>
      </c>
      <c r="U181" s="1204" t="s">
        <v>3554</v>
      </c>
      <c r="V181" s="500" t="s">
        <v>167</v>
      </c>
      <c r="W181" s="501" t="s">
        <v>1344</v>
      </c>
      <c r="X181" s="501"/>
      <c r="Y181" s="501">
        <v>1</v>
      </c>
      <c r="Z181" s="501">
        <v>0</v>
      </c>
      <c r="AA181" s="565">
        <v>1</v>
      </c>
      <c r="AB181" s="502"/>
      <c r="AC181" s="268"/>
      <c r="AD181" s="269" t="s">
        <v>714</v>
      </c>
      <c r="AE181" s="269" t="s">
        <v>708</v>
      </c>
      <c r="AF181" s="269" t="s">
        <v>709</v>
      </c>
      <c r="AG181" s="269" t="s">
        <v>703</v>
      </c>
      <c r="AH181" s="269" t="s">
        <v>3081</v>
      </c>
      <c r="AI181" s="269" t="s">
        <v>559</v>
      </c>
      <c r="AJ181" s="269" t="s">
        <v>710</v>
      </c>
      <c r="AK181" s="269"/>
      <c r="AL181" s="269"/>
      <c r="AM181" s="270"/>
      <c r="AN181" s="269" t="s">
        <v>564</v>
      </c>
      <c r="AO181" s="269" t="s">
        <v>565</v>
      </c>
      <c r="AP181" s="271" t="s">
        <v>3027</v>
      </c>
      <c r="AQ181" s="272">
        <f t="shared" si="100"/>
        <v>0</v>
      </c>
      <c r="AR181" s="273">
        <f t="shared" si="101"/>
        <v>0</v>
      </c>
      <c r="AS181" s="274">
        <f t="shared" si="104"/>
        <v>0</v>
      </c>
      <c r="AT181" s="274">
        <f t="shared" si="105"/>
        <v>0</v>
      </c>
      <c r="AU181" s="125">
        <f t="shared" si="102"/>
        <v>409.99999999999994</v>
      </c>
      <c r="AV181" s="126">
        <f t="shared" si="84"/>
        <v>96.078431372549034</v>
      </c>
      <c r="AW181" s="125">
        <f t="shared" si="85"/>
        <v>33.333333333333329</v>
      </c>
      <c r="AX181" s="127">
        <f t="shared" si="86"/>
        <v>850</v>
      </c>
      <c r="AY181" s="127">
        <f t="shared" si="87"/>
        <v>1250</v>
      </c>
      <c r="AZ181" s="128">
        <f t="shared" si="103"/>
        <v>47.058823529411775</v>
      </c>
      <c r="BA181" s="503" t="s">
        <v>2477</v>
      </c>
      <c r="BB181" s="504" t="s">
        <v>1199</v>
      </c>
      <c r="BC181" s="546">
        <v>1</v>
      </c>
      <c r="BD181" s="547">
        <v>1</v>
      </c>
      <c r="BE181" s="545"/>
      <c r="BF181" s="546">
        <v>5.0999999999999996</v>
      </c>
      <c r="BG181" s="547">
        <v>1</v>
      </c>
      <c r="BH181" s="545"/>
      <c r="BI181" s="545"/>
      <c r="BJ181" s="544">
        <v>1</v>
      </c>
      <c r="BK181" s="545"/>
      <c r="BL181" s="550">
        <v>5.0999999999999996</v>
      </c>
      <c r="BM181" s="269" t="s">
        <v>225</v>
      </c>
      <c r="BN181" s="269" t="s">
        <v>559</v>
      </c>
      <c r="BO181" s="271" t="s">
        <v>3027</v>
      </c>
      <c r="BP181" s="262" t="str">
        <f t="shared" si="88"/>
        <v/>
      </c>
      <c r="BQ181" s="263">
        <f t="shared" si="89"/>
        <v>0</v>
      </c>
      <c r="BR181" s="263">
        <f t="shared" si="90"/>
        <v>5</v>
      </c>
      <c r="BS181" s="263" t="str">
        <f t="shared" si="91"/>
        <v/>
      </c>
      <c r="BT181" s="264" t="str">
        <f t="shared" si="92"/>
        <v/>
      </c>
      <c r="BU181" s="264" t="str">
        <f t="shared" si="93"/>
        <v/>
      </c>
      <c r="BV181" s="263" t="str">
        <f t="shared" si="94"/>
        <v/>
      </c>
      <c r="BW181" s="263">
        <f t="shared" si="95"/>
        <v>0</v>
      </c>
      <c r="BX181" s="263" t="str">
        <f t="shared" si="96"/>
        <v/>
      </c>
      <c r="BY181" s="263" t="str">
        <f t="shared" si="97"/>
        <v/>
      </c>
      <c r="BZ181" s="263" t="str">
        <f t="shared" si="98"/>
        <v/>
      </c>
      <c r="CA181" s="263" t="str">
        <f t="shared" si="99"/>
        <v/>
      </c>
      <c r="CB181" s="265"/>
      <c r="CC181" s="1131" t="s">
        <v>3397</v>
      </c>
      <c r="CD181" s="1126">
        <f t="shared" si="82"/>
        <v>0</v>
      </c>
      <c r="CE181" s="1126">
        <f t="shared" si="83"/>
        <v>0</v>
      </c>
    </row>
    <row r="182" spans="1:83" ht="54">
      <c r="A182" s="373" t="s">
        <v>3225</v>
      </c>
      <c r="B182" s="372" t="s">
        <v>1201</v>
      </c>
      <c r="C182" s="372" t="s">
        <v>1202</v>
      </c>
      <c r="D182" s="372" t="s">
        <v>1191</v>
      </c>
      <c r="E182" s="372" t="s">
        <v>0</v>
      </c>
      <c r="F182" s="75">
        <v>0</v>
      </c>
      <c r="G182" s="75">
        <v>0</v>
      </c>
      <c r="H182" s="367"/>
      <c r="I182" s="1185">
        <v>76</v>
      </c>
      <c r="J182" s="1185">
        <v>5</v>
      </c>
      <c r="K182" s="1187"/>
      <c r="L182" s="1186"/>
      <c r="M182" s="1186">
        <v>0</v>
      </c>
      <c r="N182" s="1186"/>
      <c r="O182" s="1186">
        <v>76</v>
      </c>
      <c r="P182" s="1207" t="s">
        <v>231</v>
      </c>
      <c r="Q182" s="1208" t="s">
        <v>3535</v>
      </c>
      <c r="R182" s="1208" t="s">
        <v>3552</v>
      </c>
      <c r="S182" s="1208" t="s">
        <v>3553</v>
      </c>
      <c r="T182" s="1208" t="s">
        <v>3555</v>
      </c>
      <c r="U182" s="1209"/>
      <c r="V182" s="500" t="s">
        <v>167</v>
      </c>
      <c r="W182" s="501" t="s">
        <v>896</v>
      </c>
      <c r="X182" s="501"/>
      <c r="Y182" s="501">
        <v>3</v>
      </c>
      <c r="Z182" s="501">
        <v>0</v>
      </c>
      <c r="AA182" s="565">
        <v>0</v>
      </c>
      <c r="AB182" s="502"/>
      <c r="AC182" s="268"/>
      <c r="AD182" s="269" t="s">
        <v>714</v>
      </c>
      <c r="AE182" s="269" t="s">
        <v>708</v>
      </c>
      <c r="AF182" s="269" t="s">
        <v>709</v>
      </c>
      <c r="AG182" s="269" t="s">
        <v>703</v>
      </c>
      <c r="AH182" s="269" t="s">
        <v>3081</v>
      </c>
      <c r="AI182" s="269" t="s">
        <v>559</v>
      </c>
      <c r="AJ182" s="269" t="s">
        <v>710</v>
      </c>
      <c r="AK182" s="269"/>
      <c r="AL182" s="269"/>
      <c r="AM182" s="270"/>
      <c r="AN182" s="269" t="s">
        <v>564</v>
      </c>
      <c r="AO182" s="269" t="s">
        <v>565</v>
      </c>
      <c r="AP182" s="271" t="s">
        <v>2943</v>
      </c>
      <c r="AQ182" s="272">
        <f t="shared" si="100"/>
        <v>0</v>
      </c>
      <c r="AR182" s="273">
        <f t="shared" si="101"/>
        <v>0</v>
      </c>
      <c r="AS182" s="274">
        <f t="shared" si="104"/>
        <v>0</v>
      </c>
      <c r="AT182" s="274">
        <f t="shared" si="105"/>
        <v>0</v>
      </c>
      <c r="AU182" s="125">
        <f t="shared" si="102"/>
        <v>-100</v>
      </c>
      <c r="AV182" s="126" t="str">
        <f t="shared" si="84"/>
        <v/>
      </c>
      <c r="AW182" s="125" t="str">
        <f t="shared" si="85"/>
        <v/>
      </c>
      <c r="AX182" s="127" t="str">
        <f t="shared" si="86"/>
        <v/>
      </c>
      <c r="AY182" s="127">
        <f t="shared" si="87"/>
        <v>15200</v>
      </c>
      <c r="AZ182" s="128" t="str">
        <f t="shared" si="103"/>
        <v/>
      </c>
      <c r="BA182" s="503" t="s">
        <v>2478</v>
      </c>
      <c r="BB182" s="504" t="s">
        <v>1201</v>
      </c>
      <c r="BC182" s="547">
        <v>3</v>
      </c>
      <c r="BD182" s="547">
        <v>2</v>
      </c>
      <c r="BE182" s="545"/>
      <c r="BF182" s="547">
        <v>0</v>
      </c>
      <c r="BG182" s="547">
        <v>0</v>
      </c>
      <c r="BH182" s="545"/>
      <c r="BI182" s="545"/>
      <c r="BJ182" s="544">
        <v>3</v>
      </c>
      <c r="BK182" s="545"/>
      <c r="BL182" s="544">
        <v>0</v>
      </c>
      <c r="BM182" s="269" t="s">
        <v>225</v>
      </c>
      <c r="BN182" s="269" t="s">
        <v>559</v>
      </c>
      <c r="BO182" s="271" t="s">
        <v>2943</v>
      </c>
      <c r="BP182" s="262" t="str">
        <f t="shared" si="88"/>
        <v/>
      </c>
      <c r="BQ182" s="263">
        <f t="shared" si="89"/>
        <v>0</v>
      </c>
      <c r="BR182" s="263">
        <f t="shared" si="90"/>
        <v>0</v>
      </c>
      <c r="BS182" s="263" t="str">
        <f t="shared" si="91"/>
        <v/>
      </c>
      <c r="BT182" s="264" t="str">
        <f t="shared" si="92"/>
        <v/>
      </c>
      <c r="BU182" s="264" t="str">
        <f t="shared" si="93"/>
        <v/>
      </c>
      <c r="BV182" s="263" t="str">
        <f t="shared" si="94"/>
        <v/>
      </c>
      <c r="BW182" s="263">
        <f t="shared" si="95"/>
        <v>0</v>
      </c>
      <c r="BX182" s="263" t="str">
        <f t="shared" si="96"/>
        <v/>
      </c>
      <c r="BY182" s="263" t="str">
        <f t="shared" si="97"/>
        <v/>
      </c>
      <c r="BZ182" s="263" t="str">
        <f t="shared" si="98"/>
        <v/>
      </c>
      <c r="CA182" s="263" t="str">
        <f t="shared" si="99"/>
        <v/>
      </c>
      <c r="CB182" s="265"/>
      <c r="CC182" s="1131" t="s">
        <v>3397</v>
      </c>
      <c r="CD182" s="1126">
        <f t="shared" si="82"/>
        <v>0</v>
      </c>
      <c r="CE182" s="1126">
        <f t="shared" si="83"/>
        <v>0</v>
      </c>
    </row>
    <row r="183" spans="1:83" ht="81">
      <c r="A183" s="373" t="s">
        <v>3226</v>
      </c>
      <c r="B183" s="372" t="s">
        <v>1203</v>
      </c>
      <c r="C183" s="372" t="s">
        <v>1204</v>
      </c>
      <c r="D183" s="372" t="s">
        <v>1191</v>
      </c>
      <c r="E183" s="372" t="s">
        <v>0</v>
      </c>
      <c r="F183" s="75">
        <v>191</v>
      </c>
      <c r="G183" s="75">
        <v>15</v>
      </c>
      <c r="H183" s="367"/>
      <c r="I183" s="1185">
        <v>183</v>
      </c>
      <c r="J183" s="1185">
        <v>15</v>
      </c>
      <c r="K183" s="1187"/>
      <c r="L183" s="1186"/>
      <c r="M183" s="1186">
        <v>191</v>
      </c>
      <c r="N183" s="1186"/>
      <c r="O183" s="1186">
        <v>183</v>
      </c>
      <c r="P183" s="1207" t="s">
        <v>231</v>
      </c>
      <c r="Q183" s="1208" t="s">
        <v>3535</v>
      </c>
      <c r="R183" s="1208" t="s">
        <v>3552</v>
      </c>
      <c r="S183" s="1208" t="s">
        <v>3553</v>
      </c>
      <c r="T183" s="1207" t="s">
        <v>1173</v>
      </c>
      <c r="U183" s="1209" t="s">
        <v>2759</v>
      </c>
      <c r="V183" s="500" t="s">
        <v>167</v>
      </c>
      <c r="W183" s="501" t="s">
        <v>1745</v>
      </c>
      <c r="X183" s="501"/>
      <c r="Y183" s="501">
        <v>1</v>
      </c>
      <c r="Z183" s="501">
        <v>0</v>
      </c>
      <c r="AA183" s="565">
        <v>1</v>
      </c>
      <c r="AB183" s="502"/>
      <c r="AC183" s="268"/>
      <c r="AD183" s="269" t="s">
        <v>714</v>
      </c>
      <c r="AE183" s="269" t="s">
        <v>708</v>
      </c>
      <c r="AF183" s="269" t="s">
        <v>709</v>
      </c>
      <c r="AG183" s="269" t="s">
        <v>703</v>
      </c>
      <c r="AH183" s="269" t="s">
        <v>3081</v>
      </c>
      <c r="AI183" s="269" t="s">
        <v>559</v>
      </c>
      <c r="AJ183" s="269" t="s">
        <v>710</v>
      </c>
      <c r="AK183" s="269"/>
      <c r="AL183" s="269"/>
      <c r="AM183" s="270"/>
      <c r="AN183" s="269" t="s">
        <v>564</v>
      </c>
      <c r="AO183" s="269" t="s">
        <v>565</v>
      </c>
      <c r="AP183" s="271" t="s">
        <v>2219</v>
      </c>
      <c r="AQ183" s="272">
        <f t="shared" si="100"/>
        <v>0</v>
      </c>
      <c r="AR183" s="273">
        <f t="shared" si="101"/>
        <v>0</v>
      </c>
      <c r="AS183" s="274">
        <f t="shared" si="104"/>
        <v>0</v>
      </c>
      <c r="AT183" s="274">
        <f t="shared" si="105"/>
        <v>0</v>
      </c>
      <c r="AU183" s="125">
        <f t="shared" si="102"/>
        <v>87.254901960784309</v>
      </c>
      <c r="AV183" s="126">
        <f t="shared" si="84"/>
        <v>-4.1884816753926746</v>
      </c>
      <c r="AW183" s="125">
        <f t="shared" si="85"/>
        <v>0</v>
      </c>
      <c r="AX183" s="127">
        <f t="shared" si="86"/>
        <v>12733.333333333332</v>
      </c>
      <c r="AY183" s="127">
        <f t="shared" si="87"/>
        <v>12200</v>
      </c>
      <c r="AZ183" s="128" t="str">
        <f t="shared" si="103"/>
        <v/>
      </c>
      <c r="BA183" s="503" t="s">
        <v>2479</v>
      </c>
      <c r="BB183" s="504" t="s">
        <v>1203</v>
      </c>
      <c r="BC183" s="547">
        <v>102</v>
      </c>
      <c r="BD183" s="547">
        <v>9</v>
      </c>
      <c r="BE183" s="545"/>
      <c r="BF183" s="547">
        <v>191</v>
      </c>
      <c r="BG183" s="547">
        <v>15</v>
      </c>
      <c r="BH183" s="545"/>
      <c r="BI183" s="545"/>
      <c r="BJ183" s="544">
        <v>102</v>
      </c>
      <c r="BK183" s="545"/>
      <c r="BL183" s="544">
        <v>191</v>
      </c>
      <c r="BM183" s="269" t="s">
        <v>225</v>
      </c>
      <c r="BN183" s="269" t="s">
        <v>559</v>
      </c>
      <c r="BO183" s="271" t="s">
        <v>2219</v>
      </c>
      <c r="BP183" s="262" t="str">
        <f t="shared" si="88"/>
        <v/>
      </c>
      <c r="BQ183" s="263">
        <f t="shared" si="89"/>
        <v>0</v>
      </c>
      <c r="BR183" s="263">
        <f t="shared" si="90"/>
        <v>0</v>
      </c>
      <c r="BS183" s="263" t="str">
        <f t="shared" si="91"/>
        <v/>
      </c>
      <c r="BT183" s="264" t="str">
        <f t="shared" si="92"/>
        <v/>
      </c>
      <c r="BU183" s="264" t="str">
        <f t="shared" si="93"/>
        <v/>
      </c>
      <c r="BV183" s="263" t="str">
        <f t="shared" si="94"/>
        <v/>
      </c>
      <c r="BW183" s="263">
        <f t="shared" si="95"/>
        <v>0</v>
      </c>
      <c r="BX183" s="263" t="str">
        <f t="shared" si="96"/>
        <v/>
      </c>
      <c r="BY183" s="263" t="str">
        <f t="shared" si="97"/>
        <v/>
      </c>
      <c r="BZ183" s="263" t="str">
        <f t="shared" si="98"/>
        <v/>
      </c>
      <c r="CA183" s="263" t="str">
        <f t="shared" si="99"/>
        <v/>
      </c>
      <c r="CB183" s="265"/>
      <c r="CC183" s="1131" t="s">
        <v>3397</v>
      </c>
      <c r="CD183" s="1126">
        <f t="shared" si="82"/>
        <v>0</v>
      </c>
      <c r="CE183" s="1126">
        <f t="shared" si="83"/>
        <v>0</v>
      </c>
    </row>
    <row r="184" spans="1:83" ht="94.5">
      <c r="A184" s="373" t="s">
        <v>2488</v>
      </c>
      <c r="B184" s="372" t="s">
        <v>3058</v>
      </c>
      <c r="C184" s="372" t="s">
        <v>2760</v>
      </c>
      <c r="D184" s="372" t="s">
        <v>2761</v>
      </c>
      <c r="E184" s="372" t="s">
        <v>0</v>
      </c>
      <c r="F184" s="360">
        <v>6815</v>
      </c>
      <c r="G184" s="360">
        <v>2081</v>
      </c>
      <c r="H184" s="360">
        <v>5362</v>
      </c>
      <c r="I184" s="1206">
        <v>7372</v>
      </c>
      <c r="J184" s="1206"/>
      <c r="K184" s="1206">
        <v>7992</v>
      </c>
      <c r="L184" s="360">
        <v>3570</v>
      </c>
      <c r="M184" s="360">
        <v>3245</v>
      </c>
      <c r="N184" s="1206">
        <v>3419</v>
      </c>
      <c r="O184" s="1775">
        <v>3953</v>
      </c>
      <c r="P184" s="1776" t="s">
        <v>231</v>
      </c>
      <c r="Q184" s="1776" t="s">
        <v>3535</v>
      </c>
      <c r="R184" s="1776" t="s">
        <v>3556</v>
      </c>
      <c r="S184" s="1776" t="s">
        <v>3557</v>
      </c>
      <c r="T184" s="1777" t="s">
        <v>779</v>
      </c>
      <c r="U184" s="1181" t="s">
        <v>3558</v>
      </c>
      <c r="V184" s="500" t="s">
        <v>167</v>
      </c>
      <c r="W184" s="501" t="s">
        <v>897</v>
      </c>
      <c r="X184" s="501"/>
      <c r="Y184" s="501">
        <v>3</v>
      </c>
      <c r="Z184" s="501">
        <v>0</v>
      </c>
      <c r="AA184" s="501">
        <v>0</v>
      </c>
      <c r="AB184" s="502"/>
      <c r="AC184" s="268"/>
      <c r="AD184" s="269" t="s">
        <v>714</v>
      </c>
      <c r="AE184" s="269" t="s">
        <v>765</v>
      </c>
      <c r="AF184" s="269" t="s">
        <v>709</v>
      </c>
      <c r="AG184" s="269" t="s">
        <v>703</v>
      </c>
      <c r="AH184" s="269" t="s">
        <v>3082</v>
      </c>
      <c r="AI184" s="269" t="s">
        <v>797</v>
      </c>
      <c r="AJ184" s="269" t="s">
        <v>710</v>
      </c>
      <c r="AK184" s="269"/>
      <c r="AL184" s="269"/>
      <c r="AM184" s="270"/>
      <c r="AN184" s="269" t="s">
        <v>610</v>
      </c>
      <c r="AO184" s="269" t="s">
        <v>611</v>
      </c>
      <c r="AP184" s="271" t="s">
        <v>3040</v>
      </c>
      <c r="AQ184" s="272">
        <f t="shared" si="100"/>
        <v>0</v>
      </c>
      <c r="AR184" s="273">
        <f t="shared" si="101"/>
        <v>0</v>
      </c>
      <c r="AS184" s="274">
        <f t="shared" si="104"/>
        <v>0</v>
      </c>
      <c r="AT184" s="274">
        <f t="shared" si="105"/>
        <v>0</v>
      </c>
      <c r="AU184" s="125">
        <f t="shared" si="102"/>
        <v>118.63971767725378</v>
      </c>
      <c r="AV184" s="126">
        <f t="shared" si="84"/>
        <v>8.1731474688187866</v>
      </c>
      <c r="AW184" s="125">
        <f t="shared" si="85"/>
        <v>49.048862364789244</v>
      </c>
      <c r="AX184" s="127">
        <f t="shared" si="86"/>
        <v>1270.9809772472956</v>
      </c>
      <c r="AY184" s="127">
        <f t="shared" si="87"/>
        <v>922.42242242242241</v>
      </c>
      <c r="AZ184" s="128" t="str">
        <f t="shared" si="103"/>
        <v/>
      </c>
      <c r="BA184" s="553" t="s">
        <v>2480</v>
      </c>
      <c r="BB184" s="641" t="s">
        <v>3058</v>
      </c>
      <c r="BC184" s="544">
        <v>3117</v>
      </c>
      <c r="BD184" s="544">
        <v>850</v>
      </c>
      <c r="BE184" s="544">
        <v>15483</v>
      </c>
      <c r="BF184" s="540">
        <v>6815</v>
      </c>
      <c r="BG184" s="540">
        <v>2081</v>
      </c>
      <c r="BH184" s="540">
        <v>5362</v>
      </c>
      <c r="BI184" s="544">
        <v>1560</v>
      </c>
      <c r="BJ184" s="544">
        <v>1557</v>
      </c>
      <c r="BK184" s="544">
        <v>3570</v>
      </c>
      <c r="BL184" s="544">
        <v>3245</v>
      </c>
      <c r="BM184" s="269" t="s">
        <v>225</v>
      </c>
      <c r="BN184" s="269" t="s">
        <v>797</v>
      </c>
      <c r="BO184" s="271" t="s">
        <v>3040</v>
      </c>
      <c r="BP184" s="262" t="str">
        <f t="shared" si="88"/>
        <v/>
      </c>
      <c r="BQ184" s="263">
        <f t="shared" si="89"/>
        <v>0</v>
      </c>
      <c r="BR184" s="263">
        <f t="shared" si="90"/>
        <v>0</v>
      </c>
      <c r="BS184" s="263">
        <f t="shared" si="91"/>
        <v>0</v>
      </c>
      <c r="BT184" s="264" t="str">
        <f t="shared" si="92"/>
        <v/>
      </c>
      <c r="BU184" s="264" t="str">
        <f t="shared" si="93"/>
        <v/>
      </c>
      <c r="BV184" s="263">
        <f t="shared" si="94"/>
        <v>0</v>
      </c>
      <c r="BW184" s="263">
        <f t="shared" si="95"/>
        <v>0</v>
      </c>
      <c r="BX184" s="263" t="str">
        <f t="shared" si="96"/>
        <v/>
      </c>
      <c r="BY184" s="263" t="str">
        <f t="shared" si="97"/>
        <v/>
      </c>
      <c r="BZ184" s="263" t="str">
        <f t="shared" si="98"/>
        <v/>
      </c>
      <c r="CA184" s="263" t="str">
        <f t="shared" si="99"/>
        <v/>
      </c>
      <c r="CB184" s="265"/>
      <c r="CC184" s="1131" t="s">
        <v>3397</v>
      </c>
      <c r="CD184" s="1126">
        <f t="shared" si="82"/>
        <v>0</v>
      </c>
      <c r="CE184" s="1126">
        <f t="shared" si="83"/>
        <v>0</v>
      </c>
    </row>
    <row r="185" spans="1:83" ht="67.5">
      <c r="A185" s="373" t="s">
        <v>3227</v>
      </c>
      <c r="B185" s="372" t="s">
        <v>377</v>
      </c>
      <c r="C185" s="372" t="s">
        <v>1205</v>
      </c>
      <c r="D185" s="372" t="s">
        <v>1206</v>
      </c>
      <c r="E185" s="372" t="s">
        <v>0</v>
      </c>
      <c r="F185" s="75">
        <v>1599</v>
      </c>
      <c r="G185" s="75">
        <v>638</v>
      </c>
      <c r="H185" s="367">
        <v>2785</v>
      </c>
      <c r="I185" s="1198">
        <v>1810</v>
      </c>
      <c r="J185" s="1198">
        <v>803</v>
      </c>
      <c r="K185" s="1201">
        <v>1731</v>
      </c>
      <c r="L185" s="367">
        <v>1529</v>
      </c>
      <c r="M185" s="360">
        <v>70</v>
      </c>
      <c r="N185" s="1190">
        <v>1750</v>
      </c>
      <c r="O185" s="1190">
        <v>60</v>
      </c>
      <c r="P185" s="1745" t="s">
        <v>1023</v>
      </c>
      <c r="Q185" s="1778" t="s">
        <v>3535</v>
      </c>
      <c r="R185" s="1779" t="s">
        <v>2762</v>
      </c>
      <c r="S185" s="1745" t="s">
        <v>2763</v>
      </c>
      <c r="T185" s="1745" t="s">
        <v>779</v>
      </c>
      <c r="U185" s="1780" t="s">
        <v>3559</v>
      </c>
      <c r="V185" s="500" t="s">
        <v>167</v>
      </c>
      <c r="W185" s="501" t="s">
        <v>1345</v>
      </c>
      <c r="X185" s="501"/>
      <c r="Y185" s="501">
        <v>3</v>
      </c>
      <c r="Z185" s="501">
        <v>0</v>
      </c>
      <c r="AA185" s="501">
        <v>0</v>
      </c>
      <c r="AB185" s="502"/>
      <c r="AC185" s="268"/>
      <c r="AD185" s="269" t="s">
        <v>714</v>
      </c>
      <c r="AE185" s="269" t="s">
        <v>708</v>
      </c>
      <c r="AF185" s="269" t="s">
        <v>709</v>
      </c>
      <c r="AG185" s="269" t="s">
        <v>703</v>
      </c>
      <c r="AH185" s="269" t="s">
        <v>3082</v>
      </c>
      <c r="AI185" s="269" t="s">
        <v>637</v>
      </c>
      <c r="AJ185" s="269" t="s">
        <v>710</v>
      </c>
      <c r="AK185" s="269"/>
      <c r="AL185" s="269"/>
      <c r="AM185" s="270"/>
      <c r="AN185" s="269" t="s">
        <v>610</v>
      </c>
      <c r="AO185" s="269" t="s">
        <v>611</v>
      </c>
      <c r="AP185" s="271" t="s">
        <v>2240</v>
      </c>
      <c r="AQ185" s="272">
        <f t="shared" si="100"/>
        <v>0</v>
      </c>
      <c r="AR185" s="273">
        <f t="shared" si="101"/>
        <v>0</v>
      </c>
      <c r="AS185" s="274">
        <f t="shared" si="104"/>
        <v>0</v>
      </c>
      <c r="AT185" s="274">
        <f t="shared" si="105"/>
        <v>0</v>
      </c>
      <c r="AU185" s="125">
        <f t="shared" si="102"/>
        <v>6.8136272545090248</v>
      </c>
      <c r="AV185" s="126">
        <f t="shared" si="84"/>
        <v>13.195747342088815</v>
      </c>
      <c r="AW185" s="125">
        <f t="shared" si="85"/>
        <v>-37.84560143626571</v>
      </c>
      <c r="AX185" s="127">
        <f t="shared" si="86"/>
        <v>574.14721723518846</v>
      </c>
      <c r="AY185" s="127">
        <f t="shared" si="87"/>
        <v>1045.6383593298669</v>
      </c>
      <c r="AZ185" s="128">
        <f t="shared" si="103"/>
        <v>82.120252078403993</v>
      </c>
      <c r="BA185" s="503" t="s">
        <v>2481</v>
      </c>
      <c r="BB185" s="504" t="s">
        <v>377</v>
      </c>
      <c r="BC185" s="547">
        <v>1497</v>
      </c>
      <c r="BD185" s="547"/>
      <c r="BE185" s="545">
        <v>2550</v>
      </c>
      <c r="BF185" s="547">
        <v>1599</v>
      </c>
      <c r="BG185" s="547">
        <v>638</v>
      </c>
      <c r="BH185" s="545">
        <v>2785</v>
      </c>
      <c r="BI185" s="545">
        <v>1433</v>
      </c>
      <c r="BJ185" s="544">
        <v>64</v>
      </c>
      <c r="BK185" s="545">
        <v>1529</v>
      </c>
      <c r="BL185" s="544">
        <v>70</v>
      </c>
      <c r="BM185" s="269" t="s">
        <v>225</v>
      </c>
      <c r="BN185" s="269" t="s">
        <v>637</v>
      </c>
      <c r="BO185" s="271" t="s">
        <v>2240</v>
      </c>
      <c r="BP185" s="262" t="str">
        <f t="shared" si="88"/>
        <v/>
      </c>
      <c r="BQ185" s="263">
        <f t="shared" si="89"/>
        <v>0</v>
      </c>
      <c r="BR185" s="263">
        <f t="shared" si="90"/>
        <v>0</v>
      </c>
      <c r="BS185" s="263">
        <f t="shared" si="91"/>
        <v>0</v>
      </c>
      <c r="BT185" s="264" t="str">
        <f t="shared" si="92"/>
        <v/>
      </c>
      <c r="BU185" s="264" t="str">
        <f t="shared" si="93"/>
        <v/>
      </c>
      <c r="BV185" s="263">
        <f t="shared" si="94"/>
        <v>0</v>
      </c>
      <c r="BW185" s="263">
        <f t="shared" si="95"/>
        <v>0</v>
      </c>
      <c r="BX185" s="263" t="str">
        <f t="shared" si="96"/>
        <v/>
      </c>
      <c r="BY185" s="263" t="str">
        <f t="shared" si="97"/>
        <v/>
      </c>
      <c r="BZ185" s="263" t="str">
        <f t="shared" si="98"/>
        <v/>
      </c>
      <c r="CA185" s="263" t="str">
        <f t="shared" si="99"/>
        <v/>
      </c>
      <c r="CB185" s="265"/>
      <c r="CC185" s="1131" t="s">
        <v>3397</v>
      </c>
      <c r="CD185" s="1126">
        <f t="shared" si="82"/>
        <v>0</v>
      </c>
      <c r="CE185" s="1126">
        <f t="shared" si="83"/>
        <v>0</v>
      </c>
    </row>
    <row r="186" spans="1:83" ht="364.5">
      <c r="A186" s="373" t="s">
        <v>3228</v>
      </c>
      <c r="B186" s="372" t="s">
        <v>1207</v>
      </c>
      <c r="C186" s="372" t="s">
        <v>2764</v>
      </c>
      <c r="D186" s="372" t="s">
        <v>1208</v>
      </c>
      <c r="E186" s="372" t="s">
        <v>0</v>
      </c>
      <c r="F186" s="75">
        <v>671</v>
      </c>
      <c r="G186" s="75">
        <v>34</v>
      </c>
      <c r="H186" s="367"/>
      <c r="I186" s="1198">
        <v>567</v>
      </c>
      <c r="J186" s="1198">
        <v>32</v>
      </c>
      <c r="K186" s="1201"/>
      <c r="L186" s="367"/>
      <c r="M186" s="360">
        <v>671</v>
      </c>
      <c r="N186" s="1190"/>
      <c r="O186" s="1190">
        <v>567</v>
      </c>
      <c r="P186" s="1745" t="s">
        <v>231</v>
      </c>
      <c r="Q186" s="1739" t="s">
        <v>3535</v>
      </c>
      <c r="R186" s="1739" t="s">
        <v>3552</v>
      </c>
      <c r="S186" s="1141" t="s">
        <v>3560</v>
      </c>
      <c r="T186" s="1758" t="s">
        <v>1173</v>
      </c>
      <c r="U186" s="1209"/>
      <c r="V186" s="500" t="s">
        <v>167</v>
      </c>
      <c r="W186" s="501" t="s">
        <v>1346</v>
      </c>
      <c r="X186" s="501"/>
      <c r="Y186" s="501">
        <v>1</v>
      </c>
      <c r="Z186" s="501">
        <v>0</v>
      </c>
      <c r="AA186" s="565">
        <v>1</v>
      </c>
      <c r="AB186" s="502"/>
      <c r="AC186" s="268"/>
      <c r="AD186" s="269" t="s">
        <v>714</v>
      </c>
      <c r="AE186" s="269" t="s">
        <v>708</v>
      </c>
      <c r="AF186" s="269" t="s">
        <v>709</v>
      </c>
      <c r="AG186" s="269" t="s">
        <v>703</v>
      </c>
      <c r="AH186" s="269" t="s">
        <v>3081</v>
      </c>
      <c r="AI186" s="269" t="s">
        <v>558</v>
      </c>
      <c r="AJ186" s="269" t="s">
        <v>710</v>
      </c>
      <c r="AK186" s="269"/>
      <c r="AL186" s="269"/>
      <c r="AM186" s="270"/>
      <c r="AN186" s="269" t="s">
        <v>610</v>
      </c>
      <c r="AO186" s="269" t="s">
        <v>611</v>
      </c>
      <c r="AP186" s="271" t="s">
        <v>1978</v>
      </c>
      <c r="AQ186" s="272">
        <f t="shared" si="100"/>
        <v>0</v>
      </c>
      <c r="AR186" s="273">
        <f t="shared" si="101"/>
        <v>0</v>
      </c>
      <c r="AS186" s="274">
        <f t="shared" si="104"/>
        <v>0</v>
      </c>
      <c r="AT186" s="274">
        <f t="shared" si="105"/>
        <v>0</v>
      </c>
      <c r="AU186" s="125">
        <f t="shared" si="102"/>
        <v>613.82978723404256</v>
      </c>
      <c r="AV186" s="126">
        <f t="shared" si="84"/>
        <v>-15.499254843517141</v>
      </c>
      <c r="AW186" s="125">
        <f t="shared" si="85"/>
        <v>-5.8823529411764719</v>
      </c>
      <c r="AX186" s="127">
        <f t="shared" si="86"/>
        <v>19735.294117647059</v>
      </c>
      <c r="AY186" s="127">
        <f t="shared" si="87"/>
        <v>17718.75</v>
      </c>
      <c r="AZ186" s="128" t="str">
        <f t="shared" si="103"/>
        <v/>
      </c>
      <c r="BA186" s="503" t="s">
        <v>2482</v>
      </c>
      <c r="BB186" s="504" t="s">
        <v>1207</v>
      </c>
      <c r="BC186" s="547">
        <v>94</v>
      </c>
      <c r="BD186" s="547">
        <v>6</v>
      </c>
      <c r="BE186" s="545"/>
      <c r="BF186" s="547">
        <v>671</v>
      </c>
      <c r="BG186" s="547">
        <v>34</v>
      </c>
      <c r="BH186" s="545"/>
      <c r="BI186" s="545"/>
      <c r="BJ186" s="544">
        <v>94</v>
      </c>
      <c r="BK186" s="545"/>
      <c r="BL186" s="544">
        <v>671</v>
      </c>
      <c r="BM186" s="269" t="s">
        <v>225</v>
      </c>
      <c r="BN186" s="269" t="s">
        <v>558</v>
      </c>
      <c r="BO186" s="271" t="s">
        <v>1978</v>
      </c>
      <c r="BP186" s="262" t="str">
        <f t="shared" si="88"/>
        <v/>
      </c>
      <c r="BQ186" s="263">
        <f t="shared" si="89"/>
        <v>0</v>
      </c>
      <c r="BR186" s="263">
        <f t="shared" si="90"/>
        <v>0</v>
      </c>
      <c r="BS186" s="263" t="str">
        <f t="shared" si="91"/>
        <v/>
      </c>
      <c r="BT186" s="264" t="str">
        <f t="shared" si="92"/>
        <v/>
      </c>
      <c r="BU186" s="264" t="str">
        <f t="shared" si="93"/>
        <v/>
      </c>
      <c r="BV186" s="263" t="str">
        <f t="shared" si="94"/>
        <v/>
      </c>
      <c r="BW186" s="263">
        <f t="shared" si="95"/>
        <v>0</v>
      </c>
      <c r="BX186" s="263" t="str">
        <f t="shared" si="96"/>
        <v/>
      </c>
      <c r="BY186" s="263" t="str">
        <f t="shared" si="97"/>
        <v/>
      </c>
      <c r="BZ186" s="263" t="str">
        <f t="shared" si="98"/>
        <v/>
      </c>
      <c r="CA186" s="263" t="str">
        <f t="shared" si="99"/>
        <v/>
      </c>
      <c r="CB186" s="265"/>
      <c r="CC186" s="1131" t="s">
        <v>3397</v>
      </c>
      <c r="CD186" s="1126">
        <f t="shared" si="82"/>
        <v>0</v>
      </c>
      <c r="CE186" s="1126">
        <f t="shared" si="83"/>
        <v>0</v>
      </c>
    </row>
    <row r="187" spans="1:83" ht="40.5">
      <c r="A187" s="373" t="s">
        <v>3229</v>
      </c>
      <c r="B187" s="372" t="s">
        <v>820</v>
      </c>
      <c r="C187" s="372"/>
      <c r="D187" s="372"/>
      <c r="E187" s="372"/>
      <c r="F187" s="75">
        <f>F188+F189+F190</f>
        <v>79</v>
      </c>
      <c r="G187" s="75">
        <f t="shared" ref="G187:O187" si="107">G188+G189+G190</f>
        <v>7</v>
      </c>
      <c r="H187" s="75">
        <f t="shared" si="107"/>
        <v>0</v>
      </c>
      <c r="I187" s="75">
        <f t="shared" si="107"/>
        <v>36</v>
      </c>
      <c r="J187" s="75">
        <f t="shared" si="107"/>
        <v>3</v>
      </c>
      <c r="K187" s="75">
        <f t="shared" si="107"/>
        <v>0</v>
      </c>
      <c r="L187" s="75">
        <f t="shared" si="107"/>
        <v>0</v>
      </c>
      <c r="M187" s="75">
        <f t="shared" si="107"/>
        <v>79</v>
      </c>
      <c r="N187" s="75">
        <f t="shared" si="107"/>
        <v>0</v>
      </c>
      <c r="O187" s="75">
        <f t="shared" si="107"/>
        <v>36</v>
      </c>
      <c r="P187" s="75"/>
      <c r="Q187" s="92"/>
      <c r="R187" s="92"/>
      <c r="S187" s="92"/>
      <c r="T187" s="92"/>
      <c r="U187" s="1740"/>
      <c r="V187" s="500"/>
      <c r="W187" s="501"/>
      <c r="X187" s="501"/>
      <c r="Y187" s="501"/>
      <c r="Z187" s="501"/>
      <c r="AA187" s="501"/>
      <c r="AB187" s="502"/>
      <c r="AC187" s="268"/>
      <c r="AD187" s="269" t="s">
        <v>375</v>
      </c>
      <c r="AE187" s="269" t="s">
        <v>375</v>
      </c>
      <c r="AF187" s="269" t="s">
        <v>789</v>
      </c>
      <c r="AG187" s="269" t="s">
        <v>375</v>
      </c>
      <c r="AH187" s="269" t="s">
        <v>90</v>
      </c>
      <c r="AI187" s="269" t="s">
        <v>90</v>
      </c>
      <c r="AJ187" s="269" t="s">
        <v>90</v>
      </c>
      <c r="AK187" s="269"/>
      <c r="AL187" s="269"/>
      <c r="AM187" s="270"/>
      <c r="AN187" s="269" t="s">
        <v>90</v>
      </c>
      <c r="AO187" s="269" t="s">
        <v>90</v>
      </c>
      <c r="AP187" s="271"/>
      <c r="AQ187" s="272">
        <f t="shared" si="100"/>
        <v>0</v>
      </c>
      <c r="AR187" s="273">
        <f t="shared" si="101"/>
        <v>0</v>
      </c>
      <c r="AS187" s="274">
        <f t="shared" si="104"/>
        <v>0</v>
      </c>
      <c r="AT187" s="274">
        <f t="shared" si="105"/>
        <v>0</v>
      </c>
      <c r="AU187" s="125">
        <f t="shared" si="102"/>
        <v>-34.710743801652889</v>
      </c>
      <c r="AV187" s="126">
        <f t="shared" si="84"/>
        <v>-54.430379746835442</v>
      </c>
      <c r="AW187" s="125" t="str">
        <f t="shared" si="85"/>
        <v/>
      </c>
      <c r="AX187" s="127">
        <f t="shared" si="86"/>
        <v>11285.714285714286</v>
      </c>
      <c r="AY187" s="127">
        <f t="shared" si="87"/>
        <v>12000</v>
      </c>
      <c r="AZ187" s="128" t="str">
        <f t="shared" si="103"/>
        <v/>
      </c>
      <c r="BA187" s="503" t="s">
        <v>2483</v>
      </c>
      <c r="BB187" s="504" t="s">
        <v>820</v>
      </c>
      <c r="BC187" s="547">
        <v>121</v>
      </c>
      <c r="BD187" s="547">
        <v>10</v>
      </c>
      <c r="BE187" s="547">
        <v>0</v>
      </c>
      <c r="BF187" s="547">
        <v>79</v>
      </c>
      <c r="BG187" s="547">
        <v>7</v>
      </c>
      <c r="BH187" s="547">
        <v>0</v>
      </c>
      <c r="BI187" s="547">
        <v>0</v>
      </c>
      <c r="BJ187" s="547">
        <v>121</v>
      </c>
      <c r="BK187" s="547">
        <v>0</v>
      </c>
      <c r="BL187" s="547">
        <v>79</v>
      </c>
      <c r="BM187" s="269" t="s">
        <v>376</v>
      </c>
      <c r="BN187" s="269" t="s">
        <v>90</v>
      </c>
      <c r="BO187" s="271"/>
      <c r="BP187" s="262" t="str">
        <f t="shared" si="88"/>
        <v/>
      </c>
      <c r="BQ187" s="263">
        <f t="shared" si="89"/>
        <v>0</v>
      </c>
      <c r="BR187" s="263">
        <f t="shared" si="90"/>
        <v>0</v>
      </c>
      <c r="BS187" s="263">
        <f t="shared" si="91"/>
        <v>0</v>
      </c>
      <c r="BT187" s="264" t="str">
        <f t="shared" si="92"/>
        <v/>
      </c>
      <c r="BU187" s="264" t="str">
        <f t="shared" si="93"/>
        <v/>
      </c>
      <c r="BV187" s="263">
        <f t="shared" si="94"/>
        <v>0</v>
      </c>
      <c r="BW187" s="263">
        <f t="shared" si="95"/>
        <v>0</v>
      </c>
      <c r="BX187" s="263" t="str">
        <f t="shared" si="96"/>
        <v/>
      </c>
      <c r="BY187" s="263" t="str">
        <f t="shared" si="97"/>
        <v/>
      </c>
      <c r="BZ187" s="263" t="str">
        <f t="shared" si="98"/>
        <v/>
      </c>
      <c r="CA187" s="263" t="str">
        <f t="shared" si="99"/>
        <v/>
      </c>
      <c r="CB187" s="265"/>
      <c r="CC187" s="1131" t="s">
        <v>3397</v>
      </c>
      <c r="CD187" s="1126">
        <f t="shared" si="82"/>
        <v>0</v>
      </c>
      <c r="CE187" s="1126">
        <f t="shared" si="83"/>
        <v>0</v>
      </c>
    </row>
    <row r="188" spans="1:83">
      <c r="A188" s="44" t="s">
        <v>3230</v>
      </c>
      <c r="B188" s="74" t="s">
        <v>2165</v>
      </c>
      <c r="C188" s="143"/>
      <c r="D188" s="74"/>
      <c r="E188" s="74"/>
      <c r="F188" s="75"/>
      <c r="G188" s="75"/>
      <c r="H188" s="76"/>
      <c r="I188" s="75"/>
      <c r="J188" s="75"/>
      <c r="K188" s="76"/>
      <c r="L188" s="76"/>
      <c r="M188" s="121">
        <v>0</v>
      </c>
      <c r="N188" s="76"/>
      <c r="O188" s="121"/>
      <c r="P188" s="77"/>
      <c r="Q188" s="77"/>
      <c r="R188" s="77"/>
      <c r="S188" s="77"/>
      <c r="T188" s="77"/>
      <c r="U188" s="1435" t="s">
        <v>3983</v>
      </c>
      <c r="V188" s="500"/>
      <c r="W188" s="501"/>
      <c r="X188" s="501"/>
      <c r="Y188" s="501"/>
      <c r="Z188" s="501"/>
      <c r="AA188" s="501"/>
      <c r="AB188" s="502"/>
      <c r="AC188" s="268"/>
      <c r="AD188" s="269" t="s">
        <v>375</v>
      </c>
      <c r="AE188" s="269" t="s">
        <v>375</v>
      </c>
      <c r="AF188" s="269" t="s">
        <v>375</v>
      </c>
      <c r="AG188" s="269" t="s">
        <v>375</v>
      </c>
      <c r="AH188" s="269" t="s">
        <v>90</v>
      </c>
      <c r="AI188" s="269" t="s">
        <v>90</v>
      </c>
      <c r="AJ188" s="269" t="s">
        <v>90</v>
      </c>
      <c r="AK188" s="269"/>
      <c r="AL188" s="269"/>
      <c r="AM188" s="270"/>
      <c r="AN188" s="269" t="s">
        <v>90</v>
      </c>
      <c r="AO188" s="269" t="s">
        <v>90</v>
      </c>
      <c r="AP188" s="271" t="s">
        <v>2924</v>
      </c>
      <c r="AQ188" s="272">
        <f t="shared" si="100"/>
        <v>0</v>
      </c>
      <c r="AR188" s="273">
        <f t="shared" si="101"/>
        <v>0</v>
      </c>
      <c r="AS188" s="274">
        <f t="shared" si="104"/>
        <v>0</v>
      </c>
      <c r="AT188" s="274">
        <f t="shared" si="105"/>
        <v>0</v>
      </c>
      <c r="AU188" s="125" t="str">
        <f t="shared" si="102"/>
        <v/>
      </c>
      <c r="AV188" s="126" t="str">
        <f t="shared" si="84"/>
        <v/>
      </c>
      <c r="AW188" s="125" t="str">
        <f t="shared" si="85"/>
        <v/>
      </c>
      <c r="AX188" s="127" t="str">
        <f t="shared" si="86"/>
        <v/>
      </c>
      <c r="AY188" s="127" t="str">
        <f t="shared" si="87"/>
        <v/>
      </c>
      <c r="AZ188" s="128" t="str">
        <f t="shared" si="103"/>
        <v/>
      </c>
      <c r="BA188" s="503" t="s">
        <v>2484</v>
      </c>
      <c r="BB188" s="504" t="s">
        <v>2165</v>
      </c>
      <c r="BC188" s="547"/>
      <c r="BD188" s="547"/>
      <c r="BE188" s="545"/>
      <c r="BF188" s="547"/>
      <c r="BG188" s="547"/>
      <c r="BH188" s="545"/>
      <c r="BI188" s="545"/>
      <c r="BJ188" s="544">
        <v>0</v>
      </c>
      <c r="BK188" s="545"/>
      <c r="BL188" s="544">
        <v>0</v>
      </c>
      <c r="BM188" s="269" t="s">
        <v>182</v>
      </c>
      <c r="BN188" s="269" t="s">
        <v>90</v>
      </c>
      <c r="BO188" s="271" t="s">
        <v>2924</v>
      </c>
      <c r="BP188" s="262" t="str">
        <f t="shared" si="88"/>
        <v/>
      </c>
      <c r="BQ188" s="263" t="str">
        <f t="shared" si="89"/>
        <v/>
      </c>
      <c r="BR188" s="263" t="str">
        <f t="shared" si="90"/>
        <v/>
      </c>
      <c r="BS188" s="263" t="str">
        <f t="shared" si="91"/>
        <v/>
      </c>
      <c r="BT188" s="264" t="str">
        <f t="shared" si="92"/>
        <v/>
      </c>
      <c r="BU188" s="264" t="str">
        <f t="shared" si="93"/>
        <v/>
      </c>
      <c r="BV188" s="263" t="str">
        <f t="shared" si="94"/>
        <v/>
      </c>
      <c r="BW188" s="263">
        <f t="shared" si="95"/>
        <v>0</v>
      </c>
      <c r="BX188" s="263" t="str">
        <f t="shared" si="96"/>
        <v/>
      </c>
      <c r="BY188" s="263" t="str">
        <f t="shared" si="97"/>
        <v/>
      </c>
      <c r="BZ188" s="263" t="str">
        <f t="shared" si="98"/>
        <v/>
      </c>
      <c r="CA188" s="263" t="str">
        <f t="shared" si="99"/>
        <v/>
      </c>
      <c r="CB188" s="265"/>
      <c r="CC188" s="1131" t="s">
        <v>3397</v>
      </c>
      <c r="CD188" s="1126">
        <f t="shared" si="82"/>
        <v>0</v>
      </c>
      <c r="CE188" s="1126">
        <f t="shared" si="83"/>
        <v>0</v>
      </c>
    </row>
    <row r="189" spans="1:83" ht="27">
      <c r="A189" s="44" t="s">
        <v>3231</v>
      </c>
      <c r="B189" s="74" t="s">
        <v>821</v>
      </c>
      <c r="C189" s="143"/>
      <c r="D189" s="74"/>
      <c r="E189" s="74"/>
      <c r="F189" s="75"/>
      <c r="G189" s="75"/>
      <c r="H189" s="76"/>
      <c r="I189" s="75"/>
      <c r="J189" s="75"/>
      <c r="K189" s="76"/>
      <c r="L189" s="76"/>
      <c r="M189" s="121">
        <v>0</v>
      </c>
      <c r="N189" s="76"/>
      <c r="O189" s="121"/>
      <c r="P189" s="77"/>
      <c r="Q189" s="77"/>
      <c r="R189" s="77"/>
      <c r="S189" s="77"/>
      <c r="T189" s="77"/>
      <c r="U189" s="1435" t="s">
        <v>3983</v>
      </c>
      <c r="V189" s="500"/>
      <c r="W189" s="501"/>
      <c r="X189" s="501"/>
      <c r="Y189" s="501"/>
      <c r="Z189" s="501"/>
      <c r="AA189" s="501"/>
      <c r="AB189" s="502"/>
      <c r="AC189" s="268"/>
      <c r="AD189" s="269" t="s">
        <v>375</v>
      </c>
      <c r="AE189" s="269" t="s">
        <v>375</v>
      </c>
      <c r="AF189" s="269" t="s">
        <v>375</v>
      </c>
      <c r="AG189" s="269" t="s">
        <v>375</v>
      </c>
      <c r="AH189" s="269" t="s">
        <v>90</v>
      </c>
      <c r="AI189" s="269" t="s">
        <v>90</v>
      </c>
      <c r="AJ189" s="269" t="s">
        <v>90</v>
      </c>
      <c r="AK189" s="269"/>
      <c r="AL189" s="269"/>
      <c r="AM189" s="270"/>
      <c r="AN189" s="269" t="s">
        <v>90</v>
      </c>
      <c r="AO189" s="269" t="s">
        <v>90</v>
      </c>
      <c r="AP189" s="271" t="s">
        <v>2924</v>
      </c>
      <c r="AQ189" s="272">
        <f t="shared" si="100"/>
        <v>0</v>
      </c>
      <c r="AR189" s="273">
        <f t="shared" si="101"/>
        <v>0</v>
      </c>
      <c r="AS189" s="274">
        <f t="shared" si="104"/>
        <v>0</v>
      </c>
      <c r="AT189" s="274">
        <f t="shared" si="105"/>
        <v>0</v>
      </c>
      <c r="AU189" s="125" t="str">
        <f t="shared" si="102"/>
        <v/>
      </c>
      <c r="AV189" s="126" t="str">
        <f t="shared" si="84"/>
        <v/>
      </c>
      <c r="AW189" s="125" t="str">
        <f t="shared" si="85"/>
        <v/>
      </c>
      <c r="AX189" s="127" t="str">
        <f t="shared" si="86"/>
        <v/>
      </c>
      <c r="AY189" s="127" t="str">
        <f t="shared" si="87"/>
        <v/>
      </c>
      <c r="AZ189" s="128" t="str">
        <f t="shared" si="103"/>
        <v/>
      </c>
      <c r="BA189" s="503" t="s">
        <v>2485</v>
      </c>
      <c r="BB189" s="504" t="s">
        <v>821</v>
      </c>
      <c r="BC189" s="547"/>
      <c r="BD189" s="547"/>
      <c r="BE189" s="545"/>
      <c r="BF189" s="547"/>
      <c r="BG189" s="547"/>
      <c r="BH189" s="545"/>
      <c r="BI189" s="545"/>
      <c r="BJ189" s="544">
        <v>0</v>
      </c>
      <c r="BK189" s="545"/>
      <c r="BL189" s="544">
        <v>0</v>
      </c>
      <c r="BM189" s="269" t="s">
        <v>182</v>
      </c>
      <c r="BN189" s="269" t="s">
        <v>90</v>
      </c>
      <c r="BO189" s="271" t="s">
        <v>2924</v>
      </c>
      <c r="BP189" s="262" t="str">
        <f t="shared" si="88"/>
        <v/>
      </c>
      <c r="BQ189" s="263" t="str">
        <f t="shared" si="89"/>
        <v/>
      </c>
      <c r="BR189" s="263" t="str">
        <f t="shared" si="90"/>
        <v/>
      </c>
      <c r="BS189" s="263" t="str">
        <f t="shared" si="91"/>
        <v/>
      </c>
      <c r="BT189" s="264" t="str">
        <f t="shared" si="92"/>
        <v/>
      </c>
      <c r="BU189" s="264" t="str">
        <f t="shared" si="93"/>
        <v/>
      </c>
      <c r="BV189" s="263" t="str">
        <f t="shared" si="94"/>
        <v/>
      </c>
      <c r="BW189" s="263">
        <f t="shared" si="95"/>
        <v>0</v>
      </c>
      <c r="BX189" s="263" t="str">
        <f t="shared" si="96"/>
        <v/>
      </c>
      <c r="BY189" s="263" t="str">
        <f t="shared" si="97"/>
        <v/>
      </c>
      <c r="BZ189" s="263" t="str">
        <f t="shared" si="98"/>
        <v/>
      </c>
      <c r="CA189" s="263" t="str">
        <f t="shared" si="99"/>
        <v/>
      </c>
      <c r="CB189" s="265"/>
      <c r="CC189" s="1131" t="s">
        <v>3397</v>
      </c>
      <c r="CD189" s="1126">
        <f t="shared" si="82"/>
        <v>0</v>
      </c>
      <c r="CE189" s="1126">
        <f t="shared" si="83"/>
        <v>0</v>
      </c>
    </row>
    <row r="190" spans="1:83" ht="108">
      <c r="A190" s="373" t="s">
        <v>3232</v>
      </c>
      <c r="B190" s="372" t="s">
        <v>1209</v>
      </c>
      <c r="C190" s="372" t="s">
        <v>1210</v>
      </c>
      <c r="D190" s="372" t="s">
        <v>1211</v>
      </c>
      <c r="E190" s="372" t="s">
        <v>0</v>
      </c>
      <c r="F190" s="75">
        <v>79</v>
      </c>
      <c r="G190" s="75">
        <v>7</v>
      </c>
      <c r="H190" s="367"/>
      <c r="I190" s="1185">
        <v>36</v>
      </c>
      <c r="J190" s="1185">
        <v>3</v>
      </c>
      <c r="K190" s="367"/>
      <c r="L190" s="367"/>
      <c r="M190" s="360">
        <v>79</v>
      </c>
      <c r="N190" s="1187"/>
      <c r="O190" s="1187">
        <v>36</v>
      </c>
      <c r="P190" s="1207" t="s">
        <v>231</v>
      </c>
      <c r="Q190" s="1237" t="s">
        <v>3535</v>
      </c>
      <c r="R190" s="1595" t="s">
        <v>3552</v>
      </c>
      <c r="S190" s="1237" t="s">
        <v>3560</v>
      </c>
      <c r="T190" s="1207" t="s">
        <v>1173</v>
      </c>
      <c r="U190" s="1209"/>
      <c r="V190" s="500" t="s">
        <v>167</v>
      </c>
      <c r="W190" s="501" t="s">
        <v>894</v>
      </c>
      <c r="X190" s="501"/>
      <c r="Y190" s="501">
        <v>1</v>
      </c>
      <c r="Z190" s="501">
        <v>0</v>
      </c>
      <c r="AA190" s="565">
        <v>1</v>
      </c>
      <c r="AB190" s="502"/>
      <c r="AC190" s="268"/>
      <c r="AD190" s="269" t="s">
        <v>714</v>
      </c>
      <c r="AE190" s="269" t="s">
        <v>708</v>
      </c>
      <c r="AF190" s="269" t="s">
        <v>709</v>
      </c>
      <c r="AG190" s="269" t="s">
        <v>703</v>
      </c>
      <c r="AH190" s="269" t="s">
        <v>3081</v>
      </c>
      <c r="AI190" s="269" t="s">
        <v>618</v>
      </c>
      <c r="AJ190" s="269" t="s">
        <v>230</v>
      </c>
      <c r="AK190" s="269"/>
      <c r="AL190" s="269"/>
      <c r="AM190" s="270"/>
      <c r="AN190" s="269" t="s">
        <v>616</v>
      </c>
      <c r="AO190" s="269" t="s">
        <v>617</v>
      </c>
      <c r="AP190" s="271" t="s">
        <v>1714</v>
      </c>
      <c r="AQ190" s="272">
        <f t="shared" si="100"/>
        <v>0</v>
      </c>
      <c r="AR190" s="273">
        <f t="shared" si="101"/>
        <v>0</v>
      </c>
      <c r="AS190" s="274">
        <f t="shared" si="104"/>
        <v>0</v>
      </c>
      <c r="AT190" s="274">
        <f t="shared" si="105"/>
        <v>0</v>
      </c>
      <c r="AU190" s="125">
        <f t="shared" si="102"/>
        <v>-34.710743801652889</v>
      </c>
      <c r="AV190" s="126">
        <f t="shared" si="84"/>
        <v>-54.430379746835442</v>
      </c>
      <c r="AW190" s="125">
        <f t="shared" si="85"/>
        <v>-57.142857142857139</v>
      </c>
      <c r="AX190" s="127">
        <f t="shared" si="86"/>
        <v>11285.714285714286</v>
      </c>
      <c r="AY190" s="127">
        <f t="shared" si="87"/>
        <v>12000</v>
      </c>
      <c r="AZ190" s="128" t="str">
        <f t="shared" si="103"/>
        <v/>
      </c>
      <c r="BA190" s="503" t="s">
        <v>2486</v>
      </c>
      <c r="BB190" s="504" t="s">
        <v>1209</v>
      </c>
      <c r="BC190" s="547">
        <v>121</v>
      </c>
      <c r="BD190" s="547">
        <v>10</v>
      </c>
      <c r="BE190" s="545"/>
      <c r="BF190" s="547">
        <v>79</v>
      </c>
      <c r="BG190" s="547">
        <v>7</v>
      </c>
      <c r="BH190" s="545"/>
      <c r="BI190" s="545"/>
      <c r="BJ190" s="544">
        <v>121</v>
      </c>
      <c r="BK190" s="545"/>
      <c r="BL190" s="544">
        <v>79</v>
      </c>
      <c r="BM190" s="269" t="s">
        <v>225</v>
      </c>
      <c r="BN190" s="269" t="s">
        <v>618</v>
      </c>
      <c r="BO190" s="271" t="s">
        <v>1714</v>
      </c>
      <c r="BP190" s="262" t="str">
        <f t="shared" si="88"/>
        <v/>
      </c>
      <c r="BQ190" s="263">
        <f t="shared" si="89"/>
        <v>0</v>
      </c>
      <c r="BR190" s="263">
        <f t="shared" si="90"/>
        <v>0</v>
      </c>
      <c r="BS190" s="263" t="str">
        <f t="shared" si="91"/>
        <v/>
      </c>
      <c r="BT190" s="264" t="str">
        <f t="shared" si="92"/>
        <v/>
      </c>
      <c r="BU190" s="264" t="str">
        <f t="shared" si="93"/>
        <v/>
      </c>
      <c r="BV190" s="263" t="str">
        <f t="shared" si="94"/>
        <v/>
      </c>
      <c r="BW190" s="263">
        <f t="shared" si="95"/>
        <v>0</v>
      </c>
      <c r="BX190" s="263" t="str">
        <f t="shared" si="96"/>
        <v/>
      </c>
      <c r="BY190" s="263" t="str">
        <f t="shared" si="97"/>
        <v/>
      </c>
      <c r="BZ190" s="263" t="str">
        <f t="shared" si="98"/>
        <v/>
      </c>
      <c r="CA190" s="263" t="str">
        <f t="shared" si="99"/>
        <v/>
      </c>
      <c r="CB190" s="265"/>
      <c r="CC190" s="1131" t="s">
        <v>3397</v>
      </c>
      <c r="CD190" s="1126">
        <f t="shared" si="82"/>
        <v>0</v>
      </c>
      <c r="CE190" s="1126">
        <f t="shared" si="83"/>
        <v>0</v>
      </c>
    </row>
    <row r="191" spans="1:83" ht="135">
      <c r="A191" s="373" t="s">
        <v>3233</v>
      </c>
      <c r="B191" s="372" t="s">
        <v>1212</v>
      </c>
      <c r="C191" s="372" t="s">
        <v>1213</v>
      </c>
      <c r="D191" s="372" t="s">
        <v>294</v>
      </c>
      <c r="E191" s="372" t="s">
        <v>297</v>
      </c>
      <c r="F191" s="75">
        <v>39</v>
      </c>
      <c r="G191" s="75">
        <v>3</v>
      </c>
      <c r="H191" s="367"/>
      <c r="I191" s="1185">
        <v>99</v>
      </c>
      <c r="J191" s="1185">
        <v>3</v>
      </c>
      <c r="K191" s="367"/>
      <c r="L191" s="367">
        <v>0</v>
      </c>
      <c r="M191" s="360">
        <v>39</v>
      </c>
      <c r="N191" s="1187">
        <v>0</v>
      </c>
      <c r="O191" s="1187">
        <v>99</v>
      </c>
      <c r="P191" s="1207" t="s">
        <v>231</v>
      </c>
      <c r="Q191" s="1208" t="s">
        <v>3561</v>
      </c>
      <c r="R191" s="1207" t="s">
        <v>2154</v>
      </c>
      <c r="S191" s="1207" t="s">
        <v>2155</v>
      </c>
      <c r="T191" s="1207" t="s">
        <v>779</v>
      </c>
      <c r="U191" s="1761" t="s">
        <v>3562</v>
      </c>
      <c r="V191" s="500" t="s">
        <v>80</v>
      </c>
      <c r="W191" s="501" t="s">
        <v>15</v>
      </c>
      <c r="X191" s="501" t="s">
        <v>88</v>
      </c>
      <c r="Y191" s="501">
        <v>3</v>
      </c>
      <c r="Z191" s="501">
        <v>1</v>
      </c>
      <c r="AA191" s="501">
        <v>0</v>
      </c>
      <c r="AB191" s="502"/>
      <c r="AC191" s="268"/>
      <c r="AD191" s="269" t="s">
        <v>372</v>
      </c>
      <c r="AE191" s="269" t="s">
        <v>404</v>
      </c>
      <c r="AF191" s="269" t="s">
        <v>374</v>
      </c>
      <c r="AG191" s="269" t="s">
        <v>371</v>
      </c>
      <c r="AH191" s="269" t="s">
        <v>3081</v>
      </c>
      <c r="AI191" s="269" t="s">
        <v>718</v>
      </c>
      <c r="AJ191" s="269" t="s">
        <v>230</v>
      </c>
      <c r="AK191" s="269"/>
      <c r="AL191" s="269"/>
      <c r="AM191" s="270"/>
      <c r="AN191" s="269" t="s">
        <v>564</v>
      </c>
      <c r="AO191" s="269" t="s">
        <v>565</v>
      </c>
      <c r="AP191" s="271" t="s">
        <v>2944</v>
      </c>
      <c r="AQ191" s="272">
        <f t="shared" si="100"/>
        <v>0</v>
      </c>
      <c r="AR191" s="273">
        <f t="shared" si="101"/>
        <v>0</v>
      </c>
      <c r="AS191" s="274">
        <f t="shared" si="104"/>
        <v>0</v>
      </c>
      <c r="AT191" s="274">
        <f t="shared" si="105"/>
        <v>0</v>
      </c>
      <c r="AU191" s="125">
        <f t="shared" si="102"/>
        <v>124.22813775656874</v>
      </c>
      <c r="AV191" s="126">
        <f t="shared" si="84"/>
        <v>153.84615384615384</v>
      </c>
      <c r="AW191" s="125">
        <f t="shared" si="85"/>
        <v>0</v>
      </c>
      <c r="AX191" s="127">
        <f t="shared" si="86"/>
        <v>13000</v>
      </c>
      <c r="AY191" s="127">
        <f t="shared" si="87"/>
        <v>33000</v>
      </c>
      <c r="AZ191" s="128">
        <f t="shared" si="103"/>
        <v>153.84615384615384</v>
      </c>
      <c r="BA191" s="503" t="s">
        <v>2487</v>
      </c>
      <c r="BB191" s="504" t="s">
        <v>1212</v>
      </c>
      <c r="BC191" s="547">
        <v>17.393000000000001</v>
      </c>
      <c r="BD191" s="547"/>
      <c r="BE191" s="545">
        <v>2</v>
      </c>
      <c r="BF191" s="547">
        <v>39</v>
      </c>
      <c r="BG191" s="547">
        <v>3</v>
      </c>
      <c r="BH191" s="545"/>
      <c r="BI191" s="545">
        <v>0</v>
      </c>
      <c r="BJ191" s="544">
        <v>17.393000000000001</v>
      </c>
      <c r="BK191" s="545">
        <v>0</v>
      </c>
      <c r="BL191" s="544">
        <v>39</v>
      </c>
      <c r="BM191" s="269" t="s">
        <v>225</v>
      </c>
      <c r="BN191" s="269" t="s">
        <v>718</v>
      </c>
      <c r="BO191" s="271" t="s">
        <v>2944</v>
      </c>
      <c r="BP191" s="262" t="str">
        <f t="shared" si="88"/>
        <v/>
      </c>
      <c r="BQ191" s="263">
        <f t="shared" si="89"/>
        <v>0</v>
      </c>
      <c r="BR191" s="263">
        <f t="shared" si="90"/>
        <v>0</v>
      </c>
      <c r="BS191" s="263" t="str">
        <f t="shared" si="91"/>
        <v/>
      </c>
      <c r="BT191" s="264" t="str">
        <f t="shared" si="92"/>
        <v/>
      </c>
      <c r="BU191" s="264" t="str">
        <f t="shared" si="93"/>
        <v/>
      </c>
      <c r="BV191" s="263">
        <f t="shared" si="94"/>
        <v>0</v>
      </c>
      <c r="BW191" s="263">
        <f t="shared" si="95"/>
        <v>0</v>
      </c>
      <c r="BX191" s="263" t="str">
        <f t="shared" si="96"/>
        <v/>
      </c>
      <c r="BY191" s="263" t="str">
        <f t="shared" si="97"/>
        <v/>
      </c>
      <c r="BZ191" s="263" t="str">
        <f t="shared" si="98"/>
        <v/>
      </c>
      <c r="CA191" s="263" t="str">
        <f t="shared" si="99"/>
        <v/>
      </c>
      <c r="CB191" s="265"/>
      <c r="CC191" s="1131" t="s">
        <v>3397</v>
      </c>
      <c r="CD191" s="1126">
        <f t="shared" si="82"/>
        <v>0</v>
      </c>
      <c r="CE191" s="1126">
        <f t="shared" si="83"/>
        <v>0</v>
      </c>
    </row>
    <row r="192" spans="1:83" ht="108">
      <c r="A192" s="373" t="s">
        <v>3234</v>
      </c>
      <c r="B192" s="372" t="s">
        <v>636</v>
      </c>
      <c r="C192" s="372" t="s">
        <v>1198</v>
      </c>
      <c r="D192" s="372" t="s">
        <v>294</v>
      </c>
      <c r="E192" s="372" t="s">
        <v>1214</v>
      </c>
      <c r="F192" s="75">
        <v>0</v>
      </c>
      <c r="G192" s="75">
        <v>0</v>
      </c>
      <c r="H192" s="367"/>
      <c r="I192" s="1185">
        <v>0</v>
      </c>
      <c r="J192" s="1185">
        <v>0</v>
      </c>
      <c r="K192" s="1187"/>
      <c r="L192" s="1186"/>
      <c r="M192" s="1186">
        <v>0</v>
      </c>
      <c r="N192" s="1187">
        <v>0</v>
      </c>
      <c r="O192" s="1187">
        <v>0</v>
      </c>
      <c r="P192" s="1207" t="s">
        <v>231</v>
      </c>
      <c r="Q192" s="1208" t="s">
        <v>3563</v>
      </c>
      <c r="R192" s="1207" t="s">
        <v>2154</v>
      </c>
      <c r="S192" s="1207" t="s">
        <v>2155</v>
      </c>
      <c r="T192" s="1208" t="s">
        <v>3564</v>
      </c>
      <c r="U192" s="1209"/>
      <c r="V192" s="500" t="s">
        <v>80</v>
      </c>
      <c r="W192" s="501" t="s">
        <v>18</v>
      </c>
      <c r="X192" s="501" t="s">
        <v>91</v>
      </c>
      <c r="Y192" s="501">
        <v>3</v>
      </c>
      <c r="Z192" s="501">
        <v>1</v>
      </c>
      <c r="AA192" s="501">
        <v>0</v>
      </c>
      <c r="AB192" s="502"/>
      <c r="AC192" s="268"/>
      <c r="AD192" s="269" t="s">
        <v>372</v>
      </c>
      <c r="AE192" s="269" t="s">
        <v>404</v>
      </c>
      <c r="AF192" s="269" t="s">
        <v>374</v>
      </c>
      <c r="AG192" s="269" t="s">
        <v>371</v>
      </c>
      <c r="AH192" s="269" t="s">
        <v>90</v>
      </c>
      <c r="AI192" s="269" t="s">
        <v>202</v>
      </c>
      <c r="AJ192" s="269" t="s">
        <v>230</v>
      </c>
      <c r="AK192" s="269"/>
      <c r="AL192" s="269"/>
      <c r="AM192" s="270"/>
      <c r="AN192" s="269" t="s">
        <v>610</v>
      </c>
      <c r="AO192" s="269" t="s">
        <v>611</v>
      </c>
      <c r="AP192" s="271" t="s">
        <v>2924</v>
      </c>
      <c r="AQ192" s="272">
        <f t="shared" si="100"/>
        <v>0</v>
      </c>
      <c r="AR192" s="273">
        <f t="shared" si="101"/>
        <v>0</v>
      </c>
      <c r="AS192" s="274">
        <f t="shared" si="104"/>
        <v>0</v>
      </c>
      <c r="AT192" s="274">
        <f t="shared" si="105"/>
        <v>0</v>
      </c>
      <c r="AU192" s="125" t="str">
        <f t="shared" si="102"/>
        <v/>
      </c>
      <c r="AV192" s="126" t="str">
        <f t="shared" si="84"/>
        <v/>
      </c>
      <c r="AW192" s="125" t="str">
        <f t="shared" si="85"/>
        <v/>
      </c>
      <c r="AX192" s="127" t="str">
        <f t="shared" si="86"/>
        <v/>
      </c>
      <c r="AY192" s="127" t="str">
        <f t="shared" si="87"/>
        <v/>
      </c>
      <c r="AZ192" s="128" t="str">
        <f t="shared" si="103"/>
        <v/>
      </c>
      <c r="BA192" s="503" t="s">
        <v>2488</v>
      </c>
      <c r="BB192" s="504" t="s">
        <v>636</v>
      </c>
      <c r="BC192" s="547">
        <v>0</v>
      </c>
      <c r="BD192" s="547"/>
      <c r="BE192" s="545">
        <v>0</v>
      </c>
      <c r="BF192" s="547">
        <v>0</v>
      </c>
      <c r="BG192" s="547">
        <v>0</v>
      </c>
      <c r="BH192" s="545"/>
      <c r="BI192" s="545"/>
      <c r="BJ192" s="544">
        <v>0</v>
      </c>
      <c r="BK192" s="545"/>
      <c r="BL192" s="544">
        <v>0</v>
      </c>
      <c r="BM192" s="269" t="s">
        <v>225</v>
      </c>
      <c r="BN192" s="269" t="s">
        <v>202</v>
      </c>
      <c r="BO192" s="271" t="s">
        <v>2924</v>
      </c>
      <c r="BP192" s="262" t="str">
        <f t="shared" si="88"/>
        <v/>
      </c>
      <c r="BQ192" s="263">
        <f t="shared" si="89"/>
        <v>0</v>
      </c>
      <c r="BR192" s="263">
        <f t="shared" si="90"/>
        <v>0</v>
      </c>
      <c r="BS192" s="263" t="str">
        <f t="shared" si="91"/>
        <v/>
      </c>
      <c r="BT192" s="264" t="str">
        <f t="shared" si="92"/>
        <v/>
      </c>
      <c r="BU192" s="264" t="str">
        <f t="shared" si="93"/>
        <v/>
      </c>
      <c r="BV192" s="263" t="str">
        <f t="shared" si="94"/>
        <v/>
      </c>
      <c r="BW192" s="263">
        <f t="shared" si="95"/>
        <v>0</v>
      </c>
      <c r="BX192" s="263" t="str">
        <f t="shared" si="96"/>
        <v/>
      </c>
      <c r="BY192" s="263" t="str">
        <f t="shared" si="97"/>
        <v/>
      </c>
      <c r="BZ192" s="263" t="str">
        <f t="shared" si="98"/>
        <v/>
      </c>
      <c r="CA192" s="263" t="str">
        <f t="shared" si="99"/>
        <v/>
      </c>
      <c r="CB192" s="265"/>
      <c r="CC192" s="1131" t="s">
        <v>3397</v>
      </c>
      <c r="CD192" s="1126">
        <f t="shared" si="82"/>
        <v>0</v>
      </c>
      <c r="CE192" s="1126">
        <f t="shared" si="83"/>
        <v>0</v>
      </c>
    </row>
    <row r="193" spans="1:83" ht="121.5">
      <c r="A193" s="373" t="s">
        <v>3235</v>
      </c>
      <c r="B193" s="372" t="s">
        <v>1215</v>
      </c>
      <c r="C193" s="372" t="s">
        <v>1216</v>
      </c>
      <c r="D193" s="372" t="s">
        <v>294</v>
      </c>
      <c r="E193" s="372" t="s">
        <v>297</v>
      </c>
      <c r="F193" s="75">
        <v>798</v>
      </c>
      <c r="G193" s="75"/>
      <c r="H193" s="367">
        <v>522</v>
      </c>
      <c r="I193" s="1185">
        <v>577</v>
      </c>
      <c r="J193" s="1185"/>
      <c r="K193" s="1187">
        <v>409</v>
      </c>
      <c r="L193" s="1186"/>
      <c r="M193" s="1186">
        <v>798</v>
      </c>
      <c r="N193" s="1187">
        <v>0</v>
      </c>
      <c r="O193" s="1187">
        <v>577</v>
      </c>
      <c r="P193" s="1207" t="s">
        <v>231</v>
      </c>
      <c r="Q193" s="1208" t="s">
        <v>3563</v>
      </c>
      <c r="R193" s="1207" t="s">
        <v>2154</v>
      </c>
      <c r="S193" s="1207" t="s">
        <v>2156</v>
      </c>
      <c r="T193" s="1207" t="s">
        <v>779</v>
      </c>
      <c r="U193" s="1209"/>
      <c r="V193" s="500" t="s">
        <v>80</v>
      </c>
      <c r="W193" s="501" t="s">
        <v>22</v>
      </c>
      <c r="X193" s="501" t="s">
        <v>92</v>
      </c>
      <c r="Y193" s="501">
        <v>3</v>
      </c>
      <c r="Z193" s="501">
        <v>1</v>
      </c>
      <c r="AA193" s="501">
        <v>0</v>
      </c>
      <c r="AB193" s="502"/>
      <c r="AC193" s="268"/>
      <c r="AD193" s="269" t="s">
        <v>372</v>
      </c>
      <c r="AE193" s="269" t="s">
        <v>404</v>
      </c>
      <c r="AF193" s="269" t="s">
        <v>374</v>
      </c>
      <c r="AG193" s="269" t="s">
        <v>371</v>
      </c>
      <c r="AH193" s="269" t="s">
        <v>3081</v>
      </c>
      <c r="AI193" s="269" t="s">
        <v>798</v>
      </c>
      <c r="AJ193" s="269" t="s">
        <v>230</v>
      </c>
      <c r="AK193" s="269"/>
      <c r="AL193" s="269"/>
      <c r="AM193" s="270"/>
      <c r="AN193" s="269" t="s">
        <v>572</v>
      </c>
      <c r="AO193" s="269" t="s">
        <v>573</v>
      </c>
      <c r="AP193" s="271" t="s">
        <v>1566</v>
      </c>
      <c r="AQ193" s="272">
        <f t="shared" si="100"/>
        <v>0</v>
      </c>
      <c r="AR193" s="273">
        <f t="shared" si="101"/>
        <v>0</v>
      </c>
      <c r="AS193" s="274">
        <f t="shared" si="104"/>
        <v>0</v>
      </c>
      <c r="AT193" s="274">
        <f t="shared" si="105"/>
        <v>0</v>
      </c>
      <c r="AU193" s="125">
        <f t="shared" si="102"/>
        <v>8.8866814395965434</v>
      </c>
      <c r="AV193" s="126">
        <f t="shared" si="84"/>
        <v>-27.694235588972425</v>
      </c>
      <c r="AW193" s="125">
        <f t="shared" si="85"/>
        <v>-21.647509578544067</v>
      </c>
      <c r="AX193" s="127">
        <f t="shared" si="86"/>
        <v>1528.7356321839081</v>
      </c>
      <c r="AY193" s="127">
        <f t="shared" si="87"/>
        <v>1410.7579462102688</v>
      </c>
      <c r="AZ193" s="128" t="str">
        <f t="shared" si="103"/>
        <v/>
      </c>
      <c r="BA193" s="503" t="s">
        <v>2489</v>
      </c>
      <c r="BB193" s="504" t="s">
        <v>1215</v>
      </c>
      <c r="BC193" s="547">
        <v>732.87199999999996</v>
      </c>
      <c r="BD193" s="547"/>
      <c r="BE193" s="545">
        <v>502</v>
      </c>
      <c r="BF193" s="547">
        <v>798</v>
      </c>
      <c r="BG193" s="547"/>
      <c r="BH193" s="545">
        <v>522</v>
      </c>
      <c r="BI193" s="545">
        <v>0</v>
      </c>
      <c r="BJ193" s="544">
        <v>732.87199999999996</v>
      </c>
      <c r="BK193" s="545"/>
      <c r="BL193" s="544">
        <v>798</v>
      </c>
      <c r="BM193" s="269" t="s">
        <v>225</v>
      </c>
      <c r="BN193" s="269" t="s">
        <v>798</v>
      </c>
      <c r="BO193" s="271" t="s">
        <v>1566</v>
      </c>
      <c r="BP193" s="262" t="str">
        <f t="shared" si="88"/>
        <v/>
      </c>
      <c r="BQ193" s="263">
        <f t="shared" si="89"/>
        <v>0</v>
      </c>
      <c r="BR193" s="263" t="str">
        <f t="shared" si="90"/>
        <v/>
      </c>
      <c r="BS193" s="263">
        <f t="shared" si="91"/>
        <v>0</v>
      </c>
      <c r="BT193" s="264" t="str">
        <f t="shared" si="92"/>
        <v/>
      </c>
      <c r="BU193" s="264" t="str">
        <f t="shared" si="93"/>
        <v/>
      </c>
      <c r="BV193" s="263" t="str">
        <f t="shared" si="94"/>
        <v/>
      </c>
      <c r="BW193" s="263">
        <f t="shared" si="95"/>
        <v>0</v>
      </c>
      <c r="BX193" s="263" t="str">
        <f t="shared" si="96"/>
        <v/>
      </c>
      <c r="BY193" s="263" t="str">
        <f t="shared" si="97"/>
        <v/>
      </c>
      <c r="BZ193" s="263" t="str">
        <f t="shared" si="98"/>
        <v/>
      </c>
      <c r="CA193" s="263" t="str">
        <f t="shared" si="99"/>
        <v/>
      </c>
      <c r="CB193" s="265"/>
      <c r="CC193" s="1131" t="s">
        <v>3397</v>
      </c>
      <c r="CD193" s="1126">
        <f t="shared" si="82"/>
        <v>0</v>
      </c>
      <c r="CE193" s="1126">
        <f t="shared" si="83"/>
        <v>0</v>
      </c>
    </row>
    <row r="194" spans="1:83" ht="175.5">
      <c r="A194" s="373" t="s">
        <v>2509</v>
      </c>
      <c r="B194" s="372" t="s">
        <v>1217</v>
      </c>
      <c r="C194" s="372" t="s">
        <v>1218</v>
      </c>
      <c r="D194" s="372" t="s">
        <v>1219</v>
      </c>
      <c r="E194" s="372" t="s">
        <v>297</v>
      </c>
      <c r="F194" s="75">
        <v>9</v>
      </c>
      <c r="G194" s="75"/>
      <c r="H194" s="367">
        <v>6</v>
      </c>
      <c r="I194" s="1185">
        <v>29</v>
      </c>
      <c r="J194" s="1185"/>
      <c r="K194" s="1187">
        <v>19</v>
      </c>
      <c r="L194" s="1186"/>
      <c r="M194" s="1186">
        <v>9</v>
      </c>
      <c r="N194" s="1187">
        <v>29</v>
      </c>
      <c r="O194" s="1187">
        <v>0</v>
      </c>
      <c r="P194" s="1207" t="s">
        <v>1023</v>
      </c>
      <c r="Q194" s="1208" t="s">
        <v>3563</v>
      </c>
      <c r="R194" s="1207" t="s">
        <v>2154</v>
      </c>
      <c r="S194" s="1207" t="s">
        <v>2157</v>
      </c>
      <c r="T194" s="1207" t="s">
        <v>779</v>
      </c>
      <c r="U194" s="1209"/>
      <c r="V194" s="500" t="s">
        <v>80</v>
      </c>
      <c r="W194" s="501" t="s">
        <v>22</v>
      </c>
      <c r="X194" s="501"/>
      <c r="Y194" s="501">
        <v>3</v>
      </c>
      <c r="Z194" s="501">
        <v>1</v>
      </c>
      <c r="AA194" s="501">
        <v>0</v>
      </c>
      <c r="AB194" s="502"/>
      <c r="AC194" s="268"/>
      <c r="AD194" s="269" t="s">
        <v>229</v>
      </c>
      <c r="AE194" s="269" t="s">
        <v>2284</v>
      </c>
      <c r="AF194" s="269" t="s">
        <v>709</v>
      </c>
      <c r="AG194" s="269" t="s">
        <v>703</v>
      </c>
      <c r="AH194" s="269" t="s">
        <v>3081</v>
      </c>
      <c r="AI194" s="269" t="s">
        <v>609</v>
      </c>
      <c r="AJ194" s="269" t="s">
        <v>710</v>
      </c>
      <c r="AK194" s="269"/>
      <c r="AL194" s="269"/>
      <c r="AM194" s="270"/>
      <c r="AN194" s="269" t="s">
        <v>572</v>
      </c>
      <c r="AO194" s="269" t="s">
        <v>573</v>
      </c>
      <c r="AP194" s="271" t="s">
        <v>2945</v>
      </c>
      <c r="AQ194" s="272">
        <f t="shared" si="100"/>
        <v>0</v>
      </c>
      <c r="AR194" s="273">
        <f t="shared" si="101"/>
        <v>0</v>
      </c>
      <c r="AS194" s="274">
        <f t="shared" si="104"/>
        <v>0</v>
      </c>
      <c r="AT194" s="274">
        <f t="shared" si="105"/>
        <v>0</v>
      </c>
      <c r="AU194" s="125" t="str">
        <f t="shared" si="102"/>
        <v/>
      </c>
      <c r="AV194" s="126">
        <f t="shared" si="84"/>
        <v>222.22222222222223</v>
      </c>
      <c r="AW194" s="125">
        <f t="shared" si="85"/>
        <v>216.66666666666666</v>
      </c>
      <c r="AX194" s="127">
        <f t="shared" si="86"/>
        <v>1500</v>
      </c>
      <c r="AY194" s="127">
        <f t="shared" si="87"/>
        <v>1526.3157894736844</v>
      </c>
      <c r="AZ194" s="128" t="str">
        <f t="shared" si="103"/>
        <v/>
      </c>
      <c r="BA194" s="503" t="s">
        <v>2490</v>
      </c>
      <c r="BB194" s="504" t="s">
        <v>1217</v>
      </c>
      <c r="BC194" s="547">
        <v>0</v>
      </c>
      <c r="BD194" s="547"/>
      <c r="BE194" s="545">
        <v>0</v>
      </c>
      <c r="BF194" s="547">
        <v>9</v>
      </c>
      <c r="BG194" s="547"/>
      <c r="BH194" s="545">
        <v>6</v>
      </c>
      <c r="BI194" s="545"/>
      <c r="BJ194" s="544">
        <v>0</v>
      </c>
      <c r="BK194" s="545"/>
      <c r="BL194" s="544">
        <v>9</v>
      </c>
      <c r="BM194" s="269" t="s">
        <v>225</v>
      </c>
      <c r="BN194" s="269" t="s">
        <v>609</v>
      </c>
      <c r="BO194" s="271" t="s">
        <v>2945</v>
      </c>
      <c r="BP194" s="262" t="str">
        <f t="shared" si="88"/>
        <v/>
      </c>
      <c r="BQ194" s="263">
        <f t="shared" si="89"/>
        <v>0</v>
      </c>
      <c r="BR194" s="263" t="str">
        <f t="shared" si="90"/>
        <v/>
      </c>
      <c r="BS194" s="263">
        <f t="shared" si="91"/>
        <v>0</v>
      </c>
      <c r="BT194" s="264" t="str">
        <f t="shared" si="92"/>
        <v/>
      </c>
      <c r="BU194" s="264" t="str">
        <f t="shared" si="93"/>
        <v/>
      </c>
      <c r="BV194" s="263" t="str">
        <f t="shared" si="94"/>
        <v/>
      </c>
      <c r="BW194" s="263">
        <f t="shared" si="95"/>
        <v>0</v>
      </c>
      <c r="BX194" s="263" t="str">
        <f t="shared" si="96"/>
        <v/>
      </c>
      <c r="BY194" s="263" t="str">
        <f t="shared" si="97"/>
        <v/>
      </c>
      <c r="BZ194" s="263" t="str">
        <f t="shared" si="98"/>
        <v/>
      </c>
      <c r="CA194" s="263" t="str">
        <f t="shared" si="99"/>
        <v/>
      </c>
      <c r="CB194" s="265"/>
      <c r="CC194" s="1131" t="s">
        <v>3397</v>
      </c>
      <c r="CD194" s="1126">
        <f t="shared" si="82"/>
        <v>0</v>
      </c>
      <c r="CE194" s="1126">
        <f t="shared" si="83"/>
        <v>0</v>
      </c>
    </row>
    <row r="195" spans="1:83" ht="229.5">
      <c r="A195" s="373" t="s">
        <v>2513</v>
      </c>
      <c r="B195" s="372" t="s">
        <v>1220</v>
      </c>
      <c r="C195" s="372" t="s">
        <v>1221</v>
      </c>
      <c r="D195" s="372" t="s">
        <v>1219</v>
      </c>
      <c r="E195" s="372" t="s">
        <v>297</v>
      </c>
      <c r="F195" s="75">
        <v>0</v>
      </c>
      <c r="G195" s="75"/>
      <c r="H195" s="367">
        <v>0</v>
      </c>
      <c r="I195" s="1185">
        <v>0</v>
      </c>
      <c r="J195" s="1185"/>
      <c r="K195" s="1187">
        <v>0</v>
      </c>
      <c r="L195" s="1186"/>
      <c r="M195" s="1186">
        <v>0</v>
      </c>
      <c r="N195" s="1187">
        <v>0</v>
      </c>
      <c r="O195" s="1187">
        <v>0</v>
      </c>
      <c r="P195" s="1207" t="s">
        <v>1023</v>
      </c>
      <c r="Q195" s="1208" t="s">
        <v>3563</v>
      </c>
      <c r="R195" s="1207" t="s">
        <v>2154</v>
      </c>
      <c r="S195" s="1207" t="s">
        <v>2157</v>
      </c>
      <c r="T195" s="1208" t="s">
        <v>3565</v>
      </c>
      <c r="U195" s="1740"/>
      <c r="V195" s="500" t="s">
        <v>80</v>
      </c>
      <c r="W195" s="501" t="s">
        <v>15</v>
      </c>
      <c r="X195" s="501"/>
      <c r="Y195" s="501">
        <v>3</v>
      </c>
      <c r="Z195" s="501">
        <v>1</v>
      </c>
      <c r="AA195" s="501">
        <v>0</v>
      </c>
      <c r="AB195" s="502"/>
      <c r="AC195" s="268"/>
      <c r="AD195" s="269" t="s">
        <v>229</v>
      </c>
      <c r="AE195" s="269" t="s">
        <v>2285</v>
      </c>
      <c r="AF195" s="269" t="s">
        <v>709</v>
      </c>
      <c r="AG195" s="269" t="s">
        <v>703</v>
      </c>
      <c r="AH195" s="269" t="s">
        <v>90</v>
      </c>
      <c r="AI195" s="269" t="s">
        <v>799</v>
      </c>
      <c r="AJ195" s="269" t="s">
        <v>710</v>
      </c>
      <c r="AK195" s="269"/>
      <c r="AL195" s="269"/>
      <c r="AM195" s="270"/>
      <c r="AN195" s="269" t="s">
        <v>564</v>
      </c>
      <c r="AO195" s="269" t="s">
        <v>565</v>
      </c>
      <c r="AP195" s="271" t="s">
        <v>2946</v>
      </c>
      <c r="AQ195" s="272">
        <f t="shared" si="100"/>
        <v>0</v>
      </c>
      <c r="AR195" s="273">
        <f t="shared" si="101"/>
        <v>0</v>
      </c>
      <c r="AS195" s="274">
        <f t="shared" si="104"/>
        <v>0</v>
      </c>
      <c r="AT195" s="274">
        <f t="shared" si="105"/>
        <v>0</v>
      </c>
      <c r="AU195" s="125" t="str">
        <f t="shared" si="102"/>
        <v/>
      </c>
      <c r="AV195" s="126" t="str">
        <f t="shared" si="84"/>
        <v/>
      </c>
      <c r="AW195" s="125" t="str">
        <f t="shared" si="85"/>
        <v/>
      </c>
      <c r="AX195" s="127" t="str">
        <f t="shared" si="86"/>
        <v/>
      </c>
      <c r="AY195" s="127" t="str">
        <f t="shared" si="87"/>
        <v/>
      </c>
      <c r="AZ195" s="128" t="str">
        <f t="shared" si="103"/>
        <v/>
      </c>
      <c r="BA195" s="503" t="s">
        <v>2491</v>
      </c>
      <c r="BB195" s="504" t="s">
        <v>1220</v>
      </c>
      <c r="BC195" s="547">
        <v>0</v>
      </c>
      <c r="BD195" s="547"/>
      <c r="BE195" s="545">
        <v>0</v>
      </c>
      <c r="BF195" s="547">
        <v>0</v>
      </c>
      <c r="BG195" s="547"/>
      <c r="BH195" s="545">
        <v>0</v>
      </c>
      <c r="BI195" s="545"/>
      <c r="BJ195" s="544">
        <v>0</v>
      </c>
      <c r="BK195" s="545"/>
      <c r="BL195" s="544">
        <v>0</v>
      </c>
      <c r="BM195" s="269" t="s">
        <v>225</v>
      </c>
      <c r="BN195" s="269" t="s">
        <v>799</v>
      </c>
      <c r="BO195" s="271" t="s">
        <v>2946</v>
      </c>
      <c r="BP195" s="262" t="str">
        <f t="shared" si="88"/>
        <v/>
      </c>
      <c r="BQ195" s="263">
        <f t="shared" si="89"/>
        <v>0</v>
      </c>
      <c r="BR195" s="263" t="str">
        <f t="shared" si="90"/>
        <v/>
      </c>
      <c r="BS195" s="263">
        <f t="shared" si="91"/>
        <v>0</v>
      </c>
      <c r="BT195" s="264" t="str">
        <f t="shared" si="92"/>
        <v/>
      </c>
      <c r="BU195" s="264" t="str">
        <f t="shared" si="93"/>
        <v/>
      </c>
      <c r="BV195" s="263" t="str">
        <f t="shared" si="94"/>
        <v/>
      </c>
      <c r="BW195" s="263">
        <f t="shared" si="95"/>
        <v>0</v>
      </c>
      <c r="BX195" s="263" t="str">
        <f t="shared" si="96"/>
        <v/>
      </c>
      <c r="BY195" s="263" t="str">
        <f t="shared" si="97"/>
        <v/>
      </c>
      <c r="BZ195" s="263" t="str">
        <f t="shared" si="98"/>
        <v/>
      </c>
      <c r="CA195" s="263" t="str">
        <f t="shared" si="99"/>
        <v/>
      </c>
      <c r="CB195" s="265"/>
      <c r="CC195" s="1131" t="s">
        <v>3397</v>
      </c>
      <c r="CD195" s="1126">
        <f t="shared" si="82"/>
        <v>0</v>
      </c>
      <c r="CE195" s="1126">
        <f t="shared" si="83"/>
        <v>0</v>
      </c>
    </row>
    <row r="196" spans="1:83" ht="121.5">
      <c r="A196" s="373" t="s">
        <v>2514</v>
      </c>
      <c r="B196" s="372" t="s">
        <v>1222</v>
      </c>
      <c r="C196" s="372" t="s">
        <v>1223</v>
      </c>
      <c r="D196" s="372" t="s">
        <v>1219</v>
      </c>
      <c r="E196" s="372" t="s">
        <v>297</v>
      </c>
      <c r="F196" s="75">
        <v>0</v>
      </c>
      <c r="G196" s="75"/>
      <c r="H196" s="367">
        <v>0</v>
      </c>
      <c r="I196" s="1185">
        <v>0</v>
      </c>
      <c r="J196" s="1185"/>
      <c r="K196" s="1187">
        <v>0</v>
      </c>
      <c r="L196" s="1186"/>
      <c r="M196" s="1186">
        <v>0</v>
      </c>
      <c r="N196" s="1187">
        <v>0</v>
      </c>
      <c r="O196" s="1187">
        <v>0</v>
      </c>
      <c r="P196" s="1207" t="s">
        <v>1023</v>
      </c>
      <c r="Q196" s="1208" t="s">
        <v>3563</v>
      </c>
      <c r="R196" s="1207" t="s">
        <v>2154</v>
      </c>
      <c r="S196" s="1207" t="s">
        <v>2765</v>
      </c>
      <c r="T196" s="1208" t="s">
        <v>3566</v>
      </c>
      <c r="U196" s="1740"/>
      <c r="V196" s="500" t="s">
        <v>80</v>
      </c>
      <c r="W196" s="501" t="s">
        <v>18</v>
      </c>
      <c r="X196" s="501"/>
      <c r="Y196" s="501">
        <v>3</v>
      </c>
      <c r="Z196" s="501">
        <v>1</v>
      </c>
      <c r="AA196" s="501">
        <v>0</v>
      </c>
      <c r="AB196" s="502"/>
      <c r="AC196" s="268"/>
      <c r="AD196" s="269" t="s">
        <v>229</v>
      </c>
      <c r="AE196" s="269" t="s">
        <v>2285</v>
      </c>
      <c r="AF196" s="269" t="s">
        <v>709</v>
      </c>
      <c r="AG196" s="269" t="s">
        <v>703</v>
      </c>
      <c r="AH196" s="269" t="s">
        <v>90</v>
      </c>
      <c r="AI196" s="269" t="s">
        <v>800</v>
      </c>
      <c r="AJ196" s="269" t="s">
        <v>710</v>
      </c>
      <c r="AK196" s="269"/>
      <c r="AL196" s="269"/>
      <c r="AM196" s="270"/>
      <c r="AN196" s="269" t="s">
        <v>610</v>
      </c>
      <c r="AO196" s="269" t="s">
        <v>611</v>
      </c>
      <c r="AP196" s="271" t="s">
        <v>2946</v>
      </c>
      <c r="AQ196" s="272">
        <f t="shared" si="100"/>
        <v>0</v>
      </c>
      <c r="AR196" s="273">
        <f t="shared" si="101"/>
        <v>0</v>
      </c>
      <c r="AS196" s="274">
        <f t="shared" si="104"/>
        <v>0</v>
      </c>
      <c r="AT196" s="274">
        <f t="shared" si="105"/>
        <v>0</v>
      </c>
      <c r="AU196" s="125" t="str">
        <f t="shared" si="102"/>
        <v/>
      </c>
      <c r="AV196" s="126" t="str">
        <f t="shared" si="84"/>
        <v/>
      </c>
      <c r="AW196" s="125" t="str">
        <f t="shared" si="85"/>
        <v/>
      </c>
      <c r="AX196" s="127" t="str">
        <f t="shared" si="86"/>
        <v/>
      </c>
      <c r="AY196" s="127" t="str">
        <f t="shared" si="87"/>
        <v/>
      </c>
      <c r="AZ196" s="128" t="str">
        <f t="shared" si="103"/>
        <v/>
      </c>
      <c r="BA196" s="503" t="s">
        <v>2492</v>
      </c>
      <c r="BB196" s="504" t="s">
        <v>1222</v>
      </c>
      <c r="BC196" s="547">
        <v>0</v>
      </c>
      <c r="BD196" s="547"/>
      <c r="BE196" s="545">
        <v>0</v>
      </c>
      <c r="BF196" s="547">
        <v>0</v>
      </c>
      <c r="BG196" s="547"/>
      <c r="BH196" s="545">
        <v>0</v>
      </c>
      <c r="BI196" s="545"/>
      <c r="BJ196" s="544">
        <v>0</v>
      </c>
      <c r="BK196" s="545"/>
      <c r="BL196" s="544">
        <v>0</v>
      </c>
      <c r="BM196" s="269" t="s">
        <v>225</v>
      </c>
      <c r="BN196" s="269" t="s">
        <v>800</v>
      </c>
      <c r="BO196" s="271" t="s">
        <v>2946</v>
      </c>
      <c r="BP196" s="262" t="str">
        <f t="shared" si="88"/>
        <v/>
      </c>
      <c r="BQ196" s="263">
        <f t="shared" si="89"/>
        <v>0</v>
      </c>
      <c r="BR196" s="263" t="str">
        <f t="shared" si="90"/>
        <v/>
      </c>
      <c r="BS196" s="263">
        <f t="shared" si="91"/>
        <v>0</v>
      </c>
      <c r="BT196" s="264" t="str">
        <f t="shared" si="92"/>
        <v/>
      </c>
      <c r="BU196" s="264" t="str">
        <f t="shared" si="93"/>
        <v/>
      </c>
      <c r="BV196" s="263" t="str">
        <f t="shared" si="94"/>
        <v/>
      </c>
      <c r="BW196" s="263">
        <f t="shared" si="95"/>
        <v>0</v>
      </c>
      <c r="BX196" s="263" t="str">
        <f t="shared" si="96"/>
        <v/>
      </c>
      <c r="BY196" s="263" t="str">
        <f t="shared" si="97"/>
        <v/>
      </c>
      <c r="BZ196" s="263" t="str">
        <f t="shared" si="98"/>
        <v/>
      </c>
      <c r="CA196" s="263" t="str">
        <f t="shared" si="99"/>
        <v/>
      </c>
      <c r="CB196" s="265"/>
      <c r="CC196" s="1131" t="s">
        <v>3397</v>
      </c>
      <c r="CD196" s="1126">
        <f t="shared" si="82"/>
        <v>0</v>
      </c>
      <c r="CE196" s="1126">
        <f t="shared" si="83"/>
        <v>0</v>
      </c>
    </row>
    <row r="197" spans="1:83" ht="67.5">
      <c r="A197" s="373" t="s">
        <v>3236</v>
      </c>
      <c r="B197" s="372" t="s">
        <v>622</v>
      </c>
      <c r="C197" s="1781" t="s">
        <v>3567</v>
      </c>
      <c r="D197" s="1239"/>
      <c r="E197" s="1239"/>
      <c r="F197" s="1185">
        <v>0</v>
      </c>
      <c r="G197" s="1185"/>
      <c r="H197" s="1187">
        <v>0</v>
      </c>
      <c r="I197" s="1185">
        <v>0</v>
      </c>
      <c r="J197" s="1185"/>
      <c r="K197" s="1187">
        <v>0</v>
      </c>
      <c r="L197" s="1187"/>
      <c r="M197" s="1187">
        <v>0</v>
      </c>
      <c r="N197" s="1187">
        <v>0</v>
      </c>
      <c r="O197" s="1187">
        <v>0</v>
      </c>
      <c r="P197" s="1208"/>
      <c r="Q197" s="1208" t="s">
        <v>3568</v>
      </c>
      <c r="R197" s="1207" t="s">
        <v>2154</v>
      </c>
      <c r="S197" s="1207" t="s">
        <v>2765</v>
      </c>
      <c r="T197" s="1207" t="s">
        <v>3569</v>
      </c>
      <c r="U197" s="1761" t="s">
        <v>3570</v>
      </c>
      <c r="V197" s="500" t="s">
        <v>80</v>
      </c>
      <c r="W197" s="501" t="s">
        <v>24</v>
      </c>
      <c r="X197" s="501"/>
      <c r="Y197" s="501"/>
      <c r="Z197" s="501"/>
      <c r="AA197" s="501"/>
      <c r="AB197" s="502"/>
      <c r="AC197" s="268"/>
      <c r="AD197" s="269" t="s">
        <v>375</v>
      </c>
      <c r="AE197" s="269" t="s">
        <v>375</v>
      </c>
      <c r="AF197" s="269" t="s">
        <v>375</v>
      </c>
      <c r="AG197" s="269" t="s">
        <v>375</v>
      </c>
      <c r="AH197" s="269" t="s">
        <v>90</v>
      </c>
      <c r="AI197" s="269" t="s">
        <v>375</v>
      </c>
      <c r="AJ197" s="269" t="s">
        <v>90</v>
      </c>
      <c r="AK197" s="269"/>
      <c r="AL197" s="269"/>
      <c r="AM197" s="270"/>
      <c r="AN197" s="269" t="s">
        <v>90</v>
      </c>
      <c r="AO197" s="269" t="s">
        <v>90</v>
      </c>
      <c r="AP197" s="271" t="s">
        <v>2924</v>
      </c>
      <c r="AQ197" s="272">
        <f t="shared" si="100"/>
        <v>0</v>
      </c>
      <c r="AR197" s="273">
        <f t="shared" si="101"/>
        <v>0</v>
      </c>
      <c r="AS197" s="274">
        <f t="shared" si="104"/>
        <v>0</v>
      </c>
      <c r="AT197" s="274">
        <f t="shared" si="105"/>
        <v>0</v>
      </c>
      <c r="AU197" s="125" t="str">
        <f t="shared" si="102"/>
        <v/>
      </c>
      <c r="AV197" s="126" t="str">
        <f t="shared" si="84"/>
        <v/>
      </c>
      <c r="AW197" s="125" t="str">
        <f t="shared" si="85"/>
        <v/>
      </c>
      <c r="AX197" s="127" t="str">
        <f t="shared" si="86"/>
        <v/>
      </c>
      <c r="AY197" s="127" t="str">
        <f t="shared" si="87"/>
        <v/>
      </c>
      <c r="AZ197" s="128" t="str">
        <f t="shared" si="103"/>
        <v/>
      </c>
      <c r="BA197" s="503" t="s">
        <v>2493</v>
      </c>
      <c r="BB197" s="504" t="s">
        <v>622</v>
      </c>
      <c r="BC197" s="547"/>
      <c r="BD197" s="547"/>
      <c r="BE197" s="545"/>
      <c r="BF197" s="547"/>
      <c r="BG197" s="547"/>
      <c r="BH197" s="545"/>
      <c r="BI197" s="545"/>
      <c r="BJ197" s="544">
        <v>0</v>
      </c>
      <c r="BK197" s="545"/>
      <c r="BL197" s="544">
        <v>0</v>
      </c>
      <c r="BM197" s="269" t="s">
        <v>182</v>
      </c>
      <c r="BN197" s="269" t="s">
        <v>182</v>
      </c>
      <c r="BO197" s="271" t="s">
        <v>2924</v>
      </c>
      <c r="BP197" s="262" t="str">
        <f t="shared" si="88"/>
        <v/>
      </c>
      <c r="BQ197" s="263">
        <f t="shared" si="89"/>
        <v>0</v>
      </c>
      <c r="BR197" s="263" t="str">
        <f t="shared" si="90"/>
        <v/>
      </c>
      <c r="BS197" s="263">
        <f t="shared" si="91"/>
        <v>0</v>
      </c>
      <c r="BT197" s="264" t="str">
        <f t="shared" si="92"/>
        <v/>
      </c>
      <c r="BU197" s="264" t="str">
        <f t="shared" si="93"/>
        <v/>
      </c>
      <c r="BV197" s="263" t="str">
        <f t="shared" si="94"/>
        <v/>
      </c>
      <c r="BW197" s="263">
        <f t="shared" si="95"/>
        <v>0</v>
      </c>
      <c r="BX197" s="263" t="str">
        <f t="shared" si="96"/>
        <v/>
      </c>
      <c r="BY197" s="263" t="str">
        <f t="shared" si="97"/>
        <v/>
      </c>
      <c r="BZ197" s="263" t="str">
        <f t="shared" si="98"/>
        <v/>
      </c>
      <c r="CA197" s="263" t="str">
        <f t="shared" si="99"/>
        <v/>
      </c>
      <c r="CB197" s="265"/>
      <c r="CC197" s="1131" t="s">
        <v>3397</v>
      </c>
      <c r="CD197" s="1126">
        <f t="shared" si="82"/>
        <v>0</v>
      </c>
      <c r="CE197" s="1126">
        <f t="shared" si="83"/>
        <v>0</v>
      </c>
    </row>
    <row r="198" spans="1:83" ht="27">
      <c r="A198" s="373" t="s">
        <v>3319</v>
      </c>
      <c r="B198" s="372" t="s">
        <v>2353</v>
      </c>
      <c r="C198" s="440"/>
      <c r="D198" s="372"/>
      <c r="E198" s="372"/>
      <c r="F198" s="75">
        <f>SUM(F199:F212)</f>
        <v>450</v>
      </c>
      <c r="G198" s="75">
        <f t="shared" ref="G198:O198" si="108">SUM(G199:G212)</f>
        <v>0</v>
      </c>
      <c r="H198" s="75">
        <f t="shared" si="108"/>
        <v>150</v>
      </c>
      <c r="I198" s="75">
        <f t="shared" si="108"/>
        <v>750</v>
      </c>
      <c r="J198" s="75">
        <f t="shared" si="108"/>
        <v>0</v>
      </c>
      <c r="K198" s="75">
        <f t="shared" si="108"/>
        <v>150</v>
      </c>
      <c r="L198" s="75">
        <f t="shared" si="108"/>
        <v>0</v>
      </c>
      <c r="M198" s="75">
        <f t="shared" si="108"/>
        <v>450</v>
      </c>
      <c r="N198" s="75">
        <f t="shared" si="108"/>
        <v>0</v>
      </c>
      <c r="O198" s="75">
        <f t="shared" si="108"/>
        <v>750</v>
      </c>
      <c r="P198" s="75"/>
      <c r="Q198" s="371"/>
      <c r="R198" s="371"/>
      <c r="S198" s="371"/>
      <c r="T198" s="371"/>
      <c r="U198" s="1435" t="s">
        <v>3983</v>
      </c>
      <c r="V198" s="500" t="s">
        <v>80</v>
      </c>
      <c r="W198" s="501" t="s">
        <v>28</v>
      </c>
      <c r="X198" s="501"/>
      <c r="Y198" s="501"/>
      <c r="Z198" s="501"/>
      <c r="AA198" s="501"/>
      <c r="AB198" s="502"/>
      <c r="AC198" s="268"/>
      <c r="AD198" s="269" t="s">
        <v>375</v>
      </c>
      <c r="AE198" s="269" t="s">
        <v>375</v>
      </c>
      <c r="AF198" s="269" t="s">
        <v>376</v>
      </c>
      <c r="AG198" s="269" t="s">
        <v>375</v>
      </c>
      <c r="AH198" s="269" t="s">
        <v>90</v>
      </c>
      <c r="AI198" s="269" t="s">
        <v>90</v>
      </c>
      <c r="AJ198" s="269" t="s">
        <v>90</v>
      </c>
      <c r="AK198" s="269"/>
      <c r="AL198" s="269"/>
      <c r="AM198" s="270"/>
      <c r="AN198" s="269" t="s">
        <v>90</v>
      </c>
      <c r="AO198" s="269" t="s">
        <v>90</v>
      </c>
      <c r="AP198" s="271" t="s">
        <v>2924</v>
      </c>
      <c r="AQ198" s="272">
        <f t="shared" si="100"/>
        <v>0</v>
      </c>
      <c r="AR198" s="273">
        <f t="shared" si="101"/>
        <v>0</v>
      </c>
      <c r="AS198" s="274">
        <f t="shared" si="104"/>
        <v>0</v>
      </c>
      <c r="AT198" s="274">
        <f t="shared" si="105"/>
        <v>0</v>
      </c>
      <c r="AU198" s="125" t="str">
        <f t="shared" si="102"/>
        <v/>
      </c>
      <c r="AV198" s="126">
        <f t="shared" si="84"/>
        <v>66.666666666666671</v>
      </c>
      <c r="AW198" s="125">
        <f t="shared" si="85"/>
        <v>0</v>
      </c>
      <c r="AX198" s="127">
        <f t="shared" si="86"/>
        <v>3000</v>
      </c>
      <c r="AY198" s="127">
        <f t="shared" si="87"/>
        <v>5000</v>
      </c>
      <c r="AZ198" s="128">
        <f t="shared" si="103"/>
        <v>66.666666666666671</v>
      </c>
      <c r="BA198" s="503" t="s">
        <v>2494</v>
      </c>
      <c r="BB198" s="504" t="s">
        <v>2353</v>
      </c>
      <c r="BC198" s="547"/>
      <c r="BD198" s="547"/>
      <c r="BE198" s="547"/>
      <c r="BF198" s="547"/>
      <c r="BG198" s="547"/>
      <c r="BH198" s="547"/>
      <c r="BI198" s="547"/>
      <c r="BJ198" s="544">
        <v>0</v>
      </c>
      <c r="BK198" s="547"/>
      <c r="BL198" s="544">
        <v>0</v>
      </c>
      <c r="BM198" s="269" t="s">
        <v>376</v>
      </c>
      <c r="BN198" s="269" t="s">
        <v>90</v>
      </c>
      <c r="BO198" s="271" t="s">
        <v>2924</v>
      </c>
      <c r="BP198" s="262" t="str">
        <f t="shared" si="88"/>
        <v/>
      </c>
      <c r="BQ198" s="263">
        <f t="shared" si="89"/>
        <v>450</v>
      </c>
      <c r="BR198" s="263">
        <f t="shared" si="90"/>
        <v>0</v>
      </c>
      <c r="BS198" s="263">
        <f t="shared" si="91"/>
        <v>150</v>
      </c>
      <c r="BT198" s="264" t="str">
        <f t="shared" si="92"/>
        <v/>
      </c>
      <c r="BU198" s="264" t="str">
        <f t="shared" si="93"/>
        <v/>
      </c>
      <c r="BV198" s="263">
        <f t="shared" si="94"/>
        <v>0</v>
      </c>
      <c r="BW198" s="263">
        <f t="shared" si="95"/>
        <v>450</v>
      </c>
      <c r="BX198" s="263" t="str">
        <f t="shared" si="96"/>
        <v/>
      </c>
      <c r="BY198" s="263" t="str">
        <f t="shared" si="97"/>
        <v/>
      </c>
      <c r="BZ198" s="263" t="str">
        <f t="shared" si="98"/>
        <v>是否漏編</v>
      </c>
      <c r="CA198" s="263" t="str">
        <f t="shared" si="99"/>
        <v>chk</v>
      </c>
      <c r="CB198" s="265"/>
      <c r="CC198" s="1131" t="s">
        <v>1387</v>
      </c>
      <c r="CD198" s="1126">
        <f t="shared" si="82"/>
        <v>0</v>
      </c>
      <c r="CE198" s="1126">
        <f t="shared" si="83"/>
        <v>0</v>
      </c>
    </row>
    <row r="199" spans="1:83" ht="27">
      <c r="A199" s="373" t="s">
        <v>3237</v>
      </c>
      <c r="B199" s="372" t="s">
        <v>2354</v>
      </c>
      <c r="C199" s="440"/>
      <c r="D199" s="372"/>
      <c r="E199" s="372"/>
      <c r="F199" s="75"/>
      <c r="G199" s="75"/>
      <c r="H199" s="367"/>
      <c r="I199" s="75"/>
      <c r="J199" s="75"/>
      <c r="K199" s="367"/>
      <c r="L199" s="367"/>
      <c r="M199" s="360">
        <v>0</v>
      </c>
      <c r="N199" s="367"/>
      <c r="O199" s="360"/>
      <c r="P199" s="371"/>
      <c r="Q199" s="371" t="s">
        <v>1603</v>
      </c>
      <c r="R199" s="371"/>
      <c r="S199" s="371"/>
      <c r="T199" s="371"/>
      <c r="U199" s="1435" t="s">
        <v>3983</v>
      </c>
      <c r="V199" s="500"/>
      <c r="W199" s="501"/>
      <c r="X199" s="501"/>
      <c r="Y199" s="501"/>
      <c r="Z199" s="501"/>
      <c r="AA199" s="501"/>
      <c r="AB199" s="502"/>
      <c r="AC199" s="268"/>
      <c r="AD199" s="269" t="s">
        <v>182</v>
      </c>
      <c r="AE199" s="269" t="s">
        <v>182</v>
      </c>
      <c r="AF199" s="269" t="s">
        <v>182</v>
      </c>
      <c r="AG199" s="269" t="s">
        <v>182</v>
      </c>
      <c r="AH199" s="269" t="s">
        <v>90</v>
      </c>
      <c r="AI199" s="269" t="s">
        <v>182</v>
      </c>
      <c r="AJ199" s="269" t="s">
        <v>90</v>
      </c>
      <c r="AK199" s="269"/>
      <c r="AL199" s="269"/>
      <c r="AM199" s="270"/>
      <c r="AN199" s="269" t="s">
        <v>90</v>
      </c>
      <c r="AO199" s="269" t="s">
        <v>90</v>
      </c>
      <c r="AP199" s="271" t="s">
        <v>2924</v>
      </c>
      <c r="AQ199" s="272">
        <f t="shared" si="100"/>
        <v>0</v>
      </c>
      <c r="AR199" s="273">
        <f t="shared" si="101"/>
        <v>0</v>
      </c>
      <c r="AS199" s="274">
        <f t="shared" si="104"/>
        <v>0</v>
      </c>
      <c r="AT199" s="274">
        <f t="shared" si="105"/>
        <v>0</v>
      </c>
      <c r="AU199" s="125" t="str">
        <f t="shared" si="102"/>
        <v/>
      </c>
      <c r="AV199" s="126" t="str">
        <f t="shared" si="84"/>
        <v/>
      </c>
      <c r="AW199" s="125" t="str">
        <f t="shared" si="85"/>
        <v/>
      </c>
      <c r="AX199" s="127" t="str">
        <f t="shared" si="86"/>
        <v/>
      </c>
      <c r="AY199" s="127" t="str">
        <f t="shared" si="87"/>
        <v/>
      </c>
      <c r="AZ199" s="128" t="str">
        <f t="shared" si="103"/>
        <v/>
      </c>
      <c r="BA199" s="503" t="s">
        <v>2495</v>
      </c>
      <c r="BB199" s="504" t="s">
        <v>2354</v>
      </c>
      <c r="BC199" s="547"/>
      <c r="BD199" s="547"/>
      <c r="BE199" s="545"/>
      <c r="BF199" s="547"/>
      <c r="BG199" s="547"/>
      <c r="BH199" s="545"/>
      <c r="BI199" s="545"/>
      <c r="BJ199" s="544">
        <v>0</v>
      </c>
      <c r="BK199" s="545"/>
      <c r="BL199" s="544">
        <v>0</v>
      </c>
      <c r="BM199" s="269" t="s">
        <v>182</v>
      </c>
      <c r="BN199" s="269" t="s">
        <v>182</v>
      </c>
      <c r="BO199" s="271" t="s">
        <v>2924</v>
      </c>
      <c r="BP199" s="262" t="str">
        <f t="shared" si="88"/>
        <v/>
      </c>
      <c r="BQ199" s="263" t="str">
        <f t="shared" si="89"/>
        <v/>
      </c>
      <c r="BR199" s="263" t="str">
        <f t="shared" si="90"/>
        <v/>
      </c>
      <c r="BS199" s="263" t="str">
        <f t="shared" si="91"/>
        <v/>
      </c>
      <c r="BT199" s="264" t="str">
        <f t="shared" si="92"/>
        <v/>
      </c>
      <c r="BU199" s="264" t="str">
        <f t="shared" si="93"/>
        <v/>
      </c>
      <c r="BV199" s="263" t="str">
        <f t="shared" si="94"/>
        <v/>
      </c>
      <c r="BW199" s="263">
        <f t="shared" si="95"/>
        <v>0</v>
      </c>
      <c r="BX199" s="263" t="str">
        <f t="shared" si="96"/>
        <v/>
      </c>
      <c r="BY199" s="263" t="str">
        <f t="shared" si="97"/>
        <v/>
      </c>
      <c r="BZ199" s="263" t="str">
        <f t="shared" si="98"/>
        <v/>
      </c>
      <c r="CA199" s="263" t="str">
        <f t="shared" si="99"/>
        <v/>
      </c>
      <c r="CB199" s="265"/>
      <c r="CC199" s="1131" t="s">
        <v>1015</v>
      </c>
      <c r="CD199" s="1126">
        <f t="shared" si="82"/>
        <v>0</v>
      </c>
      <c r="CE199" s="1126">
        <f t="shared" si="83"/>
        <v>0</v>
      </c>
    </row>
    <row r="200" spans="1:83" ht="27">
      <c r="A200" s="1382" t="s">
        <v>3238</v>
      </c>
      <c r="B200" s="1626" t="s">
        <v>2843</v>
      </c>
      <c r="C200" s="1428"/>
      <c r="D200" s="1465"/>
      <c r="E200" s="1465"/>
      <c r="F200" s="1627"/>
      <c r="G200" s="1627"/>
      <c r="H200" s="1433"/>
      <c r="I200" s="1627"/>
      <c r="J200" s="1627"/>
      <c r="K200" s="1433"/>
      <c r="L200" s="1433"/>
      <c r="M200" s="1433">
        <v>0</v>
      </c>
      <c r="N200" s="1433"/>
      <c r="O200" s="1433"/>
      <c r="P200" s="1532"/>
      <c r="Q200" s="1532" t="s">
        <v>1841</v>
      </c>
      <c r="R200" s="1532"/>
      <c r="S200" s="1532"/>
      <c r="T200" s="1532"/>
      <c r="U200" s="1435" t="s">
        <v>3983</v>
      </c>
      <c r="V200" s="500"/>
      <c r="W200" s="501"/>
      <c r="X200" s="501"/>
      <c r="Y200" s="501"/>
      <c r="Z200" s="501"/>
      <c r="AA200" s="501"/>
      <c r="AB200" s="502"/>
      <c r="AC200" s="268"/>
      <c r="AD200" s="269" t="s">
        <v>182</v>
      </c>
      <c r="AE200" s="269" t="s">
        <v>182</v>
      </c>
      <c r="AF200" s="269" t="s">
        <v>182</v>
      </c>
      <c r="AG200" s="269" t="s">
        <v>182</v>
      </c>
      <c r="AH200" s="269" t="s">
        <v>90</v>
      </c>
      <c r="AI200" s="269" t="s">
        <v>182</v>
      </c>
      <c r="AJ200" s="269" t="s">
        <v>90</v>
      </c>
      <c r="AK200" s="269"/>
      <c r="AL200" s="269"/>
      <c r="AM200" s="270"/>
      <c r="AN200" s="269" t="s">
        <v>90</v>
      </c>
      <c r="AO200" s="269" t="s">
        <v>90</v>
      </c>
      <c r="AP200" s="271" t="s">
        <v>2924</v>
      </c>
      <c r="AQ200" s="272">
        <f t="shared" si="100"/>
        <v>0</v>
      </c>
      <c r="AR200" s="273">
        <f t="shared" si="101"/>
        <v>0</v>
      </c>
      <c r="AS200" s="274">
        <f t="shared" si="104"/>
        <v>0</v>
      </c>
      <c r="AT200" s="274">
        <f t="shared" si="105"/>
        <v>0</v>
      </c>
      <c r="AU200" s="125" t="str">
        <f t="shared" si="102"/>
        <v/>
      </c>
      <c r="AV200" s="126" t="str">
        <f t="shared" si="84"/>
        <v/>
      </c>
      <c r="AW200" s="125" t="str">
        <f t="shared" si="85"/>
        <v/>
      </c>
      <c r="AX200" s="127" t="str">
        <f t="shared" si="86"/>
        <v/>
      </c>
      <c r="AY200" s="127" t="str">
        <f t="shared" si="87"/>
        <v/>
      </c>
      <c r="AZ200" s="128" t="str">
        <f t="shared" si="103"/>
        <v/>
      </c>
      <c r="BA200" s="503" t="s">
        <v>2496</v>
      </c>
      <c r="BB200" s="511" t="s">
        <v>2843</v>
      </c>
      <c r="BC200" s="547"/>
      <c r="BD200" s="547"/>
      <c r="BE200" s="545"/>
      <c r="BF200" s="547"/>
      <c r="BG200" s="547"/>
      <c r="BH200" s="545"/>
      <c r="BI200" s="545"/>
      <c r="BJ200" s="544">
        <v>0</v>
      </c>
      <c r="BK200" s="545"/>
      <c r="BL200" s="544">
        <v>0</v>
      </c>
      <c r="BM200" s="269" t="s">
        <v>182</v>
      </c>
      <c r="BN200" s="269" t="s">
        <v>182</v>
      </c>
      <c r="BO200" s="271" t="s">
        <v>2924</v>
      </c>
      <c r="BP200" s="262" t="str">
        <f t="shared" si="88"/>
        <v/>
      </c>
      <c r="BQ200" s="263" t="str">
        <f t="shared" si="89"/>
        <v/>
      </c>
      <c r="BR200" s="263" t="str">
        <f t="shared" si="90"/>
        <v/>
      </c>
      <c r="BS200" s="263" t="str">
        <f t="shared" si="91"/>
        <v/>
      </c>
      <c r="BT200" s="264" t="str">
        <f t="shared" si="92"/>
        <v/>
      </c>
      <c r="BU200" s="264" t="str">
        <f t="shared" si="93"/>
        <v/>
      </c>
      <c r="BV200" s="263" t="str">
        <f t="shared" si="94"/>
        <v/>
      </c>
      <c r="BW200" s="263">
        <f t="shared" si="95"/>
        <v>0</v>
      </c>
      <c r="BX200" s="263" t="str">
        <f t="shared" si="96"/>
        <v/>
      </c>
      <c r="BY200" s="263" t="str">
        <f t="shared" si="97"/>
        <v/>
      </c>
      <c r="BZ200" s="263" t="str">
        <f t="shared" si="98"/>
        <v/>
      </c>
      <c r="CA200" s="263" t="str">
        <f t="shared" si="99"/>
        <v/>
      </c>
      <c r="CB200" s="265"/>
      <c r="CC200" s="1131" t="s">
        <v>1386</v>
      </c>
      <c r="CD200" s="1126">
        <f t="shared" ref="CD200:CD263" si="109">F200-L200-M200</f>
        <v>0</v>
      </c>
      <c r="CE200" s="1126">
        <f t="shared" ref="CE200:CE263" si="110">I200-N200-O200</f>
        <v>0</v>
      </c>
    </row>
    <row r="201" spans="1:83" ht="67.5">
      <c r="A201" s="1382" t="s">
        <v>3239</v>
      </c>
      <c r="B201" s="1626" t="s">
        <v>4040</v>
      </c>
      <c r="C201" s="1428" t="s">
        <v>4041</v>
      </c>
      <c r="D201" s="1465"/>
      <c r="E201" s="1465"/>
      <c r="F201" s="1627"/>
      <c r="G201" s="1627"/>
      <c r="H201" s="1433"/>
      <c r="I201" s="1627"/>
      <c r="J201" s="1627"/>
      <c r="K201" s="1433"/>
      <c r="L201" s="1433"/>
      <c r="M201" s="1433">
        <v>0</v>
      </c>
      <c r="N201" s="1433"/>
      <c r="O201" s="1433"/>
      <c r="P201" s="1532"/>
      <c r="Q201" s="1465" t="s">
        <v>1306</v>
      </c>
      <c r="R201" s="1465" t="s">
        <v>4042</v>
      </c>
      <c r="S201" s="1466" t="s">
        <v>4043</v>
      </c>
      <c r="T201" s="1782"/>
      <c r="U201" s="1435" t="s">
        <v>3983</v>
      </c>
      <c r="V201" s="500"/>
      <c r="W201" s="501"/>
      <c r="X201" s="501"/>
      <c r="Y201" s="501"/>
      <c r="Z201" s="501"/>
      <c r="AA201" s="501"/>
      <c r="AB201" s="502"/>
      <c r="AC201" s="268"/>
      <c r="AD201" s="269" t="s">
        <v>182</v>
      </c>
      <c r="AE201" s="269" t="s">
        <v>182</v>
      </c>
      <c r="AF201" s="269" t="s">
        <v>182</v>
      </c>
      <c r="AG201" s="269" t="s">
        <v>182</v>
      </c>
      <c r="AH201" s="269" t="s">
        <v>90</v>
      </c>
      <c r="AI201" s="269" t="s">
        <v>182</v>
      </c>
      <c r="AJ201" s="269" t="s">
        <v>90</v>
      </c>
      <c r="AK201" s="269"/>
      <c r="AL201" s="269"/>
      <c r="AM201" s="270"/>
      <c r="AN201" s="269" t="s">
        <v>90</v>
      </c>
      <c r="AO201" s="269" t="s">
        <v>90</v>
      </c>
      <c r="AP201" s="271" t="s">
        <v>2924</v>
      </c>
      <c r="AQ201" s="272">
        <f t="shared" si="100"/>
        <v>0</v>
      </c>
      <c r="AR201" s="273">
        <f t="shared" si="101"/>
        <v>0</v>
      </c>
      <c r="AS201" s="274">
        <f t="shared" si="104"/>
        <v>0</v>
      </c>
      <c r="AT201" s="274">
        <f t="shared" si="105"/>
        <v>0</v>
      </c>
      <c r="AU201" s="125" t="str">
        <f t="shared" si="102"/>
        <v/>
      </c>
      <c r="AV201" s="126" t="str">
        <f t="shared" si="84"/>
        <v/>
      </c>
      <c r="AW201" s="125" t="str">
        <f t="shared" si="85"/>
        <v/>
      </c>
      <c r="AX201" s="127" t="str">
        <f t="shared" si="86"/>
        <v/>
      </c>
      <c r="AY201" s="127" t="str">
        <f t="shared" si="87"/>
        <v/>
      </c>
      <c r="AZ201" s="128" t="str">
        <f t="shared" si="103"/>
        <v/>
      </c>
      <c r="BA201" s="503" t="s">
        <v>2497</v>
      </c>
      <c r="BB201" s="511" t="s">
        <v>2355</v>
      </c>
      <c r="BC201" s="547"/>
      <c r="BD201" s="547"/>
      <c r="BE201" s="545"/>
      <c r="BF201" s="547"/>
      <c r="BG201" s="547"/>
      <c r="BH201" s="545"/>
      <c r="BI201" s="545"/>
      <c r="BJ201" s="544">
        <v>0</v>
      </c>
      <c r="BK201" s="545"/>
      <c r="BL201" s="544">
        <v>0</v>
      </c>
      <c r="BM201" s="269" t="s">
        <v>182</v>
      </c>
      <c r="BN201" s="269" t="s">
        <v>182</v>
      </c>
      <c r="BO201" s="271" t="s">
        <v>2924</v>
      </c>
      <c r="BP201" s="262" t="str">
        <f t="shared" si="88"/>
        <v/>
      </c>
      <c r="BQ201" s="263" t="str">
        <f t="shared" si="89"/>
        <v/>
      </c>
      <c r="BR201" s="263" t="str">
        <f t="shared" si="90"/>
        <v/>
      </c>
      <c r="BS201" s="263" t="str">
        <f t="shared" si="91"/>
        <v/>
      </c>
      <c r="BT201" s="264" t="str">
        <f t="shared" si="92"/>
        <v/>
      </c>
      <c r="BU201" s="264" t="str">
        <f t="shared" si="93"/>
        <v/>
      </c>
      <c r="BV201" s="263" t="str">
        <f t="shared" si="94"/>
        <v/>
      </c>
      <c r="BW201" s="263">
        <f t="shared" si="95"/>
        <v>0</v>
      </c>
      <c r="BX201" s="263" t="str">
        <f t="shared" si="96"/>
        <v/>
      </c>
      <c r="BY201" s="263" t="str">
        <f t="shared" si="97"/>
        <v/>
      </c>
      <c r="BZ201" s="263" t="str">
        <f t="shared" si="98"/>
        <v/>
      </c>
      <c r="CA201" s="263" t="str">
        <f t="shared" si="99"/>
        <v/>
      </c>
      <c r="CB201" s="265"/>
      <c r="CC201" s="1131" t="s">
        <v>1386</v>
      </c>
      <c r="CD201" s="1126">
        <f t="shared" si="109"/>
        <v>0</v>
      </c>
      <c r="CE201" s="1126">
        <f t="shared" si="110"/>
        <v>0</v>
      </c>
    </row>
    <row r="202" spans="1:83" ht="33">
      <c r="A202" s="1630" t="s">
        <v>3240</v>
      </c>
      <c r="B202" s="1631" t="s">
        <v>2855</v>
      </c>
      <c r="C202" s="1632"/>
      <c r="D202" s="1633"/>
      <c r="E202" s="1633"/>
      <c r="F202" s="1634"/>
      <c r="G202" s="1634"/>
      <c r="H202" s="1635"/>
      <c r="I202" s="1634"/>
      <c r="J202" s="1634"/>
      <c r="K202" s="1635"/>
      <c r="L202" s="1635"/>
      <c r="M202" s="1635">
        <v>0</v>
      </c>
      <c r="N202" s="1635"/>
      <c r="O202" s="1635"/>
      <c r="P202" s="1636"/>
      <c r="Q202" s="1636" t="s">
        <v>1604</v>
      </c>
      <c r="R202" s="1636"/>
      <c r="S202" s="1636"/>
      <c r="T202" s="1636"/>
      <c r="U202" s="1783" t="s">
        <v>4044</v>
      </c>
      <c r="V202" s="500"/>
      <c r="W202" s="501"/>
      <c r="X202" s="501"/>
      <c r="Y202" s="501"/>
      <c r="Z202" s="501"/>
      <c r="AA202" s="501"/>
      <c r="AB202" s="502"/>
      <c r="AC202" s="268"/>
      <c r="AD202" s="269" t="s">
        <v>182</v>
      </c>
      <c r="AE202" s="269" t="s">
        <v>182</v>
      </c>
      <c r="AF202" s="269" t="s">
        <v>182</v>
      </c>
      <c r="AG202" s="269" t="s">
        <v>182</v>
      </c>
      <c r="AH202" s="269" t="s">
        <v>90</v>
      </c>
      <c r="AI202" s="269" t="s">
        <v>182</v>
      </c>
      <c r="AJ202" s="269" t="s">
        <v>90</v>
      </c>
      <c r="AK202" s="269"/>
      <c r="AL202" s="269"/>
      <c r="AM202" s="270"/>
      <c r="AN202" s="269" t="s">
        <v>90</v>
      </c>
      <c r="AO202" s="269" t="s">
        <v>90</v>
      </c>
      <c r="AP202" s="271" t="s">
        <v>2924</v>
      </c>
      <c r="AQ202" s="272">
        <f t="shared" si="100"/>
        <v>0</v>
      </c>
      <c r="AR202" s="273">
        <f t="shared" si="101"/>
        <v>0</v>
      </c>
      <c r="AS202" s="274">
        <f t="shared" si="104"/>
        <v>0</v>
      </c>
      <c r="AT202" s="274">
        <f t="shared" si="105"/>
        <v>0</v>
      </c>
      <c r="AU202" s="125" t="str">
        <f t="shared" si="102"/>
        <v/>
      </c>
      <c r="AV202" s="126" t="str">
        <f t="shared" si="84"/>
        <v/>
      </c>
      <c r="AW202" s="125" t="str">
        <f t="shared" si="85"/>
        <v/>
      </c>
      <c r="AX202" s="127" t="str">
        <f t="shared" si="86"/>
        <v/>
      </c>
      <c r="AY202" s="127" t="str">
        <f t="shared" si="87"/>
        <v/>
      </c>
      <c r="AZ202" s="128" t="str">
        <f t="shared" si="103"/>
        <v/>
      </c>
      <c r="BA202" s="503" t="s">
        <v>2498</v>
      </c>
      <c r="BB202" s="511" t="s">
        <v>2855</v>
      </c>
      <c r="BC202" s="547"/>
      <c r="BD202" s="547"/>
      <c r="BE202" s="545"/>
      <c r="BF202" s="547"/>
      <c r="BG202" s="547"/>
      <c r="BH202" s="545"/>
      <c r="BI202" s="545"/>
      <c r="BJ202" s="544">
        <v>0</v>
      </c>
      <c r="BK202" s="545"/>
      <c r="BL202" s="544">
        <v>0</v>
      </c>
      <c r="BM202" s="269" t="s">
        <v>182</v>
      </c>
      <c r="BN202" s="269" t="s">
        <v>182</v>
      </c>
      <c r="BO202" s="271" t="s">
        <v>2924</v>
      </c>
      <c r="BP202" s="262" t="str">
        <f t="shared" si="88"/>
        <v/>
      </c>
      <c r="BQ202" s="263" t="str">
        <f t="shared" si="89"/>
        <v/>
      </c>
      <c r="BR202" s="263" t="str">
        <f t="shared" si="90"/>
        <v/>
      </c>
      <c r="BS202" s="263" t="str">
        <f t="shared" si="91"/>
        <v/>
      </c>
      <c r="BT202" s="264" t="str">
        <f t="shared" si="92"/>
        <v/>
      </c>
      <c r="BU202" s="264" t="str">
        <f t="shared" si="93"/>
        <v/>
      </c>
      <c r="BV202" s="263" t="str">
        <f t="shared" si="94"/>
        <v/>
      </c>
      <c r="BW202" s="263">
        <f t="shared" si="95"/>
        <v>0</v>
      </c>
      <c r="BX202" s="263" t="str">
        <f t="shared" si="96"/>
        <v/>
      </c>
      <c r="BY202" s="263" t="str">
        <f t="shared" si="97"/>
        <v/>
      </c>
      <c r="BZ202" s="263" t="str">
        <f t="shared" si="98"/>
        <v/>
      </c>
      <c r="CA202" s="263" t="str">
        <f t="shared" si="99"/>
        <v/>
      </c>
      <c r="CB202" s="265"/>
      <c r="CC202" s="1131" t="s">
        <v>1386</v>
      </c>
      <c r="CD202" s="1126">
        <f t="shared" si="109"/>
        <v>0</v>
      </c>
      <c r="CE202" s="1126">
        <f t="shared" si="110"/>
        <v>0</v>
      </c>
    </row>
    <row r="203" spans="1:83" ht="27">
      <c r="A203" s="1382" t="s">
        <v>3241</v>
      </c>
      <c r="B203" s="1626" t="s">
        <v>2833</v>
      </c>
      <c r="C203" s="1428"/>
      <c r="D203" s="1465"/>
      <c r="E203" s="1465"/>
      <c r="F203" s="1627"/>
      <c r="G203" s="1627"/>
      <c r="H203" s="1433"/>
      <c r="I203" s="1627"/>
      <c r="J203" s="1627"/>
      <c r="K203" s="1433"/>
      <c r="L203" s="1433"/>
      <c r="M203" s="1433">
        <v>0</v>
      </c>
      <c r="N203" s="1433"/>
      <c r="O203" s="1433"/>
      <c r="P203" s="1532"/>
      <c r="Q203" s="1532" t="s">
        <v>4045</v>
      </c>
      <c r="R203" s="1532" t="s">
        <v>2834</v>
      </c>
      <c r="S203" s="1532" t="s">
        <v>2835</v>
      </c>
      <c r="T203" s="1532"/>
      <c r="U203" s="1435" t="s">
        <v>4046</v>
      </c>
      <c r="V203" s="500"/>
      <c r="W203" s="501"/>
      <c r="X203" s="501"/>
      <c r="Y203" s="501"/>
      <c r="Z203" s="501"/>
      <c r="AA203" s="501"/>
      <c r="AB203" s="502"/>
      <c r="AC203" s="268"/>
      <c r="AD203" s="269" t="s">
        <v>182</v>
      </c>
      <c r="AE203" s="269" t="s">
        <v>182</v>
      </c>
      <c r="AF203" s="269" t="s">
        <v>182</v>
      </c>
      <c r="AG203" s="269" t="s">
        <v>182</v>
      </c>
      <c r="AH203" s="269" t="s">
        <v>90</v>
      </c>
      <c r="AI203" s="269" t="s">
        <v>182</v>
      </c>
      <c r="AJ203" s="269" t="s">
        <v>90</v>
      </c>
      <c r="AK203" s="269"/>
      <c r="AL203" s="269"/>
      <c r="AM203" s="270"/>
      <c r="AN203" s="269" t="s">
        <v>90</v>
      </c>
      <c r="AO203" s="269" t="s">
        <v>90</v>
      </c>
      <c r="AP203" s="271" t="s">
        <v>2924</v>
      </c>
      <c r="AQ203" s="272">
        <f t="shared" si="100"/>
        <v>0</v>
      </c>
      <c r="AR203" s="273">
        <f t="shared" si="101"/>
        <v>0</v>
      </c>
      <c r="AS203" s="274">
        <f t="shared" si="104"/>
        <v>0</v>
      </c>
      <c r="AT203" s="274">
        <f t="shared" si="105"/>
        <v>0</v>
      </c>
      <c r="AU203" s="125" t="str">
        <f t="shared" si="102"/>
        <v/>
      </c>
      <c r="AV203" s="126" t="str">
        <f t="shared" si="84"/>
        <v/>
      </c>
      <c r="AW203" s="125" t="str">
        <f t="shared" si="85"/>
        <v/>
      </c>
      <c r="AX203" s="127" t="str">
        <f t="shared" si="86"/>
        <v/>
      </c>
      <c r="AY203" s="127" t="str">
        <f t="shared" si="87"/>
        <v/>
      </c>
      <c r="AZ203" s="128" t="str">
        <f t="shared" si="103"/>
        <v/>
      </c>
      <c r="BA203" s="503" t="s">
        <v>2499</v>
      </c>
      <c r="BB203" s="511" t="s">
        <v>2833</v>
      </c>
      <c r="BC203" s="547"/>
      <c r="BD203" s="547"/>
      <c r="BE203" s="545"/>
      <c r="BF203" s="547"/>
      <c r="BG203" s="547"/>
      <c r="BH203" s="545"/>
      <c r="BI203" s="545"/>
      <c r="BJ203" s="544">
        <v>0</v>
      </c>
      <c r="BK203" s="545"/>
      <c r="BL203" s="544">
        <v>0</v>
      </c>
      <c r="BM203" s="269" t="s">
        <v>182</v>
      </c>
      <c r="BN203" s="269" t="s">
        <v>182</v>
      </c>
      <c r="BO203" s="271" t="s">
        <v>2924</v>
      </c>
      <c r="BP203" s="262" t="str">
        <f t="shared" si="88"/>
        <v/>
      </c>
      <c r="BQ203" s="263" t="str">
        <f t="shared" si="89"/>
        <v/>
      </c>
      <c r="BR203" s="263" t="str">
        <f t="shared" si="90"/>
        <v/>
      </c>
      <c r="BS203" s="263" t="str">
        <f t="shared" si="91"/>
        <v/>
      </c>
      <c r="BT203" s="264" t="str">
        <f t="shared" si="92"/>
        <v/>
      </c>
      <c r="BU203" s="264" t="str">
        <f t="shared" si="93"/>
        <v/>
      </c>
      <c r="BV203" s="263" t="str">
        <f t="shared" si="94"/>
        <v/>
      </c>
      <c r="BW203" s="263">
        <f t="shared" si="95"/>
        <v>0</v>
      </c>
      <c r="BX203" s="263" t="str">
        <f t="shared" si="96"/>
        <v/>
      </c>
      <c r="BY203" s="263" t="str">
        <f t="shared" si="97"/>
        <v/>
      </c>
      <c r="BZ203" s="263" t="str">
        <f t="shared" si="98"/>
        <v/>
      </c>
      <c r="CA203" s="263" t="str">
        <f t="shared" si="99"/>
        <v/>
      </c>
      <c r="CB203" s="265"/>
      <c r="CC203" s="1131" t="s">
        <v>1386</v>
      </c>
      <c r="CD203" s="1126">
        <f t="shared" si="109"/>
        <v>0</v>
      </c>
      <c r="CE203" s="1126">
        <f t="shared" si="110"/>
        <v>0</v>
      </c>
    </row>
    <row r="204" spans="1:83" ht="27">
      <c r="A204" s="1382" t="s">
        <v>3242</v>
      </c>
      <c r="B204" s="1626" t="s">
        <v>2356</v>
      </c>
      <c r="C204" s="1428"/>
      <c r="D204" s="1465"/>
      <c r="E204" s="1465"/>
      <c r="F204" s="1627"/>
      <c r="G204" s="1627"/>
      <c r="H204" s="1433"/>
      <c r="I204" s="1627"/>
      <c r="J204" s="1627"/>
      <c r="K204" s="1433"/>
      <c r="L204" s="1433"/>
      <c r="M204" s="1433">
        <v>0</v>
      </c>
      <c r="N204" s="1433"/>
      <c r="O204" s="1433"/>
      <c r="P204" s="1532"/>
      <c r="Q204" s="1532" t="s">
        <v>2383</v>
      </c>
      <c r="R204" s="1532"/>
      <c r="S204" s="1532"/>
      <c r="T204" s="1532"/>
      <c r="U204" s="1435" t="s">
        <v>4039</v>
      </c>
      <c r="V204" s="500"/>
      <c r="W204" s="501"/>
      <c r="X204" s="501"/>
      <c r="Y204" s="501"/>
      <c r="Z204" s="501"/>
      <c r="AA204" s="501"/>
      <c r="AB204" s="502"/>
      <c r="AC204" s="268"/>
      <c r="AD204" s="269" t="s">
        <v>182</v>
      </c>
      <c r="AE204" s="269" t="s">
        <v>182</v>
      </c>
      <c r="AF204" s="269" t="s">
        <v>182</v>
      </c>
      <c r="AG204" s="269" t="s">
        <v>182</v>
      </c>
      <c r="AH204" s="269" t="s">
        <v>90</v>
      </c>
      <c r="AI204" s="269" t="s">
        <v>182</v>
      </c>
      <c r="AJ204" s="269" t="s">
        <v>90</v>
      </c>
      <c r="AK204" s="269"/>
      <c r="AL204" s="269"/>
      <c r="AM204" s="270"/>
      <c r="AN204" s="269" t="s">
        <v>90</v>
      </c>
      <c r="AO204" s="269" t="s">
        <v>90</v>
      </c>
      <c r="AP204" s="271" t="s">
        <v>2924</v>
      </c>
      <c r="AQ204" s="272">
        <f t="shared" si="100"/>
        <v>0</v>
      </c>
      <c r="AR204" s="273">
        <f t="shared" si="101"/>
        <v>0</v>
      </c>
      <c r="AS204" s="274">
        <f t="shared" si="104"/>
        <v>0</v>
      </c>
      <c r="AT204" s="274">
        <f t="shared" si="105"/>
        <v>0</v>
      </c>
      <c r="AU204" s="125" t="str">
        <f t="shared" si="102"/>
        <v/>
      </c>
      <c r="AV204" s="126" t="str">
        <f t="shared" ref="AV204:AV268" si="111">IF(AND($I204="",$F204=""),"",IF($F204=0,"",($I204/$F204-1)*100))</f>
        <v/>
      </c>
      <c r="AW204" s="125" t="str">
        <f t="shared" ref="AW204:AW268" si="112">IF(AND($K204&lt;&gt;"",$H204&lt;&gt;""),IF($H204=0,"",($K204/$H204-1)*100),IF(AND($J204&lt;&gt;"",$G204&lt;&gt;""),IF($G204=0,"",($J204/$G204-1)*100),""))</f>
        <v/>
      </c>
      <c r="AX204" s="127" t="str">
        <f t="shared" ref="AX204:AX268" si="113">IF(OR($F204=0,SUM($G204:$H204)=0),"",IF(AND($H204=0,$G204&gt;0),$F204/$G204*1000,$F204/$H204*1000))</f>
        <v/>
      </c>
      <c r="AY204" s="127" t="str">
        <f t="shared" ref="AY204:AY268" si="114">IF(OR($I204=0,SUM($J204:$K204)=0),"",IF(AND($K204=0,$J204&gt;0),$I204/$J204*1000,$I204/$K204*1000))</f>
        <v/>
      </c>
      <c r="AZ204" s="128" t="str">
        <f t="shared" si="103"/>
        <v/>
      </c>
      <c r="BA204" s="503" t="s">
        <v>2500</v>
      </c>
      <c r="BB204" s="511" t="s">
        <v>2356</v>
      </c>
      <c r="BC204" s="547"/>
      <c r="BD204" s="547"/>
      <c r="BE204" s="545"/>
      <c r="BF204" s="547"/>
      <c r="BG204" s="547"/>
      <c r="BH204" s="545"/>
      <c r="BI204" s="545"/>
      <c r="BJ204" s="544">
        <v>0</v>
      </c>
      <c r="BK204" s="545"/>
      <c r="BL204" s="544">
        <v>0</v>
      </c>
      <c r="BM204" s="269" t="s">
        <v>182</v>
      </c>
      <c r="BN204" s="269" t="s">
        <v>182</v>
      </c>
      <c r="BO204" s="271" t="s">
        <v>2924</v>
      </c>
      <c r="BP204" s="262" t="str">
        <f t="shared" ref="BP204:BP268" si="115">IF($B204="","",IF(BB204&lt;&gt;$B204,"修正",""))</f>
        <v/>
      </c>
      <c r="BQ204" s="263" t="str">
        <f t="shared" ref="BQ204:BQ268" si="116">IF(AND($F204="",BF204=""),"",$F204-BF204)</f>
        <v/>
      </c>
      <c r="BR204" s="263" t="str">
        <f t="shared" ref="BR204:BR268" si="117">IF(AND($G204="",BG204=""),"",$G204-BG204)</f>
        <v/>
      </c>
      <c r="BS204" s="263" t="str">
        <f t="shared" ref="BS204:BS268" si="118">IF(AND($H204="",BH204=""),"",$H204-BH204)</f>
        <v/>
      </c>
      <c r="BT204" s="264" t="str">
        <f t="shared" ref="BT204:BT268" si="119">IF(AND(BC204="",BF204=""),"",IF(OR(BQ204="",BQ204=0),"",IF(BC204=0,"",(BF204/BC204-1)*100)))</f>
        <v/>
      </c>
      <c r="BU204" s="264" t="str">
        <f t="shared" ref="BU204:BU268" si="120">IF(AND(BC204="",$F204=""),"",IF(OR(BQ204="",BQ204=0),"",IF(BC204=0,"",($F204/BC204-1)*100)))</f>
        <v/>
      </c>
      <c r="BV204" s="263" t="str">
        <f t="shared" ref="BV204:BV268" si="121">IF(AND($L204="",BK204=""),"",$L204-BK204)</f>
        <v/>
      </c>
      <c r="BW204" s="263">
        <f t="shared" ref="BW204:BW268" si="122">IF(AND($M204="",BL204=""),"",$M204-BL204)</f>
        <v>0</v>
      </c>
      <c r="BX204" s="263" t="str">
        <f t="shared" ref="BX204:BX268" si="123">IF(AND(BM204="",$AF204=""),"",IF(BM204&lt;&gt;$AF204,"修正",""))</f>
        <v/>
      </c>
      <c r="BY204" s="263" t="str">
        <f t="shared" ref="BY204:BY268" si="124">IF(AND(BN204="",$AI204=""),"",IF(BN204&lt;&gt;$AI204,"修正",""))</f>
        <v/>
      </c>
      <c r="BZ204" s="263" t="str">
        <f t="shared" ref="BZ204:BZ268" si="125">IF(BQ204="","",IF(AND(BF204=0,$F204&gt;0,OR($AI204="X",$AI204=""),$AJ204&lt;&gt;"N"),"是否漏編",""))</f>
        <v/>
      </c>
      <c r="CA204" s="263" t="str">
        <f t="shared" ref="CA204:CA268" si="126">IF(BZ204&lt;&gt;"","chk",IF(OR(BM204="D",$AF204="D"),IF(SUM($L204:$M204,BK204:BL204)=0,"",IF(OR(BP204&lt;&gt;"",COUNTIF(BV204:BW204,"&gt;0")+COUNTIF(BV204:BW204,"&lt;0")&gt;0,BX204&lt;&gt;"",BY204&lt;&gt;""),"chk","")),""))</f>
        <v/>
      </c>
      <c r="CB204" s="265"/>
      <c r="CC204" s="1131" t="s">
        <v>1386</v>
      </c>
      <c r="CD204" s="1126">
        <f t="shared" si="109"/>
        <v>0</v>
      </c>
      <c r="CE204" s="1126">
        <f t="shared" si="110"/>
        <v>0</v>
      </c>
    </row>
    <row r="205" spans="1:83" ht="67.5">
      <c r="A205" s="1382" t="s">
        <v>3243</v>
      </c>
      <c r="B205" s="1626" t="s">
        <v>4047</v>
      </c>
      <c r="C205" s="1428" t="s">
        <v>4048</v>
      </c>
      <c r="D205" s="1465" t="s">
        <v>4049</v>
      </c>
      <c r="E205" s="1465" t="s">
        <v>4050</v>
      </c>
      <c r="F205" s="1640">
        <v>450</v>
      </c>
      <c r="G205" s="1640"/>
      <c r="H205" s="1528">
        <v>150</v>
      </c>
      <c r="I205" s="1627">
        <v>750</v>
      </c>
      <c r="J205" s="1627"/>
      <c r="K205" s="1433">
        <v>150</v>
      </c>
      <c r="L205" s="1433"/>
      <c r="M205" s="1528">
        <v>450</v>
      </c>
      <c r="N205" s="1433">
        <v>0</v>
      </c>
      <c r="O205" s="1433">
        <v>750</v>
      </c>
      <c r="P205" s="1532" t="s">
        <v>2771</v>
      </c>
      <c r="Q205" s="1532" t="s">
        <v>4333</v>
      </c>
      <c r="R205" s="1532" t="s">
        <v>3863</v>
      </c>
      <c r="S205" s="1532" t="s">
        <v>4051</v>
      </c>
      <c r="T205" s="1532" t="s">
        <v>4344</v>
      </c>
      <c r="U205" s="1435" t="s">
        <v>4052</v>
      </c>
      <c r="V205" s="500"/>
      <c r="W205" s="501"/>
      <c r="X205" s="501"/>
      <c r="Y205" s="501"/>
      <c r="Z205" s="501"/>
      <c r="AA205" s="501"/>
      <c r="AB205" s="502"/>
      <c r="AC205" s="268"/>
      <c r="AD205" s="269" t="s">
        <v>182</v>
      </c>
      <c r="AE205" s="269" t="s">
        <v>182</v>
      </c>
      <c r="AF205" s="269" t="s">
        <v>182</v>
      </c>
      <c r="AG205" s="269" t="s">
        <v>182</v>
      </c>
      <c r="AH205" s="269" t="s">
        <v>90</v>
      </c>
      <c r="AI205" s="269" t="s">
        <v>182</v>
      </c>
      <c r="AJ205" s="269" t="s">
        <v>90</v>
      </c>
      <c r="AK205" s="269"/>
      <c r="AL205" s="269"/>
      <c r="AM205" s="270"/>
      <c r="AN205" s="269" t="s">
        <v>90</v>
      </c>
      <c r="AO205" s="269" t="s">
        <v>90</v>
      </c>
      <c r="AP205" s="271" t="s">
        <v>2924</v>
      </c>
      <c r="AQ205" s="272">
        <f t="shared" ref="AQ205:AQ269" si="127">IF(F205&lt;&gt;L205+M205,1,0)</f>
        <v>0</v>
      </c>
      <c r="AR205" s="273">
        <f t="shared" ref="AR205:AR269" si="128">IF(I205&lt;&gt;N205+O205,1,0)</f>
        <v>0</v>
      </c>
      <c r="AS205" s="274">
        <f t="shared" si="104"/>
        <v>0</v>
      </c>
      <c r="AT205" s="274">
        <f t="shared" si="105"/>
        <v>0</v>
      </c>
      <c r="AU205" s="125" t="str">
        <f t="shared" ref="AU205:AU269" si="129">IF(AND(BC205="",$F205=""),"",IF(BC205=0,"",($F205/BC205-1)*100))</f>
        <v/>
      </c>
      <c r="AV205" s="126">
        <f t="shared" si="111"/>
        <v>66.666666666666671</v>
      </c>
      <c r="AW205" s="125">
        <f t="shared" si="112"/>
        <v>0</v>
      </c>
      <c r="AX205" s="127">
        <f t="shared" si="113"/>
        <v>3000</v>
      </c>
      <c r="AY205" s="127">
        <f t="shared" si="114"/>
        <v>5000</v>
      </c>
      <c r="AZ205" s="128">
        <f t="shared" ref="AZ205:AZ269" si="130">IF(OR(AX205="",AY205=""),"",IF(AX205=0,"",IF(ABS(AY205/AX205-1)&gt;0.29,(AY205/AX205-1)*100,"")))</f>
        <v>66.666666666666671</v>
      </c>
      <c r="BA205" s="503" t="s">
        <v>2501</v>
      </c>
      <c r="BB205" s="511" t="s">
        <v>2357</v>
      </c>
      <c r="BC205" s="547"/>
      <c r="BD205" s="547"/>
      <c r="BE205" s="545"/>
      <c r="BF205" s="547"/>
      <c r="BG205" s="547"/>
      <c r="BH205" s="545"/>
      <c r="BI205" s="545"/>
      <c r="BJ205" s="544">
        <v>0</v>
      </c>
      <c r="BK205" s="545"/>
      <c r="BL205" s="544">
        <v>0</v>
      </c>
      <c r="BM205" s="269" t="s">
        <v>182</v>
      </c>
      <c r="BN205" s="269" t="s">
        <v>182</v>
      </c>
      <c r="BO205" s="271" t="s">
        <v>2924</v>
      </c>
      <c r="BP205" s="262" t="str">
        <f t="shared" si="115"/>
        <v/>
      </c>
      <c r="BQ205" s="263">
        <f t="shared" si="116"/>
        <v>450</v>
      </c>
      <c r="BR205" s="263" t="str">
        <f t="shared" si="117"/>
        <v/>
      </c>
      <c r="BS205" s="263">
        <f t="shared" si="118"/>
        <v>150</v>
      </c>
      <c r="BT205" s="264" t="str">
        <f t="shared" si="119"/>
        <v/>
      </c>
      <c r="BU205" s="264" t="str">
        <f t="shared" si="120"/>
        <v/>
      </c>
      <c r="BV205" s="263" t="str">
        <f t="shared" si="121"/>
        <v/>
      </c>
      <c r="BW205" s="263">
        <f t="shared" si="122"/>
        <v>450</v>
      </c>
      <c r="BX205" s="263" t="str">
        <f t="shared" si="123"/>
        <v/>
      </c>
      <c r="BY205" s="263" t="str">
        <f t="shared" si="124"/>
        <v/>
      </c>
      <c r="BZ205" s="263" t="str">
        <f t="shared" si="125"/>
        <v>是否漏編</v>
      </c>
      <c r="CA205" s="263" t="str">
        <f t="shared" si="126"/>
        <v>chk</v>
      </c>
      <c r="CB205" s="265"/>
      <c r="CC205" s="1131" t="s">
        <v>1386</v>
      </c>
      <c r="CD205" s="1126">
        <f t="shared" si="109"/>
        <v>0</v>
      </c>
      <c r="CE205" s="1126">
        <f t="shared" si="110"/>
        <v>0</v>
      </c>
    </row>
    <row r="206" spans="1:83" ht="27">
      <c r="A206" s="1382" t="s">
        <v>3244</v>
      </c>
      <c r="B206" s="1626" t="s">
        <v>4053</v>
      </c>
      <c r="C206" s="1428"/>
      <c r="D206" s="1465"/>
      <c r="E206" s="1465"/>
      <c r="F206" s="1627"/>
      <c r="G206" s="1627"/>
      <c r="H206" s="1433"/>
      <c r="I206" s="1627"/>
      <c r="J206" s="1627"/>
      <c r="K206" s="1433"/>
      <c r="L206" s="1433"/>
      <c r="M206" s="1433">
        <v>0</v>
      </c>
      <c r="N206" s="1433"/>
      <c r="O206" s="1433"/>
      <c r="P206" s="1532"/>
      <c r="Q206" s="1532" t="s">
        <v>2384</v>
      </c>
      <c r="R206" s="1532"/>
      <c r="S206" s="1532"/>
      <c r="T206" s="1532"/>
      <c r="U206" s="1435" t="s">
        <v>4054</v>
      </c>
      <c r="V206" s="500"/>
      <c r="W206" s="501"/>
      <c r="X206" s="501"/>
      <c r="Y206" s="501"/>
      <c r="Z206" s="501"/>
      <c r="AA206" s="501"/>
      <c r="AB206" s="502"/>
      <c r="AC206" s="268"/>
      <c r="AD206" s="269" t="s">
        <v>182</v>
      </c>
      <c r="AE206" s="269" t="s">
        <v>182</v>
      </c>
      <c r="AF206" s="269" t="s">
        <v>182</v>
      </c>
      <c r="AG206" s="269" t="s">
        <v>182</v>
      </c>
      <c r="AH206" s="269" t="s">
        <v>90</v>
      </c>
      <c r="AI206" s="269" t="s">
        <v>182</v>
      </c>
      <c r="AJ206" s="269" t="s">
        <v>90</v>
      </c>
      <c r="AK206" s="269"/>
      <c r="AL206" s="269"/>
      <c r="AM206" s="270"/>
      <c r="AN206" s="269" t="s">
        <v>90</v>
      </c>
      <c r="AO206" s="269" t="s">
        <v>90</v>
      </c>
      <c r="AP206" s="271" t="s">
        <v>2924</v>
      </c>
      <c r="AQ206" s="272">
        <f t="shared" si="127"/>
        <v>0</v>
      </c>
      <c r="AR206" s="273">
        <f t="shared" si="128"/>
        <v>0</v>
      </c>
      <c r="AS206" s="274">
        <f t="shared" si="104"/>
        <v>0</v>
      </c>
      <c r="AT206" s="274">
        <f t="shared" si="105"/>
        <v>0</v>
      </c>
      <c r="AU206" s="125" t="str">
        <f t="shared" si="129"/>
        <v/>
      </c>
      <c r="AV206" s="126" t="str">
        <f t="shared" si="111"/>
        <v/>
      </c>
      <c r="AW206" s="125" t="str">
        <f t="shared" si="112"/>
        <v/>
      </c>
      <c r="AX206" s="127" t="str">
        <f t="shared" si="113"/>
        <v/>
      </c>
      <c r="AY206" s="127" t="str">
        <f t="shared" si="114"/>
        <v/>
      </c>
      <c r="AZ206" s="128" t="str">
        <f t="shared" si="130"/>
        <v/>
      </c>
      <c r="BA206" s="503" t="s">
        <v>2502</v>
      </c>
      <c r="BB206" s="511" t="s">
        <v>2358</v>
      </c>
      <c r="BC206" s="547"/>
      <c r="BD206" s="547"/>
      <c r="BE206" s="545"/>
      <c r="BF206" s="547"/>
      <c r="BG206" s="547"/>
      <c r="BH206" s="545"/>
      <c r="BI206" s="545"/>
      <c r="BJ206" s="544">
        <v>0</v>
      </c>
      <c r="BK206" s="545"/>
      <c r="BL206" s="544">
        <v>0</v>
      </c>
      <c r="BM206" s="269" t="s">
        <v>182</v>
      </c>
      <c r="BN206" s="269" t="s">
        <v>182</v>
      </c>
      <c r="BO206" s="271" t="s">
        <v>2924</v>
      </c>
      <c r="BP206" s="262" t="str">
        <f t="shared" si="115"/>
        <v/>
      </c>
      <c r="BQ206" s="263" t="str">
        <f t="shared" si="116"/>
        <v/>
      </c>
      <c r="BR206" s="263" t="str">
        <f t="shared" si="117"/>
        <v/>
      </c>
      <c r="BS206" s="263" t="str">
        <f t="shared" si="118"/>
        <v/>
      </c>
      <c r="BT206" s="264" t="str">
        <f t="shared" si="119"/>
        <v/>
      </c>
      <c r="BU206" s="264" t="str">
        <f t="shared" si="120"/>
        <v/>
      </c>
      <c r="BV206" s="263" t="str">
        <f t="shared" si="121"/>
        <v/>
      </c>
      <c r="BW206" s="263">
        <f t="shared" si="122"/>
        <v>0</v>
      </c>
      <c r="BX206" s="263" t="str">
        <f t="shared" si="123"/>
        <v/>
      </c>
      <c r="BY206" s="263" t="str">
        <f t="shared" si="124"/>
        <v/>
      </c>
      <c r="BZ206" s="263" t="str">
        <f t="shared" si="125"/>
        <v/>
      </c>
      <c r="CA206" s="263" t="str">
        <f t="shared" si="126"/>
        <v/>
      </c>
      <c r="CB206" s="265"/>
      <c r="CC206" s="1131" t="s">
        <v>1386</v>
      </c>
      <c r="CD206" s="1126">
        <f t="shared" si="109"/>
        <v>0</v>
      </c>
      <c r="CE206" s="1126">
        <f t="shared" si="110"/>
        <v>0</v>
      </c>
    </row>
    <row r="207" spans="1:83" ht="27">
      <c r="A207" s="1382" t="s">
        <v>3245</v>
      </c>
      <c r="B207" s="1626" t="s">
        <v>4055</v>
      </c>
      <c r="C207" s="1428"/>
      <c r="D207" s="1465"/>
      <c r="E207" s="1465"/>
      <c r="F207" s="1627"/>
      <c r="G207" s="1627"/>
      <c r="H207" s="1433"/>
      <c r="I207" s="1627"/>
      <c r="J207" s="1627"/>
      <c r="K207" s="1433"/>
      <c r="L207" s="1433"/>
      <c r="M207" s="1433">
        <v>0</v>
      </c>
      <c r="N207" s="1433"/>
      <c r="O207" s="1433">
        <v>0</v>
      </c>
      <c r="P207" s="1532"/>
      <c r="Q207" s="1532" t="s">
        <v>1605</v>
      </c>
      <c r="R207" s="1532"/>
      <c r="S207" s="1532"/>
      <c r="T207" s="1532"/>
      <c r="U207" s="1435" t="s">
        <v>4056</v>
      </c>
      <c r="V207" s="500"/>
      <c r="W207" s="501"/>
      <c r="X207" s="501"/>
      <c r="Y207" s="501"/>
      <c r="Z207" s="501"/>
      <c r="AA207" s="501"/>
      <c r="AB207" s="502"/>
      <c r="AC207" s="268"/>
      <c r="AD207" s="269" t="s">
        <v>182</v>
      </c>
      <c r="AE207" s="269" t="s">
        <v>182</v>
      </c>
      <c r="AF207" s="269" t="s">
        <v>182</v>
      </c>
      <c r="AG207" s="269" t="s">
        <v>182</v>
      </c>
      <c r="AH207" s="269" t="s">
        <v>90</v>
      </c>
      <c r="AI207" s="269" t="s">
        <v>182</v>
      </c>
      <c r="AJ207" s="269" t="s">
        <v>90</v>
      </c>
      <c r="AK207" s="269"/>
      <c r="AL207" s="269"/>
      <c r="AM207" s="270"/>
      <c r="AN207" s="269" t="s">
        <v>90</v>
      </c>
      <c r="AO207" s="269" t="s">
        <v>90</v>
      </c>
      <c r="AP207" s="271" t="s">
        <v>2924</v>
      </c>
      <c r="AQ207" s="272">
        <f t="shared" si="127"/>
        <v>0</v>
      </c>
      <c r="AR207" s="273">
        <f t="shared" si="128"/>
        <v>0</v>
      </c>
      <c r="AS207" s="274">
        <f t="shared" si="104"/>
        <v>0</v>
      </c>
      <c r="AT207" s="274">
        <f t="shared" si="105"/>
        <v>0</v>
      </c>
      <c r="AU207" s="125" t="str">
        <f t="shared" si="129"/>
        <v/>
      </c>
      <c r="AV207" s="126" t="str">
        <f t="shared" si="111"/>
        <v/>
      </c>
      <c r="AW207" s="125" t="str">
        <f t="shared" si="112"/>
        <v/>
      </c>
      <c r="AX207" s="127" t="str">
        <f t="shared" si="113"/>
        <v/>
      </c>
      <c r="AY207" s="127" t="str">
        <f t="shared" si="114"/>
        <v/>
      </c>
      <c r="AZ207" s="128" t="str">
        <f t="shared" si="130"/>
        <v/>
      </c>
      <c r="BA207" s="503" t="s">
        <v>2503</v>
      </c>
      <c r="BB207" s="511" t="s">
        <v>2359</v>
      </c>
      <c r="BC207" s="547"/>
      <c r="BD207" s="547"/>
      <c r="BE207" s="545"/>
      <c r="BF207" s="547"/>
      <c r="BG207" s="547"/>
      <c r="BH207" s="545"/>
      <c r="BI207" s="545"/>
      <c r="BJ207" s="544">
        <v>0</v>
      </c>
      <c r="BK207" s="545"/>
      <c r="BL207" s="544">
        <v>0</v>
      </c>
      <c r="BM207" s="269" t="s">
        <v>182</v>
      </c>
      <c r="BN207" s="269" t="s">
        <v>182</v>
      </c>
      <c r="BO207" s="271" t="s">
        <v>2924</v>
      </c>
      <c r="BP207" s="262" t="str">
        <f t="shared" si="115"/>
        <v/>
      </c>
      <c r="BQ207" s="263" t="str">
        <f t="shared" si="116"/>
        <v/>
      </c>
      <c r="BR207" s="263" t="str">
        <f t="shared" si="117"/>
        <v/>
      </c>
      <c r="BS207" s="263" t="str">
        <f t="shared" si="118"/>
        <v/>
      </c>
      <c r="BT207" s="264" t="str">
        <f t="shared" si="119"/>
        <v/>
      </c>
      <c r="BU207" s="264" t="str">
        <f t="shared" si="120"/>
        <v/>
      </c>
      <c r="BV207" s="263" t="str">
        <f t="shared" si="121"/>
        <v/>
      </c>
      <c r="BW207" s="263">
        <f t="shared" si="122"/>
        <v>0</v>
      </c>
      <c r="BX207" s="263" t="str">
        <f t="shared" si="123"/>
        <v/>
      </c>
      <c r="BY207" s="263" t="str">
        <f t="shared" si="124"/>
        <v/>
      </c>
      <c r="BZ207" s="263" t="str">
        <f t="shared" si="125"/>
        <v/>
      </c>
      <c r="CA207" s="263" t="str">
        <f t="shared" si="126"/>
        <v/>
      </c>
      <c r="CB207" s="265"/>
      <c r="CC207" s="1131" t="s">
        <v>1386</v>
      </c>
      <c r="CD207" s="1126">
        <f t="shared" si="109"/>
        <v>0</v>
      </c>
      <c r="CE207" s="1126">
        <f t="shared" si="110"/>
        <v>0</v>
      </c>
    </row>
    <row r="208" spans="1:83" ht="40.5">
      <c r="A208" s="1382" t="s">
        <v>3246</v>
      </c>
      <c r="B208" s="1626" t="s">
        <v>4057</v>
      </c>
      <c r="C208" s="1428" t="s">
        <v>3567</v>
      </c>
      <c r="D208" s="1465"/>
      <c r="E208" s="1465"/>
      <c r="F208" s="1627"/>
      <c r="G208" s="1627"/>
      <c r="H208" s="1433"/>
      <c r="I208" s="1627"/>
      <c r="J208" s="1627"/>
      <c r="K208" s="1433"/>
      <c r="L208" s="1433"/>
      <c r="M208" s="1433">
        <v>0</v>
      </c>
      <c r="N208" s="1433"/>
      <c r="O208" s="1433"/>
      <c r="P208" s="1532"/>
      <c r="Q208" s="1532" t="s">
        <v>2099</v>
      </c>
      <c r="R208" s="1532" t="s">
        <v>4058</v>
      </c>
      <c r="S208" s="1532" t="s">
        <v>4059</v>
      </c>
      <c r="T208" s="1532"/>
      <c r="U208" s="1435" t="s">
        <v>4060</v>
      </c>
      <c r="V208" s="500"/>
      <c r="W208" s="501"/>
      <c r="X208" s="501"/>
      <c r="Y208" s="501"/>
      <c r="Z208" s="501"/>
      <c r="AA208" s="501"/>
      <c r="AB208" s="502"/>
      <c r="AC208" s="268"/>
      <c r="AD208" s="269" t="s">
        <v>90</v>
      </c>
      <c r="AE208" s="269" t="s">
        <v>90</v>
      </c>
      <c r="AF208" s="269" t="s">
        <v>90</v>
      </c>
      <c r="AG208" s="269" t="s">
        <v>90</v>
      </c>
      <c r="AH208" s="269" t="s">
        <v>90</v>
      </c>
      <c r="AI208" s="269" t="s">
        <v>90</v>
      </c>
      <c r="AJ208" s="269" t="s">
        <v>90</v>
      </c>
      <c r="AK208" s="269"/>
      <c r="AL208" s="269"/>
      <c r="AM208" s="270"/>
      <c r="AN208" s="269" t="s">
        <v>90</v>
      </c>
      <c r="AO208" s="269" t="s">
        <v>90</v>
      </c>
      <c r="AP208" s="271" t="s">
        <v>2220</v>
      </c>
      <c r="AQ208" s="272">
        <f t="shared" si="127"/>
        <v>0</v>
      </c>
      <c r="AR208" s="273">
        <f t="shared" si="128"/>
        <v>0</v>
      </c>
      <c r="AS208" s="274">
        <f t="shared" si="104"/>
        <v>0</v>
      </c>
      <c r="AT208" s="274">
        <f t="shared" si="105"/>
        <v>0</v>
      </c>
      <c r="AU208" s="125" t="str">
        <f t="shared" si="129"/>
        <v/>
      </c>
      <c r="AV208" s="126" t="str">
        <f t="shared" si="111"/>
        <v/>
      </c>
      <c r="AW208" s="125" t="str">
        <f t="shared" si="112"/>
        <v/>
      </c>
      <c r="AX208" s="127" t="str">
        <f t="shared" si="113"/>
        <v/>
      </c>
      <c r="AY208" s="127" t="str">
        <f t="shared" si="114"/>
        <v/>
      </c>
      <c r="AZ208" s="128" t="str">
        <f t="shared" si="130"/>
        <v/>
      </c>
      <c r="BA208" s="503" t="s">
        <v>2504</v>
      </c>
      <c r="BB208" s="642" t="s">
        <v>2360</v>
      </c>
      <c r="BC208" s="539"/>
      <c r="BD208" s="539"/>
      <c r="BE208" s="544"/>
      <c r="BF208" s="539"/>
      <c r="BG208" s="539"/>
      <c r="BH208" s="544"/>
      <c r="BI208" s="544"/>
      <c r="BJ208" s="544">
        <v>0</v>
      </c>
      <c r="BK208" s="544"/>
      <c r="BL208" s="544">
        <v>0</v>
      </c>
      <c r="BM208" s="269" t="s">
        <v>90</v>
      </c>
      <c r="BN208" s="269" t="s">
        <v>90</v>
      </c>
      <c r="BO208" s="271" t="s">
        <v>2220</v>
      </c>
      <c r="BP208" s="262" t="str">
        <f t="shared" si="115"/>
        <v/>
      </c>
      <c r="BQ208" s="263" t="str">
        <f t="shared" si="116"/>
        <v/>
      </c>
      <c r="BR208" s="263" t="str">
        <f t="shared" si="117"/>
        <v/>
      </c>
      <c r="BS208" s="263" t="str">
        <f t="shared" si="118"/>
        <v/>
      </c>
      <c r="BT208" s="264" t="str">
        <f t="shared" si="119"/>
        <v/>
      </c>
      <c r="BU208" s="264" t="str">
        <f t="shared" si="120"/>
        <v/>
      </c>
      <c r="BV208" s="263" t="str">
        <f t="shared" si="121"/>
        <v/>
      </c>
      <c r="BW208" s="263">
        <f t="shared" si="122"/>
        <v>0</v>
      </c>
      <c r="BX208" s="263" t="str">
        <f t="shared" si="123"/>
        <v/>
      </c>
      <c r="BY208" s="263" t="str">
        <f t="shared" si="124"/>
        <v/>
      </c>
      <c r="BZ208" s="263" t="str">
        <f t="shared" si="125"/>
        <v/>
      </c>
      <c r="CA208" s="263" t="str">
        <f t="shared" si="126"/>
        <v/>
      </c>
      <c r="CB208" s="265"/>
      <c r="CC208" s="1131" t="s">
        <v>1386</v>
      </c>
      <c r="CD208" s="1126">
        <f t="shared" si="109"/>
        <v>0</v>
      </c>
      <c r="CE208" s="1126">
        <f t="shared" si="110"/>
        <v>0</v>
      </c>
    </row>
    <row r="209" spans="1:83" ht="27">
      <c r="A209" s="1382" t="s">
        <v>3247</v>
      </c>
      <c r="B209" s="1626" t="s">
        <v>2361</v>
      </c>
      <c r="C209" s="1428"/>
      <c r="D209" s="1465"/>
      <c r="E209" s="1465"/>
      <c r="F209" s="1627"/>
      <c r="G209" s="1627"/>
      <c r="H209" s="1433"/>
      <c r="I209" s="1627"/>
      <c r="J209" s="1627"/>
      <c r="K209" s="1433"/>
      <c r="L209" s="1433"/>
      <c r="M209" s="1433">
        <v>0</v>
      </c>
      <c r="N209" s="1433"/>
      <c r="O209" s="1433"/>
      <c r="P209" s="1532"/>
      <c r="Q209" s="1532" t="s">
        <v>2103</v>
      </c>
      <c r="R209" s="1532"/>
      <c r="S209" s="1532"/>
      <c r="T209" s="1532"/>
      <c r="U209" s="1435" t="s">
        <v>4056</v>
      </c>
      <c r="V209" s="500"/>
      <c r="W209" s="501"/>
      <c r="X209" s="501"/>
      <c r="Y209" s="501"/>
      <c r="Z209" s="501"/>
      <c r="AA209" s="501"/>
      <c r="AB209" s="502"/>
      <c r="AC209" s="268"/>
      <c r="AD209" s="269" t="s">
        <v>182</v>
      </c>
      <c r="AE209" s="269" t="s">
        <v>182</v>
      </c>
      <c r="AF209" s="269" t="s">
        <v>182</v>
      </c>
      <c r="AG209" s="269" t="s">
        <v>182</v>
      </c>
      <c r="AH209" s="269" t="s">
        <v>90</v>
      </c>
      <c r="AI209" s="269" t="s">
        <v>182</v>
      </c>
      <c r="AJ209" s="269" t="s">
        <v>90</v>
      </c>
      <c r="AK209" s="269"/>
      <c r="AL209" s="269"/>
      <c r="AM209" s="270"/>
      <c r="AN209" s="269" t="s">
        <v>90</v>
      </c>
      <c r="AO209" s="269" t="s">
        <v>90</v>
      </c>
      <c r="AP209" s="271" t="s">
        <v>2924</v>
      </c>
      <c r="AQ209" s="272">
        <f t="shared" si="127"/>
        <v>0</v>
      </c>
      <c r="AR209" s="273">
        <f t="shared" si="128"/>
        <v>0</v>
      </c>
      <c r="AS209" s="274">
        <f t="shared" si="104"/>
        <v>0</v>
      </c>
      <c r="AT209" s="274">
        <f t="shared" si="105"/>
        <v>0</v>
      </c>
      <c r="AU209" s="125" t="str">
        <f t="shared" si="129"/>
        <v/>
      </c>
      <c r="AV209" s="126" t="str">
        <f t="shared" si="111"/>
        <v/>
      </c>
      <c r="AW209" s="125" t="str">
        <f t="shared" si="112"/>
        <v/>
      </c>
      <c r="AX209" s="127" t="str">
        <f t="shared" si="113"/>
        <v/>
      </c>
      <c r="AY209" s="127" t="str">
        <f t="shared" si="114"/>
        <v/>
      </c>
      <c r="AZ209" s="128" t="str">
        <f t="shared" si="130"/>
        <v/>
      </c>
      <c r="BA209" s="503" t="s">
        <v>2505</v>
      </c>
      <c r="BB209" s="511" t="s">
        <v>2361</v>
      </c>
      <c r="BC209" s="547"/>
      <c r="BD209" s="547"/>
      <c r="BE209" s="545"/>
      <c r="BF209" s="547"/>
      <c r="BG209" s="547"/>
      <c r="BH209" s="545"/>
      <c r="BI209" s="545"/>
      <c r="BJ209" s="544">
        <v>0</v>
      </c>
      <c r="BK209" s="545"/>
      <c r="BL209" s="544">
        <v>0</v>
      </c>
      <c r="BM209" s="269" t="s">
        <v>182</v>
      </c>
      <c r="BN209" s="269" t="s">
        <v>182</v>
      </c>
      <c r="BO209" s="271" t="s">
        <v>2924</v>
      </c>
      <c r="BP209" s="262" t="str">
        <f t="shared" si="115"/>
        <v/>
      </c>
      <c r="BQ209" s="263" t="str">
        <f t="shared" si="116"/>
        <v/>
      </c>
      <c r="BR209" s="263" t="str">
        <f t="shared" si="117"/>
        <v/>
      </c>
      <c r="BS209" s="263" t="str">
        <f t="shared" si="118"/>
        <v/>
      </c>
      <c r="BT209" s="264" t="str">
        <f t="shared" si="119"/>
        <v/>
      </c>
      <c r="BU209" s="264" t="str">
        <f t="shared" si="120"/>
        <v/>
      </c>
      <c r="BV209" s="263" t="str">
        <f t="shared" si="121"/>
        <v/>
      </c>
      <c r="BW209" s="263">
        <f t="shared" si="122"/>
        <v>0</v>
      </c>
      <c r="BX209" s="263" t="str">
        <f t="shared" si="123"/>
        <v/>
      </c>
      <c r="BY209" s="263" t="str">
        <f t="shared" si="124"/>
        <v/>
      </c>
      <c r="BZ209" s="263" t="str">
        <f t="shared" si="125"/>
        <v/>
      </c>
      <c r="CA209" s="263" t="str">
        <f t="shared" si="126"/>
        <v/>
      </c>
      <c r="CB209" s="265"/>
      <c r="CC209" s="1131" t="s">
        <v>1386</v>
      </c>
      <c r="CD209" s="1126">
        <f t="shared" si="109"/>
        <v>0</v>
      </c>
      <c r="CE209" s="1126">
        <f t="shared" si="110"/>
        <v>0</v>
      </c>
    </row>
    <row r="210" spans="1:83" ht="27">
      <c r="A210" s="1382" t="s">
        <v>3248</v>
      </c>
      <c r="B210" s="1626" t="s">
        <v>4061</v>
      </c>
      <c r="C210" s="1428" t="s">
        <v>3567</v>
      </c>
      <c r="D210" s="1465"/>
      <c r="E210" s="1465"/>
      <c r="F210" s="1627"/>
      <c r="G210" s="1627"/>
      <c r="H210" s="1433"/>
      <c r="I210" s="1784"/>
      <c r="J210" s="1784"/>
      <c r="K210" s="1785"/>
      <c r="L210" s="1433"/>
      <c r="M210" s="1433">
        <v>0</v>
      </c>
      <c r="N210" s="1433"/>
      <c r="O210" s="1433"/>
      <c r="P210" s="1532"/>
      <c r="Q210" s="1532" t="s">
        <v>4062</v>
      </c>
      <c r="R210" s="1532"/>
      <c r="S210" s="1532"/>
      <c r="T210" s="1532"/>
      <c r="U210" s="1435" t="s">
        <v>4039</v>
      </c>
      <c r="V210" s="500"/>
      <c r="W210" s="501"/>
      <c r="X210" s="501"/>
      <c r="Y210" s="501"/>
      <c r="Z210" s="501"/>
      <c r="AA210" s="501"/>
      <c r="AB210" s="502"/>
      <c r="AC210" s="268"/>
      <c r="AD210" s="269" t="s">
        <v>182</v>
      </c>
      <c r="AE210" s="269" t="s">
        <v>182</v>
      </c>
      <c r="AF210" s="269" t="s">
        <v>182</v>
      </c>
      <c r="AG210" s="269" t="s">
        <v>182</v>
      </c>
      <c r="AH210" s="269" t="s">
        <v>90</v>
      </c>
      <c r="AI210" s="269" t="s">
        <v>182</v>
      </c>
      <c r="AJ210" s="269" t="s">
        <v>90</v>
      </c>
      <c r="AK210" s="269"/>
      <c r="AL210" s="269"/>
      <c r="AM210" s="270"/>
      <c r="AN210" s="269" t="s">
        <v>90</v>
      </c>
      <c r="AO210" s="269" t="s">
        <v>90</v>
      </c>
      <c r="AP210" s="271" t="s">
        <v>2924</v>
      </c>
      <c r="AQ210" s="272">
        <f t="shared" si="127"/>
        <v>0</v>
      </c>
      <c r="AR210" s="273">
        <f t="shared" si="128"/>
        <v>0</v>
      </c>
      <c r="AS210" s="274">
        <f t="shared" si="104"/>
        <v>0</v>
      </c>
      <c r="AT210" s="274">
        <f t="shared" si="105"/>
        <v>0</v>
      </c>
      <c r="AU210" s="125" t="str">
        <f t="shared" si="129"/>
        <v/>
      </c>
      <c r="AV210" s="126" t="str">
        <f t="shared" si="111"/>
        <v/>
      </c>
      <c r="AW210" s="125" t="str">
        <f t="shared" si="112"/>
        <v/>
      </c>
      <c r="AX210" s="127" t="str">
        <f t="shared" si="113"/>
        <v/>
      </c>
      <c r="AY210" s="127" t="str">
        <f t="shared" si="114"/>
        <v/>
      </c>
      <c r="AZ210" s="128" t="str">
        <f t="shared" si="130"/>
        <v/>
      </c>
      <c r="BA210" s="503" t="s">
        <v>2506</v>
      </c>
      <c r="BB210" s="511" t="s">
        <v>2362</v>
      </c>
      <c r="BC210" s="547"/>
      <c r="BD210" s="547"/>
      <c r="BE210" s="545"/>
      <c r="BF210" s="547"/>
      <c r="BG210" s="547"/>
      <c r="BH210" s="545"/>
      <c r="BI210" s="545"/>
      <c r="BJ210" s="544">
        <v>0</v>
      </c>
      <c r="BK210" s="545"/>
      <c r="BL210" s="544">
        <v>0</v>
      </c>
      <c r="BM210" s="269" t="s">
        <v>182</v>
      </c>
      <c r="BN210" s="269" t="s">
        <v>182</v>
      </c>
      <c r="BO210" s="271" t="s">
        <v>2924</v>
      </c>
      <c r="BP210" s="262" t="str">
        <f t="shared" si="115"/>
        <v/>
      </c>
      <c r="BQ210" s="263" t="str">
        <f t="shared" si="116"/>
        <v/>
      </c>
      <c r="BR210" s="263" t="str">
        <f t="shared" si="117"/>
        <v/>
      </c>
      <c r="BS210" s="263" t="str">
        <f t="shared" si="118"/>
        <v/>
      </c>
      <c r="BT210" s="264" t="str">
        <f t="shared" si="119"/>
        <v/>
      </c>
      <c r="BU210" s="264" t="str">
        <f t="shared" si="120"/>
        <v/>
      </c>
      <c r="BV210" s="263" t="str">
        <f t="shared" si="121"/>
        <v/>
      </c>
      <c r="BW210" s="263">
        <f t="shared" si="122"/>
        <v>0</v>
      </c>
      <c r="BX210" s="263" t="str">
        <f t="shared" si="123"/>
        <v/>
      </c>
      <c r="BY210" s="263" t="str">
        <f t="shared" si="124"/>
        <v/>
      </c>
      <c r="BZ210" s="263" t="str">
        <f t="shared" si="125"/>
        <v/>
      </c>
      <c r="CA210" s="263" t="str">
        <f t="shared" si="126"/>
        <v/>
      </c>
      <c r="CB210" s="265"/>
      <c r="CC210" s="1131" t="s">
        <v>1386</v>
      </c>
      <c r="CD210" s="1126">
        <f t="shared" si="109"/>
        <v>0</v>
      </c>
      <c r="CE210" s="1126">
        <f t="shared" si="110"/>
        <v>0</v>
      </c>
    </row>
    <row r="211" spans="1:83" ht="27">
      <c r="A211" s="1382" t="s">
        <v>3249</v>
      </c>
      <c r="B211" s="1626" t="s">
        <v>2363</v>
      </c>
      <c r="C211" s="1428"/>
      <c r="D211" s="1465"/>
      <c r="E211" s="1465"/>
      <c r="F211" s="1627"/>
      <c r="G211" s="1627"/>
      <c r="H211" s="1433"/>
      <c r="I211" s="1627"/>
      <c r="J211" s="1627"/>
      <c r="K211" s="1433"/>
      <c r="L211" s="1433"/>
      <c r="M211" s="1433">
        <v>0</v>
      </c>
      <c r="N211" s="1433"/>
      <c r="O211" s="1433"/>
      <c r="P211" s="1532"/>
      <c r="Q211" s="1532" t="s">
        <v>2385</v>
      </c>
      <c r="R211" s="1532"/>
      <c r="S211" s="1532"/>
      <c r="T211" s="1532"/>
      <c r="U211" s="1435" t="s">
        <v>4046</v>
      </c>
      <c r="V211" s="500"/>
      <c r="W211" s="501"/>
      <c r="X211" s="501"/>
      <c r="Y211" s="501"/>
      <c r="Z211" s="501"/>
      <c r="AA211" s="501"/>
      <c r="AB211" s="502"/>
      <c r="AC211" s="268"/>
      <c r="AD211" s="269" t="s">
        <v>182</v>
      </c>
      <c r="AE211" s="269" t="s">
        <v>182</v>
      </c>
      <c r="AF211" s="269" t="s">
        <v>182</v>
      </c>
      <c r="AG211" s="269" t="s">
        <v>182</v>
      </c>
      <c r="AH211" s="269" t="s">
        <v>90</v>
      </c>
      <c r="AI211" s="269" t="s">
        <v>182</v>
      </c>
      <c r="AJ211" s="269" t="s">
        <v>90</v>
      </c>
      <c r="AK211" s="269"/>
      <c r="AL211" s="269"/>
      <c r="AM211" s="270"/>
      <c r="AN211" s="269" t="s">
        <v>90</v>
      </c>
      <c r="AO211" s="269" t="s">
        <v>90</v>
      </c>
      <c r="AP211" s="271" t="s">
        <v>2924</v>
      </c>
      <c r="AQ211" s="272">
        <f t="shared" si="127"/>
        <v>0</v>
      </c>
      <c r="AR211" s="273">
        <f t="shared" si="128"/>
        <v>0</v>
      </c>
      <c r="AS211" s="274">
        <f t="shared" si="104"/>
        <v>0</v>
      </c>
      <c r="AT211" s="274">
        <f t="shared" si="105"/>
        <v>0</v>
      </c>
      <c r="AU211" s="125" t="str">
        <f t="shared" si="129"/>
        <v/>
      </c>
      <c r="AV211" s="126" t="str">
        <f t="shared" si="111"/>
        <v/>
      </c>
      <c r="AW211" s="125" t="str">
        <f t="shared" si="112"/>
        <v/>
      </c>
      <c r="AX211" s="127" t="str">
        <f t="shared" si="113"/>
        <v/>
      </c>
      <c r="AY211" s="127" t="str">
        <f t="shared" si="114"/>
        <v/>
      </c>
      <c r="AZ211" s="128" t="str">
        <f t="shared" si="130"/>
        <v/>
      </c>
      <c r="BA211" s="503" t="s">
        <v>2507</v>
      </c>
      <c r="BB211" s="511" t="s">
        <v>2363</v>
      </c>
      <c r="BC211" s="547"/>
      <c r="BD211" s="547"/>
      <c r="BE211" s="545"/>
      <c r="BF211" s="547"/>
      <c r="BG211" s="547"/>
      <c r="BH211" s="545"/>
      <c r="BI211" s="545"/>
      <c r="BJ211" s="544">
        <v>0</v>
      </c>
      <c r="BK211" s="545"/>
      <c r="BL211" s="544">
        <v>0</v>
      </c>
      <c r="BM211" s="269" t="s">
        <v>182</v>
      </c>
      <c r="BN211" s="269" t="s">
        <v>182</v>
      </c>
      <c r="BO211" s="271" t="s">
        <v>2924</v>
      </c>
      <c r="BP211" s="262" t="str">
        <f t="shared" si="115"/>
        <v/>
      </c>
      <c r="BQ211" s="263" t="str">
        <f t="shared" si="116"/>
        <v/>
      </c>
      <c r="BR211" s="263" t="str">
        <f t="shared" si="117"/>
        <v/>
      </c>
      <c r="BS211" s="263" t="str">
        <f t="shared" si="118"/>
        <v/>
      </c>
      <c r="BT211" s="264" t="str">
        <f t="shared" si="119"/>
        <v/>
      </c>
      <c r="BU211" s="264" t="str">
        <f t="shared" si="120"/>
        <v/>
      </c>
      <c r="BV211" s="263" t="str">
        <f t="shared" si="121"/>
        <v/>
      </c>
      <c r="BW211" s="263">
        <f t="shared" si="122"/>
        <v>0</v>
      </c>
      <c r="BX211" s="263" t="str">
        <f t="shared" si="123"/>
        <v/>
      </c>
      <c r="BY211" s="263" t="str">
        <f t="shared" si="124"/>
        <v/>
      </c>
      <c r="BZ211" s="263" t="str">
        <f t="shared" si="125"/>
        <v/>
      </c>
      <c r="CA211" s="263" t="str">
        <f t="shared" si="126"/>
        <v/>
      </c>
      <c r="CB211" s="265"/>
      <c r="CC211" s="1131" t="s">
        <v>1386</v>
      </c>
      <c r="CD211" s="1126">
        <f t="shared" si="109"/>
        <v>0</v>
      </c>
      <c r="CE211" s="1126">
        <f t="shared" si="110"/>
        <v>0</v>
      </c>
    </row>
    <row r="212" spans="1:83" ht="27">
      <c r="A212" s="1382" t="s">
        <v>3250</v>
      </c>
      <c r="B212" s="1626" t="s">
        <v>2829</v>
      </c>
      <c r="C212" s="1428"/>
      <c r="D212" s="1465"/>
      <c r="E212" s="1465"/>
      <c r="F212" s="1627"/>
      <c r="G212" s="1627"/>
      <c r="H212" s="1433"/>
      <c r="I212" s="1627"/>
      <c r="J212" s="1627"/>
      <c r="K212" s="1433"/>
      <c r="L212" s="1433"/>
      <c r="M212" s="1433">
        <v>0</v>
      </c>
      <c r="N212" s="1433"/>
      <c r="O212" s="1433"/>
      <c r="P212" s="1532"/>
      <c r="Q212" s="1532" t="s">
        <v>1606</v>
      </c>
      <c r="R212" s="1532"/>
      <c r="S212" s="1532"/>
      <c r="T212" s="1532"/>
      <c r="U212" s="1435" t="s">
        <v>3993</v>
      </c>
      <c r="V212" s="500"/>
      <c r="W212" s="501"/>
      <c r="X212" s="501"/>
      <c r="Y212" s="501"/>
      <c r="Z212" s="501"/>
      <c r="AA212" s="501"/>
      <c r="AB212" s="502"/>
      <c r="AC212" s="268"/>
      <c r="AD212" s="269" t="s">
        <v>182</v>
      </c>
      <c r="AE212" s="269" t="s">
        <v>182</v>
      </c>
      <c r="AF212" s="269" t="s">
        <v>182</v>
      </c>
      <c r="AG212" s="269" t="s">
        <v>182</v>
      </c>
      <c r="AH212" s="269" t="s">
        <v>90</v>
      </c>
      <c r="AI212" s="269" t="s">
        <v>182</v>
      </c>
      <c r="AJ212" s="269" t="s">
        <v>90</v>
      </c>
      <c r="AK212" s="269"/>
      <c r="AL212" s="269"/>
      <c r="AM212" s="270"/>
      <c r="AN212" s="269" t="s">
        <v>90</v>
      </c>
      <c r="AO212" s="269" t="s">
        <v>90</v>
      </c>
      <c r="AP212" s="271" t="s">
        <v>2924</v>
      </c>
      <c r="AQ212" s="272">
        <f t="shared" si="127"/>
        <v>0</v>
      </c>
      <c r="AR212" s="273">
        <f t="shared" si="128"/>
        <v>0</v>
      </c>
      <c r="AS212" s="274">
        <f t="shared" si="104"/>
        <v>0</v>
      </c>
      <c r="AT212" s="274">
        <f t="shared" si="105"/>
        <v>0</v>
      </c>
      <c r="AU212" s="125" t="str">
        <f t="shared" si="129"/>
        <v/>
      </c>
      <c r="AV212" s="126" t="str">
        <f t="shared" si="111"/>
        <v/>
      </c>
      <c r="AW212" s="125" t="str">
        <f t="shared" si="112"/>
        <v/>
      </c>
      <c r="AX212" s="127" t="str">
        <f t="shared" si="113"/>
        <v/>
      </c>
      <c r="AY212" s="127" t="str">
        <f t="shared" si="114"/>
        <v/>
      </c>
      <c r="AZ212" s="128" t="str">
        <f t="shared" si="130"/>
        <v/>
      </c>
      <c r="BA212" s="503" t="s">
        <v>2508</v>
      </c>
      <c r="BB212" s="511" t="s">
        <v>2829</v>
      </c>
      <c r="BC212" s="547"/>
      <c r="BD212" s="547"/>
      <c r="BE212" s="545"/>
      <c r="BF212" s="547"/>
      <c r="BG212" s="547"/>
      <c r="BH212" s="545"/>
      <c r="BI212" s="545"/>
      <c r="BJ212" s="544">
        <v>0</v>
      </c>
      <c r="BK212" s="545"/>
      <c r="BL212" s="544">
        <v>0</v>
      </c>
      <c r="BM212" s="269" t="s">
        <v>182</v>
      </c>
      <c r="BN212" s="269" t="s">
        <v>182</v>
      </c>
      <c r="BO212" s="271" t="s">
        <v>2924</v>
      </c>
      <c r="BP212" s="262" t="str">
        <f t="shared" si="115"/>
        <v/>
      </c>
      <c r="BQ212" s="263" t="str">
        <f t="shared" si="116"/>
        <v/>
      </c>
      <c r="BR212" s="263" t="str">
        <f t="shared" si="117"/>
        <v/>
      </c>
      <c r="BS212" s="263" t="str">
        <f t="shared" si="118"/>
        <v/>
      </c>
      <c r="BT212" s="264" t="str">
        <f t="shared" si="119"/>
        <v/>
      </c>
      <c r="BU212" s="264" t="str">
        <f t="shared" si="120"/>
        <v/>
      </c>
      <c r="BV212" s="263" t="str">
        <f t="shared" si="121"/>
        <v/>
      </c>
      <c r="BW212" s="263">
        <f t="shared" si="122"/>
        <v>0</v>
      </c>
      <c r="BX212" s="263" t="str">
        <f t="shared" si="123"/>
        <v/>
      </c>
      <c r="BY212" s="263" t="str">
        <f t="shared" si="124"/>
        <v/>
      </c>
      <c r="BZ212" s="263" t="str">
        <f t="shared" si="125"/>
        <v/>
      </c>
      <c r="CA212" s="263" t="str">
        <f t="shared" si="126"/>
        <v/>
      </c>
      <c r="CB212" s="265"/>
      <c r="CC212" s="1131" t="s">
        <v>1386</v>
      </c>
      <c r="CD212" s="1126">
        <f t="shared" si="109"/>
        <v>0</v>
      </c>
      <c r="CE212" s="1126">
        <f t="shared" si="110"/>
        <v>0</v>
      </c>
    </row>
    <row r="213" spans="1:83" ht="27">
      <c r="A213" s="44" t="s">
        <v>3318</v>
      </c>
      <c r="B213" s="74" t="s">
        <v>938</v>
      </c>
      <c r="C213" s="74"/>
      <c r="D213" s="74"/>
      <c r="E213" s="74"/>
      <c r="F213" s="75">
        <f>F214+F215+F216</f>
        <v>130</v>
      </c>
      <c r="G213" s="75">
        <f t="shared" ref="G213:O213" si="131">G214+G215+G216</f>
        <v>0</v>
      </c>
      <c r="H213" s="75">
        <f t="shared" si="131"/>
        <v>13</v>
      </c>
      <c r="I213" s="75">
        <f t="shared" si="131"/>
        <v>80</v>
      </c>
      <c r="J213" s="75">
        <f t="shared" si="131"/>
        <v>0</v>
      </c>
      <c r="K213" s="75">
        <f t="shared" si="131"/>
        <v>8</v>
      </c>
      <c r="L213" s="75">
        <f t="shared" si="131"/>
        <v>130</v>
      </c>
      <c r="M213" s="75">
        <f t="shared" si="131"/>
        <v>0</v>
      </c>
      <c r="N213" s="75">
        <f t="shared" si="131"/>
        <v>80</v>
      </c>
      <c r="O213" s="75">
        <f t="shared" si="131"/>
        <v>0</v>
      </c>
      <c r="P213" s="77" t="s">
        <v>231</v>
      </c>
      <c r="Q213" s="92"/>
      <c r="R213" s="92"/>
      <c r="S213" s="92"/>
      <c r="T213" s="92"/>
      <c r="U213" s="171"/>
      <c r="V213" s="500"/>
      <c r="W213" s="501"/>
      <c r="X213" s="501"/>
      <c r="Y213" s="501"/>
      <c r="Z213" s="501"/>
      <c r="AA213" s="501"/>
      <c r="AB213" s="502"/>
      <c r="AC213" s="268"/>
      <c r="AD213" s="269" t="s">
        <v>182</v>
      </c>
      <c r="AE213" s="269" t="s">
        <v>182</v>
      </c>
      <c r="AF213" s="269" t="s">
        <v>1598</v>
      </c>
      <c r="AG213" s="269" t="s">
        <v>182</v>
      </c>
      <c r="AH213" s="269" t="s">
        <v>90</v>
      </c>
      <c r="AI213" s="269" t="s">
        <v>182</v>
      </c>
      <c r="AJ213" s="269" t="s">
        <v>182</v>
      </c>
      <c r="AK213" s="269"/>
      <c r="AL213" s="269"/>
      <c r="AM213" s="270"/>
      <c r="AN213" s="269" t="s">
        <v>90</v>
      </c>
      <c r="AO213" s="269" t="s">
        <v>90</v>
      </c>
      <c r="AP213" s="271"/>
      <c r="AQ213" s="272">
        <f t="shared" si="127"/>
        <v>0</v>
      </c>
      <c r="AR213" s="273">
        <f t="shared" si="128"/>
        <v>0</v>
      </c>
      <c r="AS213" s="274">
        <f t="shared" si="104"/>
        <v>0</v>
      </c>
      <c r="AT213" s="274">
        <f t="shared" si="105"/>
        <v>0</v>
      </c>
      <c r="AU213" s="125">
        <f t="shared" si="129"/>
        <v>8.333333333333325</v>
      </c>
      <c r="AV213" s="126">
        <f t="shared" si="111"/>
        <v>-38.46153846153846</v>
      </c>
      <c r="AW213" s="125">
        <f t="shared" si="112"/>
        <v>-38.46153846153846</v>
      </c>
      <c r="AX213" s="127">
        <f t="shared" si="113"/>
        <v>10000</v>
      </c>
      <c r="AY213" s="127">
        <f t="shared" si="114"/>
        <v>10000</v>
      </c>
      <c r="AZ213" s="128" t="str">
        <f t="shared" si="130"/>
        <v/>
      </c>
      <c r="BA213" s="503" t="s">
        <v>2509</v>
      </c>
      <c r="BB213" s="504" t="s">
        <v>938</v>
      </c>
      <c r="BC213" s="547">
        <v>120</v>
      </c>
      <c r="BD213" s="547">
        <v>0</v>
      </c>
      <c r="BE213" s="547">
        <v>12</v>
      </c>
      <c r="BF213" s="547">
        <v>130</v>
      </c>
      <c r="BG213" s="547">
        <v>0</v>
      </c>
      <c r="BH213" s="547">
        <v>13</v>
      </c>
      <c r="BI213" s="546">
        <v>120</v>
      </c>
      <c r="BJ213" s="546">
        <v>0</v>
      </c>
      <c r="BK213" s="547">
        <v>130</v>
      </c>
      <c r="BL213" s="547">
        <v>0</v>
      </c>
      <c r="BM213" s="269" t="s">
        <v>376</v>
      </c>
      <c r="BN213" s="269" t="s">
        <v>182</v>
      </c>
      <c r="BO213" s="271"/>
      <c r="BP213" s="262" t="str">
        <f t="shared" si="115"/>
        <v/>
      </c>
      <c r="BQ213" s="263">
        <f t="shared" si="116"/>
        <v>0</v>
      </c>
      <c r="BR213" s="263">
        <f t="shared" si="117"/>
        <v>0</v>
      </c>
      <c r="BS213" s="263">
        <f t="shared" si="118"/>
        <v>0</v>
      </c>
      <c r="BT213" s="264" t="str">
        <f t="shared" si="119"/>
        <v/>
      </c>
      <c r="BU213" s="264" t="str">
        <f t="shared" si="120"/>
        <v/>
      </c>
      <c r="BV213" s="263">
        <f t="shared" si="121"/>
        <v>0</v>
      </c>
      <c r="BW213" s="263">
        <f t="shared" si="122"/>
        <v>0</v>
      </c>
      <c r="BX213" s="263" t="str">
        <f t="shared" si="123"/>
        <v/>
      </c>
      <c r="BY213" s="263" t="str">
        <f t="shared" si="124"/>
        <v/>
      </c>
      <c r="BZ213" s="263" t="str">
        <f t="shared" si="125"/>
        <v/>
      </c>
      <c r="CA213" s="263" t="str">
        <f t="shared" si="126"/>
        <v/>
      </c>
      <c r="CB213" s="265"/>
      <c r="CC213" s="1131" t="s">
        <v>3397</v>
      </c>
      <c r="CD213" s="1126">
        <f t="shared" si="109"/>
        <v>0</v>
      </c>
      <c r="CE213" s="1126">
        <f t="shared" si="110"/>
        <v>0</v>
      </c>
    </row>
    <row r="214" spans="1:83" ht="67.5">
      <c r="A214" s="373" t="s">
        <v>3251</v>
      </c>
      <c r="B214" s="372" t="s">
        <v>2812</v>
      </c>
      <c r="C214" s="372" t="s">
        <v>1224</v>
      </c>
      <c r="D214" s="372" t="s">
        <v>286</v>
      </c>
      <c r="E214" s="372" t="s">
        <v>1225</v>
      </c>
      <c r="F214" s="75">
        <v>130</v>
      </c>
      <c r="G214" s="75"/>
      <c r="H214" s="367">
        <v>13</v>
      </c>
      <c r="I214" s="1185">
        <v>80</v>
      </c>
      <c r="J214" s="1185"/>
      <c r="K214" s="1187">
        <v>8</v>
      </c>
      <c r="L214" s="1186">
        <v>130</v>
      </c>
      <c r="M214" s="1186">
        <v>0</v>
      </c>
      <c r="N214" s="1187">
        <v>80</v>
      </c>
      <c r="O214" s="1187"/>
      <c r="P214" s="371" t="s">
        <v>231</v>
      </c>
      <c r="Q214" s="371" t="s">
        <v>3402</v>
      </c>
      <c r="R214" s="371" t="s">
        <v>1919</v>
      </c>
      <c r="S214" s="371" t="s">
        <v>2813</v>
      </c>
      <c r="T214" s="371" t="s">
        <v>256</v>
      </c>
      <c r="U214" s="1740"/>
      <c r="V214" s="500" t="s">
        <v>80</v>
      </c>
      <c r="W214" s="501" t="s">
        <v>30</v>
      </c>
      <c r="X214" s="501"/>
      <c r="Y214" s="501">
        <v>5</v>
      </c>
      <c r="Z214" s="501">
        <v>1</v>
      </c>
      <c r="AA214" s="501">
        <v>0</v>
      </c>
      <c r="AB214" s="502"/>
      <c r="AC214" s="268"/>
      <c r="AD214" s="269" t="s">
        <v>372</v>
      </c>
      <c r="AE214" s="269" t="s">
        <v>404</v>
      </c>
      <c r="AF214" s="269" t="s">
        <v>374</v>
      </c>
      <c r="AG214" s="269" t="s">
        <v>371</v>
      </c>
      <c r="AH214" s="269" t="s">
        <v>235</v>
      </c>
      <c r="AI214" s="269" t="s">
        <v>719</v>
      </c>
      <c r="AJ214" s="269" t="s">
        <v>230</v>
      </c>
      <c r="AK214" s="269"/>
      <c r="AL214" s="269"/>
      <c r="AM214" s="270"/>
      <c r="AN214" s="269" t="s">
        <v>607</v>
      </c>
      <c r="AO214" s="269" t="s">
        <v>608</v>
      </c>
      <c r="AP214" s="271"/>
      <c r="AQ214" s="272">
        <f t="shared" si="127"/>
        <v>0</v>
      </c>
      <c r="AR214" s="273">
        <f t="shared" si="128"/>
        <v>0</v>
      </c>
      <c r="AS214" s="274">
        <f t="shared" si="104"/>
        <v>0</v>
      </c>
      <c r="AT214" s="274">
        <f t="shared" si="105"/>
        <v>0</v>
      </c>
      <c r="AU214" s="125">
        <f t="shared" si="129"/>
        <v>8.333333333333325</v>
      </c>
      <c r="AV214" s="126">
        <f t="shared" si="111"/>
        <v>-38.46153846153846</v>
      </c>
      <c r="AW214" s="125">
        <f t="shared" si="112"/>
        <v>-38.46153846153846</v>
      </c>
      <c r="AX214" s="127">
        <f t="shared" si="113"/>
        <v>10000</v>
      </c>
      <c r="AY214" s="127">
        <f t="shared" si="114"/>
        <v>10000</v>
      </c>
      <c r="AZ214" s="128" t="str">
        <f t="shared" si="130"/>
        <v/>
      </c>
      <c r="BA214" s="503" t="s">
        <v>2510</v>
      </c>
      <c r="BB214" s="504" t="s">
        <v>2812</v>
      </c>
      <c r="BC214" s="547">
        <v>120</v>
      </c>
      <c r="BD214" s="547">
        <v>0</v>
      </c>
      <c r="BE214" s="545">
        <v>12</v>
      </c>
      <c r="BF214" s="547">
        <v>130</v>
      </c>
      <c r="BG214" s="547"/>
      <c r="BH214" s="545">
        <v>13</v>
      </c>
      <c r="BI214" s="552">
        <v>120</v>
      </c>
      <c r="BJ214" s="550">
        <v>0</v>
      </c>
      <c r="BK214" s="545">
        <v>130</v>
      </c>
      <c r="BL214" s="544">
        <v>0</v>
      </c>
      <c r="BM214" s="269" t="s">
        <v>225</v>
      </c>
      <c r="BN214" s="269" t="s">
        <v>719</v>
      </c>
      <c r="BO214" s="271"/>
      <c r="BP214" s="262" t="str">
        <f t="shared" si="115"/>
        <v/>
      </c>
      <c r="BQ214" s="263">
        <f t="shared" si="116"/>
        <v>0</v>
      </c>
      <c r="BR214" s="263" t="str">
        <f t="shared" si="117"/>
        <v/>
      </c>
      <c r="BS214" s="263">
        <f t="shared" si="118"/>
        <v>0</v>
      </c>
      <c r="BT214" s="264" t="str">
        <f t="shared" si="119"/>
        <v/>
      </c>
      <c r="BU214" s="264" t="str">
        <f t="shared" si="120"/>
        <v/>
      </c>
      <c r="BV214" s="263">
        <f t="shared" si="121"/>
        <v>0</v>
      </c>
      <c r="BW214" s="263">
        <f t="shared" si="122"/>
        <v>0</v>
      </c>
      <c r="BX214" s="263" t="str">
        <f t="shared" si="123"/>
        <v/>
      </c>
      <c r="BY214" s="263" t="str">
        <f t="shared" si="124"/>
        <v/>
      </c>
      <c r="BZ214" s="263" t="str">
        <f t="shared" si="125"/>
        <v/>
      </c>
      <c r="CA214" s="263" t="str">
        <f t="shared" si="126"/>
        <v/>
      </c>
      <c r="CB214" s="265"/>
      <c r="CC214" s="1131" t="s">
        <v>3397</v>
      </c>
      <c r="CD214" s="1126">
        <f t="shared" si="109"/>
        <v>0</v>
      </c>
      <c r="CE214" s="1126">
        <f t="shared" si="110"/>
        <v>0</v>
      </c>
    </row>
    <row r="215" spans="1:83">
      <c r="A215" s="373" t="s">
        <v>3252</v>
      </c>
      <c r="B215" s="372" t="s">
        <v>2364</v>
      </c>
      <c r="C215" s="440"/>
      <c r="D215" s="372"/>
      <c r="E215" s="372"/>
      <c r="F215" s="75"/>
      <c r="G215" s="75"/>
      <c r="H215" s="367"/>
      <c r="I215" s="75"/>
      <c r="J215" s="75"/>
      <c r="K215" s="367"/>
      <c r="L215" s="367"/>
      <c r="M215" s="360">
        <v>0</v>
      </c>
      <c r="N215" s="367"/>
      <c r="O215" s="360"/>
      <c r="P215" s="371"/>
      <c r="Q215" s="371"/>
      <c r="R215" s="371"/>
      <c r="S215" s="371"/>
      <c r="T215" s="371"/>
      <c r="U215" s="425"/>
      <c r="V215" s="500"/>
      <c r="W215" s="501"/>
      <c r="X215" s="501"/>
      <c r="Y215" s="501"/>
      <c r="Z215" s="501"/>
      <c r="AA215" s="501"/>
      <c r="AB215" s="502"/>
      <c r="AC215" s="268"/>
      <c r="AD215" s="269" t="s">
        <v>375</v>
      </c>
      <c r="AE215" s="269" t="s">
        <v>375</v>
      </c>
      <c r="AF215" s="269" t="s">
        <v>375</v>
      </c>
      <c r="AG215" s="269" t="s">
        <v>375</v>
      </c>
      <c r="AH215" s="269" t="s">
        <v>90</v>
      </c>
      <c r="AI215" s="269" t="s">
        <v>90</v>
      </c>
      <c r="AJ215" s="269" t="s">
        <v>90</v>
      </c>
      <c r="AK215" s="269"/>
      <c r="AL215" s="269"/>
      <c r="AM215" s="270"/>
      <c r="AN215" s="269" t="s">
        <v>90</v>
      </c>
      <c r="AO215" s="269" t="s">
        <v>90</v>
      </c>
      <c r="AP215" s="271" t="s">
        <v>2924</v>
      </c>
      <c r="AQ215" s="272">
        <f t="shared" si="127"/>
        <v>0</v>
      </c>
      <c r="AR215" s="273">
        <f t="shared" si="128"/>
        <v>0</v>
      </c>
      <c r="AS215" s="274">
        <f t="shared" si="104"/>
        <v>0</v>
      </c>
      <c r="AT215" s="274">
        <f t="shared" si="105"/>
        <v>0</v>
      </c>
      <c r="AU215" s="125" t="str">
        <f t="shared" si="129"/>
        <v/>
      </c>
      <c r="AV215" s="126" t="str">
        <f t="shared" si="111"/>
        <v/>
      </c>
      <c r="AW215" s="125" t="str">
        <f t="shared" si="112"/>
        <v/>
      </c>
      <c r="AX215" s="127" t="str">
        <f t="shared" si="113"/>
        <v/>
      </c>
      <c r="AY215" s="127" t="str">
        <f t="shared" si="114"/>
        <v/>
      </c>
      <c r="AZ215" s="128" t="str">
        <f t="shared" si="130"/>
        <v/>
      </c>
      <c r="BA215" s="503" t="s">
        <v>2511</v>
      </c>
      <c r="BB215" s="504" t="s">
        <v>2364</v>
      </c>
      <c r="BC215" s="547"/>
      <c r="BD215" s="547"/>
      <c r="BE215" s="545"/>
      <c r="BF215" s="547"/>
      <c r="BG215" s="547"/>
      <c r="BH215" s="545"/>
      <c r="BI215" s="545"/>
      <c r="BJ215" s="544">
        <v>0</v>
      </c>
      <c r="BK215" s="545"/>
      <c r="BL215" s="544">
        <v>0</v>
      </c>
      <c r="BM215" s="269" t="s">
        <v>182</v>
      </c>
      <c r="BN215" s="269" t="s">
        <v>90</v>
      </c>
      <c r="BO215" s="271" t="s">
        <v>2924</v>
      </c>
      <c r="BP215" s="262" t="str">
        <f t="shared" si="115"/>
        <v/>
      </c>
      <c r="BQ215" s="263" t="str">
        <f t="shared" si="116"/>
        <v/>
      </c>
      <c r="BR215" s="263" t="str">
        <f t="shared" si="117"/>
        <v/>
      </c>
      <c r="BS215" s="263" t="str">
        <f t="shared" si="118"/>
        <v/>
      </c>
      <c r="BT215" s="264" t="str">
        <f t="shared" si="119"/>
        <v/>
      </c>
      <c r="BU215" s="264" t="str">
        <f t="shared" si="120"/>
        <v/>
      </c>
      <c r="BV215" s="263" t="str">
        <f t="shared" si="121"/>
        <v/>
      </c>
      <c r="BW215" s="263">
        <f t="shared" si="122"/>
        <v>0</v>
      </c>
      <c r="BX215" s="263" t="str">
        <f t="shared" si="123"/>
        <v/>
      </c>
      <c r="BY215" s="263" t="str">
        <f t="shared" si="124"/>
        <v/>
      </c>
      <c r="BZ215" s="263" t="str">
        <f t="shared" si="125"/>
        <v/>
      </c>
      <c r="CA215" s="263" t="str">
        <f t="shared" si="126"/>
        <v/>
      </c>
      <c r="CB215" s="265"/>
      <c r="CC215" s="1131" t="s">
        <v>3397</v>
      </c>
      <c r="CD215" s="1126">
        <f t="shared" si="109"/>
        <v>0</v>
      </c>
      <c r="CE215" s="1126">
        <f t="shared" si="110"/>
        <v>0</v>
      </c>
    </row>
    <row r="216" spans="1:83">
      <c r="A216" s="373" t="s">
        <v>3253</v>
      </c>
      <c r="B216" s="372" t="s">
        <v>2365</v>
      </c>
      <c r="C216" s="440"/>
      <c r="D216" s="372"/>
      <c r="E216" s="372"/>
      <c r="F216" s="75"/>
      <c r="G216" s="75"/>
      <c r="H216" s="367"/>
      <c r="I216" s="75"/>
      <c r="J216" s="75"/>
      <c r="K216" s="367"/>
      <c r="L216" s="367"/>
      <c r="M216" s="360">
        <v>0</v>
      </c>
      <c r="N216" s="367"/>
      <c r="O216" s="360"/>
      <c r="P216" s="371"/>
      <c r="Q216" s="371"/>
      <c r="R216" s="371"/>
      <c r="S216" s="371"/>
      <c r="T216" s="371"/>
      <c r="U216" s="425"/>
      <c r="V216" s="500"/>
      <c r="W216" s="501"/>
      <c r="X216" s="501"/>
      <c r="Y216" s="501"/>
      <c r="Z216" s="501"/>
      <c r="AA216" s="501"/>
      <c r="AB216" s="502"/>
      <c r="AC216" s="268"/>
      <c r="AD216" s="269" t="s">
        <v>375</v>
      </c>
      <c r="AE216" s="269" t="s">
        <v>375</v>
      </c>
      <c r="AF216" s="269" t="s">
        <v>375</v>
      </c>
      <c r="AG216" s="269" t="s">
        <v>375</v>
      </c>
      <c r="AH216" s="269" t="s">
        <v>90</v>
      </c>
      <c r="AI216" s="269" t="s">
        <v>90</v>
      </c>
      <c r="AJ216" s="269" t="s">
        <v>90</v>
      </c>
      <c r="AK216" s="269"/>
      <c r="AL216" s="269"/>
      <c r="AM216" s="270"/>
      <c r="AN216" s="269" t="s">
        <v>90</v>
      </c>
      <c r="AO216" s="269" t="s">
        <v>90</v>
      </c>
      <c r="AP216" s="271" t="s">
        <v>2924</v>
      </c>
      <c r="AQ216" s="272">
        <f t="shared" si="127"/>
        <v>0</v>
      </c>
      <c r="AR216" s="273">
        <f t="shared" si="128"/>
        <v>0</v>
      </c>
      <c r="AS216" s="274">
        <f t="shared" si="104"/>
        <v>0</v>
      </c>
      <c r="AT216" s="274">
        <f t="shared" si="105"/>
        <v>0</v>
      </c>
      <c r="AU216" s="125" t="str">
        <f t="shared" si="129"/>
        <v/>
      </c>
      <c r="AV216" s="126" t="str">
        <f t="shared" si="111"/>
        <v/>
      </c>
      <c r="AW216" s="125" t="str">
        <f t="shared" si="112"/>
        <v/>
      </c>
      <c r="AX216" s="127" t="str">
        <f t="shared" si="113"/>
        <v/>
      </c>
      <c r="AY216" s="127" t="str">
        <f t="shared" si="114"/>
        <v/>
      </c>
      <c r="AZ216" s="128" t="str">
        <f t="shared" si="130"/>
        <v/>
      </c>
      <c r="BA216" s="503" t="s">
        <v>2512</v>
      </c>
      <c r="BB216" s="504" t="s">
        <v>2365</v>
      </c>
      <c r="BC216" s="547"/>
      <c r="BD216" s="547"/>
      <c r="BE216" s="545"/>
      <c r="BF216" s="547"/>
      <c r="BG216" s="547"/>
      <c r="BH216" s="545"/>
      <c r="BI216" s="545"/>
      <c r="BJ216" s="544">
        <v>0</v>
      </c>
      <c r="BK216" s="545"/>
      <c r="BL216" s="544">
        <v>0</v>
      </c>
      <c r="BM216" s="269" t="s">
        <v>182</v>
      </c>
      <c r="BN216" s="269" t="s">
        <v>90</v>
      </c>
      <c r="BO216" s="271" t="s">
        <v>2924</v>
      </c>
      <c r="BP216" s="262" t="str">
        <f t="shared" si="115"/>
        <v/>
      </c>
      <c r="BQ216" s="263" t="str">
        <f t="shared" si="116"/>
        <v/>
      </c>
      <c r="BR216" s="263" t="str">
        <f t="shared" si="117"/>
        <v/>
      </c>
      <c r="BS216" s="263" t="str">
        <f t="shared" si="118"/>
        <v/>
      </c>
      <c r="BT216" s="264" t="str">
        <f t="shared" si="119"/>
        <v/>
      </c>
      <c r="BU216" s="264" t="str">
        <f t="shared" si="120"/>
        <v/>
      </c>
      <c r="BV216" s="263" t="str">
        <f t="shared" si="121"/>
        <v/>
      </c>
      <c r="BW216" s="263">
        <f t="shared" si="122"/>
        <v>0</v>
      </c>
      <c r="BX216" s="263" t="str">
        <f t="shared" si="123"/>
        <v/>
      </c>
      <c r="BY216" s="263" t="str">
        <f t="shared" si="124"/>
        <v/>
      </c>
      <c r="BZ216" s="263" t="str">
        <f t="shared" si="125"/>
        <v/>
      </c>
      <c r="CA216" s="263" t="str">
        <f t="shared" si="126"/>
        <v/>
      </c>
      <c r="CB216" s="265"/>
      <c r="CC216" s="1131" t="s">
        <v>3397</v>
      </c>
      <c r="CD216" s="1126">
        <f t="shared" si="109"/>
        <v>0</v>
      </c>
      <c r="CE216" s="1126">
        <f t="shared" si="110"/>
        <v>0</v>
      </c>
    </row>
    <row r="217" spans="1:83">
      <c r="A217" s="1459">
        <v>110</v>
      </c>
      <c r="B217" s="1465" t="s">
        <v>635</v>
      </c>
      <c r="C217" s="1428"/>
      <c r="D217" s="1465"/>
      <c r="E217" s="1465"/>
      <c r="F217" s="1627"/>
      <c r="G217" s="1627"/>
      <c r="H217" s="1433"/>
      <c r="I217" s="1627"/>
      <c r="J217" s="1627"/>
      <c r="K217" s="1433"/>
      <c r="L217" s="1433"/>
      <c r="M217" s="1433"/>
      <c r="N217" s="1433"/>
      <c r="O217" s="1433"/>
      <c r="P217" s="1532"/>
      <c r="Q217" s="1465"/>
      <c r="R217" s="1465"/>
      <c r="S217" s="1532"/>
      <c r="T217" s="1532"/>
      <c r="U217" s="1447" t="s">
        <v>4064</v>
      </c>
      <c r="V217" s="500"/>
      <c r="W217" s="501"/>
      <c r="X217" s="501"/>
      <c r="Y217" s="501"/>
      <c r="Z217" s="501"/>
      <c r="AA217" s="501"/>
      <c r="AB217" s="502"/>
      <c r="AC217" s="268"/>
      <c r="AD217" s="269" t="s">
        <v>721</v>
      </c>
      <c r="AE217" s="269" t="s">
        <v>182</v>
      </c>
      <c r="AF217" s="269" t="s">
        <v>182</v>
      </c>
      <c r="AG217" s="269" t="s">
        <v>182</v>
      </c>
      <c r="AH217" s="269" t="s">
        <v>90</v>
      </c>
      <c r="AI217" s="269" t="s">
        <v>182</v>
      </c>
      <c r="AJ217" s="269" t="s">
        <v>182</v>
      </c>
      <c r="AK217" s="269"/>
      <c r="AL217" s="269"/>
      <c r="AM217" s="270"/>
      <c r="AN217" s="269" t="s">
        <v>90</v>
      </c>
      <c r="AO217" s="269" t="s">
        <v>90</v>
      </c>
      <c r="AP217" s="271" t="s">
        <v>2924</v>
      </c>
      <c r="AQ217" s="272">
        <f>IF(F217&lt;&gt;L217+M217,1,0)</f>
        <v>0</v>
      </c>
      <c r="AR217" s="273">
        <f>IF(I217&lt;&gt;N217+O217,1,0)</f>
        <v>0</v>
      </c>
      <c r="AS217" s="274">
        <f t="shared" si="104"/>
        <v>0</v>
      </c>
      <c r="AT217" s="274">
        <f t="shared" si="105"/>
        <v>0</v>
      </c>
      <c r="AU217" s="125" t="str">
        <f>IF(AND(BC217="",$F217=""),"",IF(BC217=0,"",($F217/BC217-1)*100))</f>
        <v/>
      </c>
      <c r="AV217" s="126" t="str">
        <f>IF(AND($I217="",$F217=""),"",IF($F217=0,"",($I217/$F217-1)*100))</f>
        <v/>
      </c>
      <c r="AW217" s="125" t="str">
        <f>IF(AND($K217&lt;&gt;"",$H217&lt;&gt;""),IF($H217=0,"",($K217/$H217-1)*100),IF(AND($J217&lt;&gt;"",$G217&lt;&gt;""),IF($G217=0,"",($J217/$G217-1)*100),""))</f>
        <v/>
      </c>
      <c r="AX217" s="127" t="str">
        <f>IF(OR($F217=0,SUM($G217:$H217)=0),"",IF(AND($H217=0,$G217&gt;0),$F217/$G217*1000,$F217/$H217*1000))</f>
        <v/>
      </c>
      <c r="AY217" s="127" t="str">
        <f>IF(OR($I217=0,SUM($J217:$K217)=0),"",IF(AND($K217=0,$J217&gt;0),$I217/$J217*1000,$I217/$K217*1000))</f>
        <v/>
      </c>
      <c r="AZ217" s="128" t="str">
        <f>IF(OR(AX217="",AY217=""),"",IF(AX217=0,"",IF(ABS(AY217/AX217-1)&gt;0.29,(AY217/AX217-1)*100,"")))</f>
        <v/>
      </c>
      <c r="BA217" s="643">
        <v>163</v>
      </c>
      <c r="BB217" s="504" t="s">
        <v>635</v>
      </c>
      <c r="BC217" s="644"/>
      <c r="BD217" s="644"/>
      <c r="BE217" s="645"/>
      <c r="BF217" s="644"/>
      <c r="BG217" s="644"/>
      <c r="BH217" s="645"/>
      <c r="BI217" s="645"/>
      <c r="BJ217" s="544">
        <v>0</v>
      </c>
      <c r="BK217" s="645"/>
      <c r="BL217" s="544"/>
      <c r="BM217" s="269" t="s">
        <v>182</v>
      </c>
      <c r="BN217" s="269" t="s">
        <v>182</v>
      </c>
      <c r="BO217" s="271" t="s">
        <v>2924</v>
      </c>
      <c r="BP217" s="262" t="str">
        <f>IF($B217="","",IF(BB217&lt;&gt;$B217,"修正",""))</f>
        <v/>
      </c>
      <c r="BQ217" s="263" t="str">
        <f>IF(AND($F217="",BF217=""),"",$F217-BF217)</f>
        <v/>
      </c>
      <c r="BR217" s="263" t="str">
        <f>IF(AND($G217="",BG217=""),"",$G217-BG217)</f>
        <v/>
      </c>
      <c r="BS217" s="263" t="str">
        <f>IF(AND($H217="",BH217=""),"",$H217-BH217)</f>
        <v/>
      </c>
      <c r="BT217" s="264" t="str">
        <f>IF(AND(BC217="",BF217=""),"",IF(OR(BQ217="",BQ217=0),"",IF(BC217=0,"",(BF217/BC217-1)*100)))</f>
        <v/>
      </c>
      <c r="BU217" s="264" t="str">
        <f>IF(AND(BC217="",$F217=""),"",IF(OR(BQ217="",BQ217=0),"",IF(BC217=0,"",($F217/BC217-1)*100)))</f>
        <v/>
      </c>
      <c r="BV217" s="263" t="str">
        <f>IF(AND($L217="",BK217=""),"",$L217-BK217)</f>
        <v/>
      </c>
      <c r="BW217" s="263" t="str">
        <f>IF(AND($M217="",BL217=""),"",$M217-BL217)</f>
        <v/>
      </c>
      <c r="BX217" s="263" t="str">
        <f>IF(AND(BM217="",$AF217=""),"",IF(BM217&lt;&gt;$AF217,"修正",""))</f>
        <v/>
      </c>
      <c r="BY217" s="263" t="str">
        <f>IF(AND(BN217="",$AI217=""),"",IF(BN217&lt;&gt;$AI217,"修正",""))</f>
        <v/>
      </c>
      <c r="BZ217" s="263" t="str">
        <f>IF(BQ217="","",IF(AND(BF217=0,$F217&gt;0,OR($AI217="X",$AI217=""),$AJ217&lt;&gt;"N"),"是否漏編",""))</f>
        <v/>
      </c>
      <c r="CA217" s="263" t="str">
        <f>IF(BZ217&lt;&gt;"","chk",IF(OR(BM217="D",$AF217="D"),IF(SUM($L217:$M217,BK217:BL217)=0,"",IF(OR(BP217&lt;&gt;"",COUNTIF(BV217:BW217,"&gt;0")+COUNTIF(BV217:BW217,"&lt;0")&gt;0,BX217&lt;&gt;"",BY217&lt;&gt;""),"chk","")),""))</f>
        <v/>
      </c>
      <c r="CB217" s="265"/>
      <c r="CC217" s="1131" t="s">
        <v>1013</v>
      </c>
      <c r="CD217" s="1126">
        <f t="shared" si="109"/>
        <v>0</v>
      </c>
      <c r="CE217" s="1126">
        <f t="shared" si="110"/>
        <v>0</v>
      </c>
    </row>
    <row r="218" spans="1:83" ht="189">
      <c r="A218" s="373" t="s">
        <v>2041</v>
      </c>
      <c r="B218" s="372" t="s">
        <v>822</v>
      </c>
      <c r="C218" s="372" t="s">
        <v>1226</v>
      </c>
      <c r="D218" s="372" t="s">
        <v>917</v>
      </c>
      <c r="E218" s="372" t="s">
        <v>1227</v>
      </c>
      <c r="F218" s="1205">
        <v>9139</v>
      </c>
      <c r="G218" s="1205"/>
      <c r="H218" s="1186">
        <v>1972</v>
      </c>
      <c r="I218" s="1185">
        <v>11180</v>
      </c>
      <c r="J218" s="1185"/>
      <c r="K218" s="1187">
        <v>2331</v>
      </c>
      <c r="L218" s="1186">
        <v>1587</v>
      </c>
      <c r="M218" s="1186">
        <v>7552</v>
      </c>
      <c r="N218" s="1187">
        <v>4000</v>
      </c>
      <c r="O218" s="1187">
        <v>7180</v>
      </c>
      <c r="P218" s="1207" t="s">
        <v>231</v>
      </c>
      <c r="Q218" s="1207" t="s">
        <v>3403</v>
      </c>
      <c r="R218" s="371" t="s">
        <v>2770</v>
      </c>
      <c r="S218" s="371" t="s">
        <v>1920</v>
      </c>
      <c r="T218" s="371" t="s">
        <v>779</v>
      </c>
      <c r="U218" s="1740"/>
      <c r="V218" s="500" t="s">
        <v>80</v>
      </c>
      <c r="W218" s="501" t="s">
        <v>37</v>
      </c>
      <c r="X218" s="501" t="s">
        <v>93</v>
      </c>
      <c r="Y218" s="501">
        <v>3</v>
      </c>
      <c r="Z218" s="501">
        <v>2</v>
      </c>
      <c r="AA218" s="501">
        <v>0</v>
      </c>
      <c r="AB218" s="502"/>
      <c r="AC218" s="268"/>
      <c r="AD218" s="269" t="s">
        <v>372</v>
      </c>
      <c r="AE218" s="269" t="s">
        <v>404</v>
      </c>
      <c r="AF218" s="269" t="s">
        <v>374</v>
      </c>
      <c r="AG218" s="269" t="s">
        <v>371</v>
      </c>
      <c r="AH218" s="269" t="s">
        <v>3082</v>
      </c>
      <c r="AI218" s="269" t="s">
        <v>720</v>
      </c>
      <c r="AJ218" s="269" t="s">
        <v>230</v>
      </c>
      <c r="AK218" s="269"/>
      <c r="AL218" s="269"/>
      <c r="AM218" s="270"/>
      <c r="AN218" s="269" t="s">
        <v>572</v>
      </c>
      <c r="AO218" s="269" t="s">
        <v>573</v>
      </c>
      <c r="AP218" s="271" t="s">
        <v>1997</v>
      </c>
      <c r="AQ218" s="272">
        <f t="shared" si="127"/>
        <v>0</v>
      </c>
      <c r="AR218" s="273">
        <f t="shared" si="128"/>
        <v>0</v>
      </c>
      <c r="AS218" s="274">
        <f t="shared" si="104"/>
        <v>0</v>
      </c>
      <c r="AT218" s="274">
        <f t="shared" si="105"/>
        <v>0</v>
      </c>
      <c r="AU218" s="125">
        <f t="shared" si="129"/>
        <v>13.542054913653878</v>
      </c>
      <c r="AV218" s="126">
        <f t="shared" si="111"/>
        <v>22.332859174964437</v>
      </c>
      <c r="AW218" s="125">
        <f t="shared" si="112"/>
        <v>18.204868154158206</v>
      </c>
      <c r="AX218" s="127">
        <f t="shared" si="113"/>
        <v>4634.3813387423934</v>
      </c>
      <c r="AY218" s="127">
        <f t="shared" si="114"/>
        <v>4796.2247962247957</v>
      </c>
      <c r="AZ218" s="128" t="str">
        <f t="shared" si="130"/>
        <v/>
      </c>
      <c r="BA218" s="503" t="s">
        <v>2513</v>
      </c>
      <c r="BB218" s="504" t="s">
        <v>822</v>
      </c>
      <c r="BC218" s="547">
        <v>8049</v>
      </c>
      <c r="BD218" s="547"/>
      <c r="BE218" s="545">
        <v>1784</v>
      </c>
      <c r="BF218" s="547">
        <v>9139</v>
      </c>
      <c r="BG218" s="547"/>
      <c r="BH218" s="545">
        <v>1972</v>
      </c>
      <c r="BI218" s="545">
        <v>870</v>
      </c>
      <c r="BJ218" s="544">
        <v>7179</v>
      </c>
      <c r="BK218" s="545">
        <v>1587</v>
      </c>
      <c r="BL218" s="544">
        <v>7552</v>
      </c>
      <c r="BM218" s="269" t="s">
        <v>225</v>
      </c>
      <c r="BN218" s="269" t="s">
        <v>720</v>
      </c>
      <c r="BO218" s="271" t="s">
        <v>1997</v>
      </c>
      <c r="BP218" s="262" t="str">
        <f t="shared" si="115"/>
        <v/>
      </c>
      <c r="BQ218" s="263">
        <f t="shared" si="116"/>
        <v>0</v>
      </c>
      <c r="BR218" s="263" t="str">
        <f t="shared" si="117"/>
        <v/>
      </c>
      <c r="BS218" s="263">
        <f t="shared" si="118"/>
        <v>0</v>
      </c>
      <c r="BT218" s="264" t="str">
        <f t="shared" si="119"/>
        <v/>
      </c>
      <c r="BU218" s="264" t="str">
        <f t="shared" si="120"/>
        <v/>
      </c>
      <c r="BV218" s="263">
        <f t="shared" si="121"/>
        <v>0</v>
      </c>
      <c r="BW218" s="263">
        <f t="shared" si="122"/>
        <v>0</v>
      </c>
      <c r="BX218" s="263" t="str">
        <f t="shared" si="123"/>
        <v/>
      </c>
      <c r="BY218" s="263" t="str">
        <f t="shared" si="124"/>
        <v/>
      </c>
      <c r="BZ218" s="263" t="str">
        <f t="shared" si="125"/>
        <v/>
      </c>
      <c r="CA218" s="263" t="str">
        <f t="shared" si="126"/>
        <v/>
      </c>
      <c r="CB218" s="265"/>
      <c r="CC218" s="1131" t="s">
        <v>3397</v>
      </c>
      <c r="CD218" s="1126">
        <f t="shared" si="109"/>
        <v>0</v>
      </c>
      <c r="CE218" s="1126">
        <f t="shared" si="110"/>
        <v>0</v>
      </c>
    </row>
    <row r="219" spans="1:83">
      <c r="A219" s="373" t="s">
        <v>2310</v>
      </c>
      <c r="B219" s="372" t="s">
        <v>639</v>
      </c>
      <c r="C219" s="440"/>
      <c r="D219" s="372"/>
      <c r="E219" s="372"/>
      <c r="F219" s="1205"/>
      <c r="G219" s="1205"/>
      <c r="H219" s="1186"/>
      <c r="I219" s="1205"/>
      <c r="J219" s="1205"/>
      <c r="K219" s="1186"/>
      <c r="L219" s="1186"/>
      <c r="M219" s="1186">
        <v>0</v>
      </c>
      <c r="N219" s="1186"/>
      <c r="O219" s="1186"/>
      <c r="P219" s="1207"/>
      <c r="Q219" s="1207"/>
      <c r="R219" s="371"/>
      <c r="S219" s="371"/>
      <c r="T219" s="371"/>
      <c r="U219" s="425"/>
      <c r="V219" s="500"/>
      <c r="W219" s="501"/>
      <c r="X219" s="501"/>
      <c r="Y219" s="501"/>
      <c r="Z219" s="501"/>
      <c r="AA219" s="501"/>
      <c r="AB219" s="502"/>
      <c r="AC219" s="268"/>
      <c r="AD219" s="269" t="s">
        <v>706</v>
      </c>
      <c r="AE219" s="269" t="s">
        <v>706</v>
      </c>
      <c r="AF219" s="269" t="s">
        <v>706</v>
      </c>
      <c r="AG219" s="269" t="s">
        <v>706</v>
      </c>
      <c r="AH219" s="269" t="s">
        <v>90</v>
      </c>
      <c r="AI219" s="269" t="s">
        <v>706</v>
      </c>
      <c r="AJ219" s="269" t="s">
        <v>706</v>
      </c>
      <c r="AK219" s="269"/>
      <c r="AL219" s="269"/>
      <c r="AM219" s="270"/>
      <c r="AN219" s="269" t="s">
        <v>90</v>
      </c>
      <c r="AO219" s="269" t="s">
        <v>90</v>
      </c>
      <c r="AP219" s="299" t="s">
        <v>2941</v>
      </c>
      <c r="AQ219" s="272">
        <f t="shared" si="127"/>
        <v>0</v>
      </c>
      <c r="AR219" s="273">
        <f t="shared" si="128"/>
        <v>0</v>
      </c>
      <c r="AS219" s="274">
        <f t="shared" si="104"/>
        <v>0</v>
      </c>
      <c r="AT219" s="274">
        <f t="shared" si="105"/>
        <v>0</v>
      </c>
      <c r="AU219" s="125" t="str">
        <f t="shared" si="129"/>
        <v/>
      </c>
      <c r="AV219" s="126" t="str">
        <f t="shared" si="111"/>
        <v/>
      </c>
      <c r="AW219" s="125" t="str">
        <f t="shared" si="112"/>
        <v/>
      </c>
      <c r="AX219" s="127" t="str">
        <f t="shared" si="113"/>
        <v/>
      </c>
      <c r="AY219" s="127" t="str">
        <f t="shared" si="114"/>
        <v/>
      </c>
      <c r="AZ219" s="128" t="str">
        <f t="shared" si="130"/>
        <v/>
      </c>
      <c r="BA219" s="503" t="s">
        <v>2514</v>
      </c>
      <c r="BB219" s="504" t="s">
        <v>639</v>
      </c>
      <c r="BC219" s="547"/>
      <c r="BD219" s="547"/>
      <c r="BE219" s="545"/>
      <c r="BF219" s="547"/>
      <c r="BG219" s="547"/>
      <c r="BH219" s="545"/>
      <c r="BI219" s="545"/>
      <c r="BJ219" s="544">
        <v>0</v>
      </c>
      <c r="BK219" s="545"/>
      <c r="BL219" s="544">
        <v>0</v>
      </c>
      <c r="BM219" s="269" t="s">
        <v>182</v>
      </c>
      <c r="BN219" s="269" t="s">
        <v>182</v>
      </c>
      <c r="BO219" s="299" t="s">
        <v>2941</v>
      </c>
      <c r="BP219" s="262" t="str">
        <f t="shared" si="115"/>
        <v/>
      </c>
      <c r="BQ219" s="263" t="str">
        <f t="shared" si="116"/>
        <v/>
      </c>
      <c r="BR219" s="263" t="str">
        <f t="shared" si="117"/>
        <v/>
      </c>
      <c r="BS219" s="263" t="str">
        <f t="shared" si="118"/>
        <v/>
      </c>
      <c r="BT219" s="264" t="str">
        <f t="shared" si="119"/>
        <v/>
      </c>
      <c r="BU219" s="264" t="str">
        <f t="shared" si="120"/>
        <v/>
      </c>
      <c r="BV219" s="263" t="str">
        <f t="shared" si="121"/>
        <v/>
      </c>
      <c r="BW219" s="263">
        <f t="shared" si="122"/>
        <v>0</v>
      </c>
      <c r="BX219" s="263" t="str">
        <f t="shared" si="123"/>
        <v/>
      </c>
      <c r="BY219" s="263" t="str">
        <f t="shared" si="124"/>
        <v/>
      </c>
      <c r="BZ219" s="263" t="str">
        <f t="shared" si="125"/>
        <v/>
      </c>
      <c r="CA219" s="263" t="str">
        <f t="shared" si="126"/>
        <v/>
      </c>
      <c r="CB219" s="265"/>
      <c r="CC219" s="1131" t="s">
        <v>3397</v>
      </c>
      <c r="CD219" s="1126">
        <f t="shared" si="109"/>
        <v>0</v>
      </c>
      <c r="CE219" s="1126">
        <f t="shared" si="110"/>
        <v>0</v>
      </c>
    </row>
    <row r="220" spans="1:83" ht="94.5">
      <c r="A220" s="373" t="s">
        <v>2538</v>
      </c>
      <c r="B220" s="372" t="s">
        <v>1511</v>
      </c>
      <c r="C220" s="372" t="s">
        <v>1228</v>
      </c>
      <c r="D220" s="372" t="s">
        <v>1229</v>
      </c>
      <c r="E220" s="372" t="s">
        <v>90</v>
      </c>
      <c r="F220" s="1185">
        <v>1019</v>
      </c>
      <c r="G220" s="1205">
        <v>21790</v>
      </c>
      <c r="H220" s="1186">
        <v>92319</v>
      </c>
      <c r="I220" s="1185">
        <v>1062</v>
      </c>
      <c r="J220" s="1185">
        <v>58715</v>
      </c>
      <c r="K220" s="1187">
        <v>97859</v>
      </c>
      <c r="L220" s="1187">
        <v>292</v>
      </c>
      <c r="M220" s="1187">
        <v>727</v>
      </c>
      <c r="N220" s="1187">
        <v>305</v>
      </c>
      <c r="O220" s="1187">
        <v>757</v>
      </c>
      <c r="P220" s="1207" t="s">
        <v>231</v>
      </c>
      <c r="Q220" s="1208" t="s">
        <v>3568</v>
      </c>
      <c r="R220" s="371" t="s">
        <v>1921</v>
      </c>
      <c r="S220" s="371" t="s">
        <v>1922</v>
      </c>
      <c r="T220" s="371" t="s">
        <v>1163</v>
      </c>
      <c r="U220" s="1740"/>
      <c r="V220" s="500" t="s">
        <v>80</v>
      </c>
      <c r="W220" s="501" t="s">
        <v>2021</v>
      </c>
      <c r="X220" s="501"/>
      <c r="Y220" s="501">
        <v>3</v>
      </c>
      <c r="Z220" s="501">
        <v>2</v>
      </c>
      <c r="AA220" s="501">
        <v>0</v>
      </c>
      <c r="AB220" s="502"/>
      <c r="AC220" s="268"/>
      <c r="AD220" s="269" t="s">
        <v>229</v>
      </c>
      <c r="AE220" s="269" t="s">
        <v>708</v>
      </c>
      <c r="AF220" s="269" t="s">
        <v>709</v>
      </c>
      <c r="AG220" s="269" t="s">
        <v>703</v>
      </c>
      <c r="AH220" s="269" t="s">
        <v>3082</v>
      </c>
      <c r="AI220" s="269" t="s">
        <v>614</v>
      </c>
      <c r="AJ220" s="269" t="s">
        <v>230</v>
      </c>
      <c r="AK220" s="269"/>
      <c r="AL220" s="269"/>
      <c r="AM220" s="270"/>
      <c r="AN220" s="269" t="s">
        <v>572</v>
      </c>
      <c r="AO220" s="269" t="s">
        <v>573</v>
      </c>
      <c r="AP220" s="271" t="s">
        <v>3041</v>
      </c>
      <c r="AQ220" s="272">
        <f t="shared" si="127"/>
        <v>0</v>
      </c>
      <c r="AR220" s="273">
        <f t="shared" si="128"/>
        <v>0</v>
      </c>
      <c r="AS220" s="274">
        <f t="shared" si="104"/>
        <v>0</v>
      </c>
      <c r="AT220" s="274">
        <f t="shared" si="105"/>
        <v>0</v>
      </c>
      <c r="AU220" s="125">
        <f t="shared" si="129"/>
        <v>-89.256406249967043</v>
      </c>
      <c r="AV220" s="126">
        <f t="shared" si="111"/>
        <v>4.219823356231589</v>
      </c>
      <c r="AW220" s="125">
        <f t="shared" si="112"/>
        <v>6.0009315525514806</v>
      </c>
      <c r="AX220" s="127">
        <f t="shared" si="113"/>
        <v>11.037814534386204</v>
      </c>
      <c r="AY220" s="127">
        <f t="shared" si="114"/>
        <v>10.85234878754126</v>
      </c>
      <c r="AZ220" s="128" t="str">
        <f t="shared" si="130"/>
        <v/>
      </c>
      <c r="BA220" s="503" t="s">
        <v>2515</v>
      </c>
      <c r="BB220" s="504" t="s">
        <v>1511</v>
      </c>
      <c r="BC220" s="547">
        <v>9484.7219999999998</v>
      </c>
      <c r="BD220" s="547"/>
      <c r="BE220" s="545">
        <v>65286</v>
      </c>
      <c r="BF220" s="547">
        <v>9505</v>
      </c>
      <c r="BG220" s="547">
        <v>21790</v>
      </c>
      <c r="BH220" s="545">
        <v>92319</v>
      </c>
      <c r="BI220" s="545">
        <v>5169</v>
      </c>
      <c r="BJ220" s="544">
        <v>4315.7219999999998</v>
      </c>
      <c r="BK220" s="545">
        <v>4000</v>
      </c>
      <c r="BL220" s="544">
        <v>5505</v>
      </c>
      <c r="BM220" s="269" t="s">
        <v>225</v>
      </c>
      <c r="BN220" s="269" t="s">
        <v>614</v>
      </c>
      <c r="BO220" s="271" t="s">
        <v>3041</v>
      </c>
      <c r="BP220" s="262" t="str">
        <f t="shared" si="115"/>
        <v/>
      </c>
      <c r="BQ220" s="263">
        <f t="shared" si="116"/>
        <v>-8486</v>
      </c>
      <c r="BR220" s="263">
        <f t="shared" si="117"/>
        <v>0</v>
      </c>
      <c r="BS220" s="263">
        <f t="shared" si="118"/>
        <v>0</v>
      </c>
      <c r="BT220" s="264">
        <f t="shared" si="119"/>
        <v>0.21379646129850993</v>
      </c>
      <c r="BU220" s="264">
        <f t="shared" si="120"/>
        <v>-89.256406249967043</v>
      </c>
      <c r="BV220" s="263">
        <f t="shared" si="121"/>
        <v>-3708</v>
      </c>
      <c r="BW220" s="263">
        <f t="shared" si="122"/>
        <v>-4778</v>
      </c>
      <c r="BX220" s="263" t="str">
        <f t="shared" si="123"/>
        <v/>
      </c>
      <c r="BY220" s="263" t="str">
        <f t="shared" si="124"/>
        <v/>
      </c>
      <c r="BZ220" s="263" t="str">
        <f t="shared" si="125"/>
        <v/>
      </c>
      <c r="CA220" s="263" t="str">
        <f t="shared" si="126"/>
        <v>chk</v>
      </c>
      <c r="CB220" s="265"/>
      <c r="CC220" s="1131" t="s">
        <v>3397</v>
      </c>
      <c r="CD220" s="1126">
        <f t="shared" si="109"/>
        <v>0</v>
      </c>
      <c r="CE220" s="1126">
        <f t="shared" si="110"/>
        <v>0</v>
      </c>
    </row>
    <row r="221" spans="1:83" ht="27">
      <c r="A221" s="373" t="s">
        <v>3254</v>
      </c>
      <c r="B221" s="372" t="s">
        <v>640</v>
      </c>
      <c r="C221" s="440"/>
      <c r="D221" s="372"/>
      <c r="E221" s="372"/>
      <c r="F221" s="75"/>
      <c r="G221" s="75"/>
      <c r="H221" s="367"/>
      <c r="I221" s="75"/>
      <c r="J221" s="75"/>
      <c r="K221" s="367"/>
      <c r="L221" s="367"/>
      <c r="M221" s="360">
        <v>0</v>
      </c>
      <c r="N221" s="367"/>
      <c r="O221" s="360"/>
      <c r="P221" s="371"/>
      <c r="Q221" s="371"/>
      <c r="R221" s="371"/>
      <c r="S221" s="371"/>
      <c r="T221" s="371"/>
      <c r="U221" s="425"/>
      <c r="V221" s="500"/>
      <c r="W221" s="501"/>
      <c r="X221" s="501"/>
      <c r="Y221" s="501"/>
      <c r="Z221" s="501"/>
      <c r="AA221" s="501"/>
      <c r="AB221" s="502"/>
      <c r="AC221" s="268"/>
      <c r="AD221" s="269" t="s">
        <v>706</v>
      </c>
      <c r="AE221" s="269" t="s">
        <v>706</v>
      </c>
      <c r="AF221" s="269" t="s">
        <v>706</v>
      </c>
      <c r="AG221" s="269" t="s">
        <v>706</v>
      </c>
      <c r="AH221" s="269" t="s">
        <v>90</v>
      </c>
      <c r="AI221" s="269" t="s">
        <v>706</v>
      </c>
      <c r="AJ221" s="269" t="s">
        <v>706</v>
      </c>
      <c r="AK221" s="269"/>
      <c r="AL221" s="269"/>
      <c r="AM221" s="270"/>
      <c r="AN221" s="269" t="s">
        <v>90</v>
      </c>
      <c r="AO221" s="269" t="s">
        <v>90</v>
      </c>
      <c r="AP221" s="275" t="s">
        <v>2924</v>
      </c>
      <c r="AQ221" s="272">
        <f t="shared" si="127"/>
        <v>0</v>
      </c>
      <c r="AR221" s="273">
        <f t="shared" si="128"/>
        <v>0</v>
      </c>
      <c r="AS221" s="274">
        <f t="shared" si="104"/>
        <v>0</v>
      </c>
      <c r="AT221" s="274">
        <f t="shared" si="105"/>
        <v>0</v>
      </c>
      <c r="AU221" s="125" t="str">
        <f t="shared" si="129"/>
        <v/>
      </c>
      <c r="AV221" s="126" t="str">
        <f t="shared" si="111"/>
        <v/>
      </c>
      <c r="AW221" s="125" t="str">
        <f t="shared" si="112"/>
        <v/>
      </c>
      <c r="AX221" s="127" t="str">
        <f t="shared" si="113"/>
        <v/>
      </c>
      <c r="AY221" s="127" t="str">
        <f t="shared" si="114"/>
        <v/>
      </c>
      <c r="AZ221" s="128" t="str">
        <f t="shared" si="130"/>
        <v/>
      </c>
      <c r="BA221" s="503" t="s">
        <v>2516</v>
      </c>
      <c r="BB221" s="504" t="s">
        <v>640</v>
      </c>
      <c r="BC221" s="547"/>
      <c r="BD221" s="547"/>
      <c r="BE221" s="545"/>
      <c r="BF221" s="547"/>
      <c r="BG221" s="547"/>
      <c r="BH221" s="545"/>
      <c r="BI221" s="545"/>
      <c r="BJ221" s="544">
        <v>0</v>
      </c>
      <c r="BK221" s="545"/>
      <c r="BL221" s="544">
        <v>0</v>
      </c>
      <c r="BM221" s="269" t="s">
        <v>182</v>
      </c>
      <c r="BN221" s="269" t="s">
        <v>182</v>
      </c>
      <c r="BO221" s="275" t="s">
        <v>2924</v>
      </c>
      <c r="BP221" s="262" t="str">
        <f t="shared" si="115"/>
        <v/>
      </c>
      <c r="BQ221" s="263" t="str">
        <f t="shared" si="116"/>
        <v/>
      </c>
      <c r="BR221" s="263" t="str">
        <f t="shared" si="117"/>
        <v/>
      </c>
      <c r="BS221" s="263" t="str">
        <f t="shared" si="118"/>
        <v/>
      </c>
      <c r="BT221" s="264" t="str">
        <f t="shared" si="119"/>
        <v/>
      </c>
      <c r="BU221" s="264" t="str">
        <f t="shared" si="120"/>
        <v/>
      </c>
      <c r="BV221" s="263" t="str">
        <f t="shared" si="121"/>
        <v/>
      </c>
      <c r="BW221" s="263">
        <f t="shared" si="122"/>
        <v>0</v>
      </c>
      <c r="BX221" s="263" t="str">
        <f t="shared" si="123"/>
        <v/>
      </c>
      <c r="BY221" s="263" t="str">
        <f t="shared" si="124"/>
        <v/>
      </c>
      <c r="BZ221" s="263" t="str">
        <f t="shared" si="125"/>
        <v/>
      </c>
      <c r="CA221" s="263" t="str">
        <f t="shared" si="126"/>
        <v/>
      </c>
      <c r="CB221" s="265"/>
      <c r="CC221" s="1131" t="s">
        <v>3397</v>
      </c>
      <c r="CD221" s="1126">
        <f t="shared" si="109"/>
        <v>0</v>
      </c>
      <c r="CE221" s="1126">
        <f t="shared" si="110"/>
        <v>0</v>
      </c>
    </row>
    <row r="222" spans="1:83" ht="27">
      <c r="A222" s="373" t="s">
        <v>3255</v>
      </c>
      <c r="B222" s="372" t="s">
        <v>823</v>
      </c>
      <c r="C222" s="372"/>
      <c r="D222" s="372"/>
      <c r="E222" s="372"/>
      <c r="F222" s="75">
        <f>F223+F226+F233</f>
        <v>55062</v>
      </c>
      <c r="G222" s="75">
        <f t="shared" ref="G222:N222" si="132">G223+G226+G233</f>
        <v>0</v>
      </c>
      <c r="H222" s="75">
        <f t="shared" si="132"/>
        <v>7270</v>
      </c>
      <c r="I222" s="75">
        <f>I223+I226+I233</f>
        <v>95741</v>
      </c>
      <c r="J222" s="75">
        <f t="shared" si="132"/>
        <v>0</v>
      </c>
      <c r="K222" s="75">
        <f t="shared" si="132"/>
        <v>8239</v>
      </c>
      <c r="L222" s="75">
        <f t="shared" si="132"/>
        <v>49861</v>
      </c>
      <c r="M222" s="75">
        <f t="shared" si="132"/>
        <v>5201</v>
      </c>
      <c r="N222" s="75">
        <f t="shared" si="132"/>
        <v>88735</v>
      </c>
      <c r="O222" s="75">
        <f>O223+O226+O233</f>
        <v>7006</v>
      </c>
      <c r="P222" s="75"/>
      <c r="Q222" s="371"/>
      <c r="R222" s="371"/>
      <c r="S222" s="371"/>
      <c r="T222" s="371"/>
      <c r="U222" s="1740"/>
      <c r="V222" s="500" t="s">
        <v>80</v>
      </c>
      <c r="W222" s="501" t="s">
        <v>43</v>
      </c>
      <c r="X222" s="501"/>
      <c r="Y222" s="501"/>
      <c r="Z222" s="501"/>
      <c r="AA222" s="501"/>
      <c r="AB222" s="502"/>
      <c r="AC222" s="268"/>
      <c r="AD222" s="269" t="s">
        <v>721</v>
      </c>
      <c r="AE222" s="269" t="s">
        <v>721</v>
      </c>
      <c r="AF222" s="269" t="s">
        <v>376</v>
      </c>
      <c r="AG222" s="269" t="s">
        <v>721</v>
      </c>
      <c r="AH222" s="269" t="s">
        <v>90</v>
      </c>
      <c r="AI222" s="269" t="s">
        <v>721</v>
      </c>
      <c r="AJ222" s="269" t="s">
        <v>721</v>
      </c>
      <c r="AK222" s="269"/>
      <c r="AL222" s="269"/>
      <c r="AM222" s="270"/>
      <c r="AN222" s="269" t="s">
        <v>90</v>
      </c>
      <c r="AO222" s="269" t="s">
        <v>90</v>
      </c>
      <c r="AP222" s="271"/>
      <c r="AQ222" s="272">
        <f t="shared" si="127"/>
        <v>0</v>
      </c>
      <c r="AR222" s="273">
        <f t="shared" si="128"/>
        <v>0</v>
      </c>
      <c r="AS222" s="274">
        <f t="shared" si="104"/>
        <v>0</v>
      </c>
      <c r="AT222" s="274">
        <f t="shared" si="105"/>
        <v>0</v>
      </c>
      <c r="AU222" s="125">
        <f t="shared" si="129"/>
        <v>20.821539069185711</v>
      </c>
      <c r="AV222" s="126">
        <f t="shared" si="111"/>
        <v>73.878536922015186</v>
      </c>
      <c r="AW222" s="125">
        <f t="shared" si="112"/>
        <v>13.328748280605218</v>
      </c>
      <c r="AX222" s="127">
        <f t="shared" si="113"/>
        <v>7573.8651994497941</v>
      </c>
      <c r="AY222" s="127">
        <f t="shared" si="114"/>
        <v>11620.463648501032</v>
      </c>
      <c r="AZ222" s="128">
        <f t="shared" si="130"/>
        <v>53.42844561512932</v>
      </c>
      <c r="BA222" s="503" t="s">
        <v>2517</v>
      </c>
      <c r="BB222" s="504" t="s">
        <v>823</v>
      </c>
      <c r="BC222" s="547">
        <v>45573</v>
      </c>
      <c r="BD222" s="547">
        <v>0</v>
      </c>
      <c r="BE222" s="547">
        <v>6428</v>
      </c>
      <c r="BF222" s="547">
        <v>55062</v>
      </c>
      <c r="BG222" s="547">
        <v>0</v>
      </c>
      <c r="BH222" s="547">
        <v>7270</v>
      </c>
      <c r="BI222" s="546">
        <v>41030</v>
      </c>
      <c r="BJ222" s="546">
        <v>4543</v>
      </c>
      <c r="BK222" s="547">
        <v>49861</v>
      </c>
      <c r="BL222" s="547">
        <v>5201</v>
      </c>
      <c r="BM222" s="269" t="s">
        <v>376</v>
      </c>
      <c r="BN222" s="269" t="s">
        <v>182</v>
      </c>
      <c r="BO222" s="271"/>
      <c r="BP222" s="262" t="str">
        <f t="shared" si="115"/>
        <v/>
      </c>
      <c r="BQ222" s="263">
        <f t="shared" si="116"/>
        <v>0</v>
      </c>
      <c r="BR222" s="263">
        <f t="shared" si="117"/>
        <v>0</v>
      </c>
      <c r="BS222" s="263">
        <f t="shared" si="118"/>
        <v>0</v>
      </c>
      <c r="BT222" s="264" t="str">
        <f t="shared" si="119"/>
        <v/>
      </c>
      <c r="BU222" s="264" t="str">
        <f t="shared" si="120"/>
        <v/>
      </c>
      <c r="BV222" s="263">
        <f t="shared" si="121"/>
        <v>0</v>
      </c>
      <c r="BW222" s="263">
        <f t="shared" si="122"/>
        <v>0</v>
      </c>
      <c r="BX222" s="263" t="str">
        <f t="shared" si="123"/>
        <v/>
      </c>
      <c r="BY222" s="263" t="str">
        <f t="shared" si="124"/>
        <v/>
      </c>
      <c r="BZ222" s="263" t="str">
        <f t="shared" si="125"/>
        <v/>
      </c>
      <c r="CA222" s="263" t="str">
        <f t="shared" si="126"/>
        <v/>
      </c>
      <c r="CB222" s="265"/>
      <c r="CC222" s="1131" t="s">
        <v>3397</v>
      </c>
      <c r="CD222" s="1126">
        <f t="shared" si="109"/>
        <v>0</v>
      </c>
      <c r="CE222" s="1126">
        <f>I222-N222-O222</f>
        <v>0</v>
      </c>
    </row>
    <row r="223" spans="1:83" ht="310.5">
      <c r="A223" s="373" t="s">
        <v>3256</v>
      </c>
      <c r="B223" s="372" t="s">
        <v>1633</v>
      </c>
      <c r="C223" s="372" t="s">
        <v>1357</v>
      </c>
      <c r="D223" s="372" t="s">
        <v>1789</v>
      </c>
      <c r="E223" s="372" t="s">
        <v>918</v>
      </c>
      <c r="F223" s="75">
        <f>F224+F225</f>
        <v>54785</v>
      </c>
      <c r="G223" s="75">
        <f t="shared" ref="G223:M223" si="133">G224+G225</f>
        <v>0</v>
      </c>
      <c r="H223" s="75">
        <f t="shared" si="133"/>
        <v>7233</v>
      </c>
      <c r="I223" s="1185">
        <v>95539</v>
      </c>
      <c r="J223" s="1185">
        <v>0</v>
      </c>
      <c r="K223" s="1185">
        <v>8212</v>
      </c>
      <c r="L223" s="75">
        <f t="shared" si="133"/>
        <v>49584</v>
      </c>
      <c r="M223" s="75">
        <f t="shared" si="133"/>
        <v>5201</v>
      </c>
      <c r="N223" s="1185">
        <v>88533</v>
      </c>
      <c r="O223" s="1187">
        <v>7006</v>
      </c>
      <c r="P223" s="75"/>
      <c r="Q223" s="371" t="s">
        <v>3403</v>
      </c>
      <c r="R223" s="371" t="s">
        <v>919</v>
      </c>
      <c r="S223" s="371" t="s">
        <v>405</v>
      </c>
      <c r="T223" s="371"/>
      <c r="U223" s="1786" t="s">
        <v>4312</v>
      </c>
      <c r="V223" s="500"/>
      <c r="W223" s="501"/>
      <c r="X223" s="501"/>
      <c r="Y223" s="501"/>
      <c r="Z223" s="501"/>
      <c r="AA223" s="501"/>
      <c r="AB223" s="502"/>
      <c r="AC223" s="268"/>
      <c r="AD223" s="269" t="s">
        <v>721</v>
      </c>
      <c r="AE223" s="269" t="s">
        <v>721</v>
      </c>
      <c r="AF223" s="269" t="s">
        <v>376</v>
      </c>
      <c r="AG223" s="269" t="s">
        <v>721</v>
      </c>
      <c r="AH223" s="269" t="s">
        <v>90</v>
      </c>
      <c r="AI223" s="269" t="s">
        <v>721</v>
      </c>
      <c r="AJ223" s="269" t="s">
        <v>721</v>
      </c>
      <c r="AK223" s="269"/>
      <c r="AL223" s="269"/>
      <c r="AM223" s="270"/>
      <c r="AN223" s="269" t="s">
        <v>90</v>
      </c>
      <c r="AO223" s="269" t="s">
        <v>90</v>
      </c>
      <c r="AP223" s="278" t="s">
        <v>1998</v>
      </c>
      <c r="AQ223" s="272">
        <f t="shared" si="127"/>
        <v>0</v>
      </c>
      <c r="AR223" s="273">
        <f t="shared" si="128"/>
        <v>0</v>
      </c>
      <c r="AS223" s="274">
        <f t="shared" si="104"/>
        <v>0</v>
      </c>
      <c r="AT223" s="274">
        <f t="shared" si="105"/>
        <v>0</v>
      </c>
      <c r="AU223" s="125">
        <f t="shared" si="129"/>
        <v>20.860817578150858</v>
      </c>
      <c r="AV223" s="126">
        <f t="shared" si="111"/>
        <v>74.388975084420935</v>
      </c>
      <c r="AW223" s="125">
        <f t="shared" si="112"/>
        <v>13.535185953269746</v>
      </c>
      <c r="AX223" s="127">
        <f t="shared" si="113"/>
        <v>7574.3121802848054</v>
      </c>
      <c r="AY223" s="127">
        <f t="shared" si="114"/>
        <v>11634.072089624939</v>
      </c>
      <c r="AZ223" s="128">
        <f t="shared" si="130"/>
        <v>53.599057085437948</v>
      </c>
      <c r="BA223" s="503" t="s">
        <v>2518</v>
      </c>
      <c r="BB223" s="504" t="s">
        <v>1633</v>
      </c>
      <c r="BC223" s="547">
        <v>45329</v>
      </c>
      <c r="BD223" s="547">
        <v>0</v>
      </c>
      <c r="BE223" s="547">
        <v>6394</v>
      </c>
      <c r="BF223" s="547">
        <v>54785</v>
      </c>
      <c r="BG223" s="547">
        <v>0</v>
      </c>
      <c r="BH223" s="547">
        <v>7233</v>
      </c>
      <c r="BI223" s="547">
        <v>40795</v>
      </c>
      <c r="BJ223" s="547">
        <v>4534</v>
      </c>
      <c r="BK223" s="547">
        <v>49584</v>
      </c>
      <c r="BL223" s="547">
        <v>5201</v>
      </c>
      <c r="BM223" s="269" t="s">
        <v>376</v>
      </c>
      <c r="BN223" s="269" t="s">
        <v>182</v>
      </c>
      <c r="BO223" s="278" t="s">
        <v>1998</v>
      </c>
      <c r="BP223" s="262" t="str">
        <f t="shared" si="115"/>
        <v/>
      </c>
      <c r="BQ223" s="263">
        <f t="shared" si="116"/>
        <v>0</v>
      </c>
      <c r="BR223" s="263">
        <f t="shared" si="117"/>
        <v>0</v>
      </c>
      <c r="BS223" s="263">
        <f t="shared" si="118"/>
        <v>0</v>
      </c>
      <c r="BT223" s="264" t="str">
        <f t="shared" si="119"/>
        <v/>
      </c>
      <c r="BU223" s="264" t="str">
        <f t="shared" si="120"/>
        <v/>
      </c>
      <c r="BV223" s="263">
        <f t="shared" si="121"/>
        <v>0</v>
      </c>
      <c r="BW223" s="263">
        <f t="shared" si="122"/>
        <v>0</v>
      </c>
      <c r="BX223" s="263" t="str">
        <f t="shared" si="123"/>
        <v/>
      </c>
      <c r="BY223" s="263" t="str">
        <f t="shared" si="124"/>
        <v/>
      </c>
      <c r="BZ223" s="263" t="str">
        <f t="shared" si="125"/>
        <v/>
      </c>
      <c r="CA223" s="263" t="str">
        <f t="shared" si="126"/>
        <v/>
      </c>
      <c r="CB223" s="265"/>
      <c r="CC223" s="1131" t="s">
        <v>3397</v>
      </c>
      <c r="CD223" s="1126">
        <f t="shared" si="109"/>
        <v>0</v>
      </c>
      <c r="CE223" s="1126">
        <f t="shared" si="110"/>
        <v>0</v>
      </c>
    </row>
    <row r="224" spans="1:83" ht="409.5">
      <c r="A224" s="373" t="s">
        <v>3257</v>
      </c>
      <c r="B224" s="372" t="s">
        <v>1923</v>
      </c>
      <c r="C224" s="375" t="s">
        <v>1924</v>
      </c>
      <c r="D224" s="372" t="s">
        <v>1232</v>
      </c>
      <c r="E224" s="372" t="s">
        <v>1230</v>
      </c>
      <c r="F224" s="75">
        <v>49782</v>
      </c>
      <c r="G224" s="75">
        <v>0</v>
      </c>
      <c r="H224" s="75">
        <v>5708</v>
      </c>
      <c r="I224" s="1646" t="s">
        <v>4316</v>
      </c>
      <c r="J224" s="1185"/>
      <c r="K224" s="1185"/>
      <c r="L224" s="1205">
        <v>45081.3</v>
      </c>
      <c r="M224" s="1186">
        <v>4700.7</v>
      </c>
      <c r="N224" s="1185"/>
      <c r="O224" s="1187"/>
      <c r="P224" s="1787" t="s">
        <v>2771</v>
      </c>
      <c r="Q224" s="1208" t="s">
        <v>3563</v>
      </c>
      <c r="R224" s="1207" t="s">
        <v>919</v>
      </c>
      <c r="S224" s="1207" t="s">
        <v>1512</v>
      </c>
      <c r="T224" s="1207"/>
      <c r="U224" s="1204" t="s">
        <v>4313</v>
      </c>
      <c r="V224" s="500" t="s">
        <v>80</v>
      </c>
      <c r="W224" s="501" t="s">
        <v>1348</v>
      </c>
      <c r="X224" s="501"/>
      <c r="Y224" s="501">
        <v>3</v>
      </c>
      <c r="Z224" s="501">
        <v>2</v>
      </c>
      <c r="AA224" s="501">
        <v>0</v>
      </c>
      <c r="AB224" s="502"/>
      <c r="AC224" s="268"/>
      <c r="AD224" s="269" t="s">
        <v>372</v>
      </c>
      <c r="AE224" s="269" t="s">
        <v>404</v>
      </c>
      <c r="AF224" s="269" t="s">
        <v>374</v>
      </c>
      <c r="AG224" s="269" t="s">
        <v>371</v>
      </c>
      <c r="AH224" s="269" t="s">
        <v>3082</v>
      </c>
      <c r="AI224" s="269" t="s">
        <v>1267</v>
      </c>
      <c r="AJ224" s="269" t="s">
        <v>230</v>
      </c>
      <c r="AK224" s="269"/>
      <c r="AL224" s="269"/>
      <c r="AM224" s="270"/>
      <c r="AN224" s="269" t="s">
        <v>572</v>
      </c>
      <c r="AO224" s="269" t="s">
        <v>573</v>
      </c>
      <c r="AP224" s="278" t="s">
        <v>2264</v>
      </c>
      <c r="AQ224" s="272">
        <f t="shared" si="127"/>
        <v>0</v>
      </c>
      <c r="AR224" s="273">
        <f t="shared" si="128"/>
        <v>1</v>
      </c>
      <c r="AS224" s="274">
        <f t="shared" ref="AS224:AS287" si="134">IF(AND(SUMIF($A:$A,CONCATENATE($A224,"-","?"),$F:$F)+SUMIF($A:$A,CONCATENATE($A224,"-","??"),$F:$F)&gt;0,SUMIF($A:$A,CONCATENATE($A224,"-","?"),$F:$F)+SUMIF($A:$A,CONCATENATE($A224,"-","??"),$F:$F)&lt;&gt;$F224),1,0)</f>
        <v>0</v>
      </c>
      <c r="AT224" s="274">
        <f t="shared" si="105"/>
        <v>0</v>
      </c>
      <c r="AU224" s="125">
        <f t="shared" si="129"/>
        <v>24.281006590772925</v>
      </c>
      <c r="AV224" s="126" t="e">
        <f t="shared" si="111"/>
        <v>#VALUE!</v>
      </c>
      <c r="AW224" s="125" t="str">
        <f t="shared" si="112"/>
        <v/>
      </c>
      <c r="AX224" s="127">
        <f t="shared" si="113"/>
        <v>8721.4435879467401</v>
      </c>
      <c r="AY224" s="127" t="str">
        <f t="shared" si="114"/>
        <v/>
      </c>
      <c r="AZ224" s="128" t="str">
        <f t="shared" si="130"/>
        <v/>
      </c>
      <c r="BA224" s="503" t="s">
        <v>2519</v>
      </c>
      <c r="BB224" s="504" t="s">
        <v>1923</v>
      </c>
      <c r="BC224" s="547">
        <v>40056</v>
      </c>
      <c r="BD224" s="547">
        <v>0</v>
      </c>
      <c r="BE224" s="547">
        <v>4948</v>
      </c>
      <c r="BF224" s="547">
        <v>49782</v>
      </c>
      <c r="BG224" s="547">
        <v>0</v>
      </c>
      <c r="BH224" s="547">
        <v>5708</v>
      </c>
      <c r="BI224" s="547">
        <v>36050</v>
      </c>
      <c r="BJ224" s="544">
        <v>4006</v>
      </c>
      <c r="BK224" s="547">
        <v>45081.3</v>
      </c>
      <c r="BL224" s="544">
        <v>4700.7</v>
      </c>
      <c r="BM224" s="269" t="s">
        <v>225</v>
      </c>
      <c r="BN224" s="269" t="s">
        <v>1267</v>
      </c>
      <c r="BO224" s="278" t="s">
        <v>2264</v>
      </c>
      <c r="BP224" s="262" t="str">
        <f t="shared" si="115"/>
        <v/>
      </c>
      <c r="BQ224" s="263">
        <f t="shared" si="116"/>
        <v>0</v>
      </c>
      <c r="BR224" s="263">
        <f t="shared" si="117"/>
        <v>0</v>
      </c>
      <c r="BS224" s="263">
        <f t="shared" si="118"/>
        <v>0</v>
      </c>
      <c r="BT224" s="264" t="str">
        <f t="shared" si="119"/>
        <v/>
      </c>
      <c r="BU224" s="264" t="str">
        <f t="shared" si="120"/>
        <v/>
      </c>
      <c r="BV224" s="263">
        <f t="shared" si="121"/>
        <v>0</v>
      </c>
      <c r="BW224" s="263">
        <f t="shared" si="122"/>
        <v>0</v>
      </c>
      <c r="BX224" s="263" t="str">
        <f t="shared" si="123"/>
        <v/>
      </c>
      <c r="BY224" s="263" t="str">
        <f t="shared" si="124"/>
        <v/>
      </c>
      <c r="BZ224" s="263" t="str">
        <f t="shared" si="125"/>
        <v/>
      </c>
      <c r="CA224" s="263" t="str">
        <f t="shared" si="126"/>
        <v/>
      </c>
      <c r="CB224" s="265"/>
      <c r="CC224" s="1131" t="s">
        <v>3397</v>
      </c>
      <c r="CD224" s="1126">
        <f t="shared" si="109"/>
        <v>0</v>
      </c>
      <c r="CE224" s="1126" t="e">
        <f t="shared" si="110"/>
        <v>#VALUE!</v>
      </c>
    </row>
    <row r="225" spans="1:83" ht="409.5">
      <c r="A225" s="373" t="s">
        <v>3258</v>
      </c>
      <c r="B225" s="357" t="s">
        <v>1925</v>
      </c>
      <c r="C225" s="356" t="s">
        <v>1924</v>
      </c>
      <c r="D225" s="1771" t="s">
        <v>1232</v>
      </c>
      <c r="E225" s="1788" t="s">
        <v>1639</v>
      </c>
      <c r="F225" s="75">
        <v>5003</v>
      </c>
      <c r="G225" s="75">
        <v>0</v>
      </c>
      <c r="H225" s="75">
        <v>1525</v>
      </c>
      <c r="I225" s="1646" t="s">
        <v>4316</v>
      </c>
      <c r="J225" s="75"/>
      <c r="K225" s="75"/>
      <c r="L225" s="75">
        <v>4502.7</v>
      </c>
      <c r="M225" s="360">
        <v>500.3</v>
      </c>
      <c r="N225" s="75"/>
      <c r="O225" s="360"/>
      <c r="P225" s="1789" t="s">
        <v>231</v>
      </c>
      <c r="Q225" s="1790" t="s">
        <v>3561</v>
      </c>
      <c r="R225" s="1790" t="s">
        <v>3571</v>
      </c>
      <c r="S225" s="1790" t="s">
        <v>1512</v>
      </c>
      <c r="T225" s="1208"/>
      <c r="U225" s="1791" t="s">
        <v>4314</v>
      </c>
      <c r="V225" s="500" t="s">
        <v>80</v>
      </c>
      <c r="W225" s="501" t="s">
        <v>2022</v>
      </c>
      <c r="X225" s="501"/>
      <c r="Y225" s="501">
        <v>3</v>
      </c>
      <c r="Z225" s="501">
        <v>2</v>
      </c>
      <c r="AA225" s="501">
        <v>0</v>
      </c>
      <c r="AB225" s="502"/>
      <c r="AC225" s="300"/>
      <c r="AD225" s="284" t="s">
        <v>229</v>
      </c>
      <c r="AE225" s="269" t="s">
        <v>1702</v>
      </c>
      <c r="AF225" s="269" t="s">
        <v>1350</v>
      </c>
      <c r="AG225" s="269" t="s">
        <v>231</v>
      </c>
      <c r="AH225" s="269" t="s">
        <v>3082</v>
      </c>
      <c r="AI225" s="269" t="s">
        <v>1694</v>
      </c>
      <c r="AJ225" s="269" t="s">
        <v>230</v>
      </c>
      <c r="AK225" s="269"/>
      <c r="AL225" s="269"/>
      <c r="AM225" s="283"/>
      <c r="AN225" s="269" t="s">
        <v>572</v>
      </c>
      <c r="AO225" s="269" t="s">
        <v>573</v>
      </c>
      <c r="AP225" s="301" t="s">
        <v>3047</v>
      </c>
      <c r="AQ225" s="272">
        <f t="shared" si="127"/>
        <v>0</v>
      </c>
      <c r="AR225" s="273">
        <f t="shared" si="128"/>
        <v>1</v>
      </c>
      <c r="AS225" s="274">
        <f t="shared" si="134"/>
        <v>0</v>
      </c>
      <c r="AT225" s="274">
        <f t="shared" si="105"/>
        <v>0</v>
      </c>
      <c r="AU225" s="125">
        <f t="shared" si="129"/>
        <v>-5.1204248056134993</v>
      </c>
      <c r="AV225" s="126" t="e">
        <f t="shared" si="111"/>
        <v>#VALUE!</v>
      </c>
      <c r="AW225" s="125" t="str">
        <f t="shared" si="112"/>
        <v/>
      </c>
      <c r="AX225" s="127">
        <f t="shared" si="113"/>
        <v>3280.655737704918</v>
      </c>
      <c r="AY225" s="127" t="str">
        <f t="shared" si="114"/>
        <v/>
      </c>
      <c r="AZ225" s="128" t="str">
        <f t="shared" si="130"/>
        <v/>
      </c>
      <c r="BA225" s="503" t="s">
        <v>2520</v>
      </c>
      <c r="BB225" s="534" t="s">
        <v>1925</v>
      </c>
      <c r="BC225" s="547">
        <v>5273</v>
      </c>
      <c r="BD225" s="547">
        <v>0</v>
      </c>
      <c r="BE225" s="547">
        <v>1446</v>
      </c>
      <c r="BF225" s="547">
        <v>5003</v>
      </c>
      <c r="BG225" s="547">
        <v>0</v>
      </c>
      <c r="BH225" s="547">
        <v>1525</v>
      </c>
      <c r="BI225" s="547">
        <v>4745</v>
      </c>
      <c r="BJ225" s="544">
        <v>528</v>
      </c>
      <c r="BK225" s="547">
        <v>4502.7</v>
      </c>
      <c r="BL225" s="544">
        <v>500.3</v>
      </c>
      <c r="BM225" s="269" t="s">
        <v>1350</v>
      </c>
      <c r="BN225" s="269" t="s">
        <v>1694</v>
      </c>
      <c r="BO225" s="301" t="s">
        <v>3047</v>
      </c>
      <c r="BP225" s="262" t="str">
        <f t="shared" si="115"/>
        <v/>
      </c>
      <c r="BQ225" s="263">
        <f t="shared" si="116"/>
        <v>0</v>
      </c>
      <c r="BR225" s="263">
        <f t="shared" si="117"/>
        <v>0</v>
      </c>
      <c r="BS225" s="263">
        <f t="shared" si="118"/>
        <v>0</v>
      </c>
      <c r="BT225" s="264" t="str">
        <f t="shared" si="119"/>
        <v/>
      </c>
      <c r="BU225" s="264" t="str">
        <f t="shared" si="120"/>
        <v/>
      </c>
      <c r="BV225" s="263">
        <f t="shared" si="121"/>
        <v>0</v>
      </c>
      <c r="BW225" s="263">
        <f t="shared" si="122"/>
        <v>0</v>
      </c>
      <c r="BX225" s="263" t="str">
        <f t="shared" si="123"/>
        <v/>
      </c>
      <c r="BY225" s="263" t="str">
        <f t="shared" si="124"/>
        <v/>
      </c>
      <c r="BZ225" s="263" t="str">
        <f t="shared" si="125"/>
        <v/>
      </c>
      <c r="CA225" s="263" t="str">
        <f t="shared" si="126"/>
        <v/>
      </c>
      <c r="CB225" s="302"/>
      <c r="CC225" s="1131" t="s">
        <v>3399</v>
      </c>
      <c r="CD225" s="1126">
        <f t="shared" si="109"/>
        <v>0</v>
      </c>
      <c r="CE225" s="1126" t="e">
        <f t="shared" si="110"/>
        <v>#VALUE!</v>
      </c>
    </row>
    <row r="226" spans="1:83" ht="40.5">
      <c r="A226" s="1641" t="s">
        <v>3259</v>
      </c>
      <c r="B226" s="1487" t="s">
        <v>939</v>
      </c>
      <c r="C226" s="1487"/>
      <c r="D226" s="1487"/>
      <c r="E226" s="1487"/>
      <c r="F226" s="1644">
        <f>F227+F230+F231+F232</f>
        <v>277</v>
      </c>
      <c r="G226" s="1644">
        <f t="shared" ref="G226:O226" si="135">G227+G230+G231+G232</f>
        <v>0</v>
      </c>
      <c r="H226" s="1644">
        <f t="shared" si="135"/>
        <v>37</v>
      </c>
      <c r="I226" s="1644">
        <f t="shared" si="135"/>
        <v>202</v>
      </c>
      <c r="J226" s="1644">
        <f t="shared" si="135"/>
        <v>0</v>
      </c>
      <c r="K226" s="1644">
        <f t="shared" si="135"/>
        <v>27</v>
      </c>
      <c r="L226" s="1644">
        <f t="shared" si="135"/>
        <v>277</v>
      </c>
      <c r="M226" s="1644">
        <f t="shared" si="135"/>
        <v>0</v>
      </c>
      <c r="N226" s="1644">
        <f t="shared" si="135"/>
        <v>202</v>
      </c>
      <c r="O226" s="1644">
        <f t="shared" si="135"/>
        <v>0</v>
      </c>
      <c r="P226" s="1644"/>
      <c r="Q226" s="1537"/>
      <c r="R226" s="1537"/>
      <c r="S226" s="1537"/>
      <c r="T226" s="1537"/>
      <c r="U226" s="1792" t="s">
        <v>1779</v>
      </c>
      <c r="V226" s="500" t="s">
        <v>80</v>
      </c>
      <c r="W226" s="501" t="s">
        <v>95</v>
      </c>
      <c r="X226" s="501"/>
      <c r="Y226" s="501"/>
      <c r="Z226" s="501"/>
      <c r="AA226" s="501"/>
      <c r="AB226" s="502"/>
      <c r="AC226" s="268"/>
      <c r="AD226" s="269" t="s">
        <v>721</v>
      </c>
      <c r="AE226" s="269" t="s">
        <v>721</v>
      </c>
      <c r="AF226" s="269" t="s">
        <v>376</v>
      </c>
      <c r="AG226" s="269" t="s">
        <v>721</v>
      </c>
      <c r="AH226" s="269" t="s">
        <v>90</v>
      </c>
      <c r="AI226" s="269" t="s">
        <v>721</v>
      </c>
      <c r="AJ226" s="269" t="s">
        <v>721</v>
      </c>
      <c r="AK226" s="269"/>
      <c r="AL226" s="269"/>
      <c r="AM226" s="270"/>
      <c r="AN226" s="269" t="s">
        <v>90</v>
      </c>
      <c r="AO226" s="269" t="s">
        <v>90</v>
      </c>
      <c r="AP226" s="271"/>
      <c r="AQ226" s="272">
        <f t="shared" si="127"/>
        <v>0</v>
      </c>
      <c r="AR226" s="273">
        <f t="shared" si="128"/>
        <v>0</v>
      </c>
      <c r="AS226" s="274">
        <f t="shared" si="134"/>
        <v>0</v>
      </c>
      <c r="AT226" s="274">
        <f t="shared" ref="AT226:AT289" si="136">IF(AND(SUMIF($A:$A,CONCATENATE($A226,"-","?"),$I:$I)+SUMIF($A:$A,CONCATENATE($A226,"-","??"),$I:$I)&gt;0,SUMIF($A:$A,CONCATENATE($A226,"-","?"),$I:$I)+SUMIF($A:$A,CONCATENATE($A226,"-","??"),$I:$I)&lt;&gt;$I226),1,0)</f>
        <v>0</v>
      </c>
      <c r="AU226" s="125">
        <f t="shared" si="129"/>
        <v>13.524590163934436</v>
      </c>
      <c r="AV226" s="126">
        <f t="shared" si="111"/>
        <v>-27.075812274368229</v>
      </c>
      <c r="AW226" s="125">
        <f t="shared" si="112"/>
        <v>-27.027027027027028</v>
      </c>
      <c r="AX226" s="127">
        <f t="shared" si="113"/>
        <v>7486.4864864864867</v>
      </c>
      <c r="AY226" s="127">
        <f t="shared" si="114"/>
        <v>7481.4814814814818</v>
      </c>
      <c r="AZ226" s="128" t="str">
        <f t="shared" si="130"/>
        <v/>
      </c>
      <c r="BA226" s="646" t="s">
        <v>2521</v>
      </c>
      <c r="BB226" s="647" t="s">
        <v>939</v>
      </c>
      <c r="BC226" s="648">
        <v>244</v>
      </c>
      <c r="BD226" s="648">
        <v>0</v>
      </c>
      <c r="BE226" s="648">
        <v>34</v>
      </c>
      <c r="BF226" s="648">
        <v>277</v>
      </c>
      <c r="BG226" s="648">
        <v>0</v>
      </c>
      <c r="BH226" s="648">
        <v>37</v>
      </c>
      <c r="BI226" s="648">
        <v>235</v>
      </c>
      <c r="BJ226" s="648">
        <v>9</v>
      </c>
      <c r="BK226" s="648">
        <v>277</v>
      </c>
      <c r="BL226" s="648">
        <v>0</v>
      </c>
      <c r="BM226" s="269" t="s">
        <v>376</v>
      </c>
      <c r="BN226" s="269" t="s">
        <v>182</v>
      </c>
      <c r="BO226" s="271"/>
      <c r="BP226" s="262" t="str">
        <f t="shared" si="115"/>
        <v/>
      </c>
      <c r="BQ226" s="263">
        <f t="shared" si="116"/>
        <v>0</v>
      </c>
      <c r="BR226" s="263">
        <f t="shared" si="117"/>
        <v>0</v>
      </c>
      <c r="BS226" s="263">
        <f t="shared" si="118"/>
        <v>0</v>
      </c>
      <c r="BT226" s="264" t="str">
        <f t="shared" si="119"/>
        <v/>
      </c>
      <c r="BU226" s="264" t="str">
        <f t="shared" si="120"/>
        <v/>
      </c>
      <c r="BV226" s="263">
        <f t="shared" si="121"/>
        <v>0</v>
      </c>
      <c r="BW226" s="263">
        <f t="shared" si="122"/>
        <v>0</v>
      </c>
      <c r="BX226" s="263" t="str">
        <f t="shared" si="123"/>
        <v/>
      </c>
      <c r="BY226" s="263" t="str">
        <f t="shared" si="124"/>
        <v/>
      </c>
      <c r="BZ226" s="263" t="str">
        <f t="shared" si="125"/>
        <v/>
      </c>
      <c r="CA226" s="263" t="str">
        <f t="shared" si="126"/>
        <v/>
      </c>
      <c r="CB226" s="265"/>
      <c r="CC226" s="1131" t="s">
        <v>1014</v>
      </c>
      <c r="CD226" s="1126">
        <f t="shared" si="109"/>
        <v>0</v>
      </c>
      <c r="CE226" s="1126">
        <f t="shared" si="110"/>
        <v>0</v>
      </c>
    </row>
    <row r="227" spans="1:83" ht="40.5">
      <c r="A227" s="1641" t="s">
        <v>3260</v>
      </c>
      <c r="B227" s="1487" t="s">
        <v>4065</v>
      </c>
      <c r="C227" s="1487"/>
      <c r="D227" s="1487"/>
      <c r="E227" s="1487"/>
      <c r="F227" s="1644">
        <f>F228+F229</f>
        <v>0</v>
      </c>
      <c r="G227" s="1644">
        <f t="shared" ref="G227:K227" si="137">G228+G229</f>
        <v>0</v>
      </c>
      <c r="H227" s="1644">
        <f t="shared" si="137"/>
        <v>0</v>
      </c>
      <c r="I227" s="1644">
        <f t="shared" si="137"/>
        <v>0</v>
      </c>
      <c r="J227" s="1644">
        <f t="shared" si="137"/>
        <v>0</v>
      </c>
      <c r="K227" s="1644">
        <f t="shared" si="137"/>
        <v>0</v>
      </c>
      <c r="L227" s="1644">
        <v>0</v>
      </c>
      <c r="M227" s="1644">
        <v>0</v>
      </c>
      <c r="N227" s="1644"/>
      <c r="O227" s="1644"/>
      <c r="P227" s="1644"/>
      <c r="Q227" s="1537"/>
      <c r="R227" s="1537"/>
      <c r="S227" s="1537"/>
      <c r="T227" s="1537"/>
      <c r="U227" s="1792"/>
      <c r="V227" s="500" t="s">
        <v>80</v>
      </c>
      <c r="W227" s="501" t="s">
        <v>96</v>
      </c>
      <c r="X227" s="501"/>
      <c r="Y227" s="501"/>
      <c r="Z227" s="501"/>
      <c r="AA227" s="501"/>
      <c r="AB227" s="502"/>
      <c r="AC227" s="268"/>
      <c r="AD227" s="269" t="s">
        <v>721</v>
      </c>
      <c r="AE227" s="269" t="s">
        <v>721</v>
      </c>
      <c r="AF227" s="269" t="s">
        <v>376</v>
      </c>
      <c r="AG227" s="269" t="s">
        <v>721</v>
      </c>
      <c r="AH227" s="269" t="s">
        <v>90</v>
      </c>
      <c r="AI227" s="269" t="s">
        <v>721</v>
      </c>
      <c r="AJ227" s="269" t="s">
        <v>721</v>
      </c>
      <c r="AK227" s="269"/>
      <c r="AL227" s="269"/>
      <c r="AM227" s="270"/>
      <c r="AN227" s="269" t="s">
        <v>90</v>
      </c>
      <c r="AO227" s="269" t="s">
        <v>90</v>
      </c>
      <c r="AP227" s="271"/>
      <c r="AQ227" s="272">
        <f t="shared" si="127"/>
        <v>0</v>
      </c>
      <c r="AR227" s="273">
        <f t="shared" si="128"/>
        <v>0</v>
      </c>
      <c r="AS227" s="274">
        <f t="shared" si="134"/>
        <v>0</v>
      </c>
      <c r="AT227" s="274">
        <f t="shared" si="136"/>
        <v>0</v>
      </c>
      <c r="AU227" s="125">
        <f t="shared" si="129"/>
        <v>-100</v>
      </c>
      <c r="AV227" s="126" t="str">
        <f t="shared" si="111"/>
        <v/>
      </c>
      <c r="AW227" s="125" t="str">
        <f t="shared" si="112"/>
        <v/>
      </c>
      <c r="AX227" s="127" t="str">
        <f t="shared" si="113"/>
        <v/>
      </c>
      <c r="AY227" s="127" t="str">
        <f t="shared" si="114"/>
        <v/>
      </c>
      <c r="AZ227" s="128" t="str">
        <f t="shared" si="130"/>
        <v/>
      </c>
      <c r="BA227" s="646" t="s">
        <v>2522</v>
      </c>
      <c r="BB227" s="647" t="s">
        <v>2386</v>
      </c>
      <c r="BC227" s="648">
        <v>57</v>
      </c>
      <c r="BD227" s="648">
        <v>0</v>
      </c>
      <c r="BE227" s="648">
        <v>9</v>
      </c>
      <c r="BF227" s="648">
        <v>0</v>
      </c>
      <c r="BG227" s="648">
        <v>0</v>
      </c>
      <c r="BH227" s="648">
        <v>0</v>
      </c>
      <c r="BI227" s="649">
        <v>48</v>
      </c>
      <c r="BJ227" s="649">
        <v>9</v>
      </c>
      <c r="BK227" s="648">
        <v>0</v>
      </c>
      <c r="BL227" s="648">
        <v>0</v>
      </c>
      <c r="BM227" s="269" t="s">
        <v>376</v>
      </c>
      <c r="BN227" s="269" t="s">
        <v>182</v>
      </c>
      <c r="BO227" s="271"/>
      <c r="BP227" s="262" t="str">
        <f t="shared" si="115"/>
        <v/>
      </c>
      <c r="BQ227" s="263">
        <f t="shared" si="116"/>
        <v>0</v>
      </c>
      <c r="BR227" s="263">
        <f t="shared" si="117"/>
        <v>0</v>
      </c>
      <c r="BS227" s="263">
        <f t="shared" si="118"/>
        <v>0</v>
      </c>
      <c r="BT227" s="264" t="str">
        <f t="shared" si="119"/>
        <v/>
      </c>
      <c r="BU227" s="264" t="str">
        <f t="shared" si="120"/>
        <v/>
      </c>
      <c r="BV227" s="263">
        <f t="shared" si="121"/>
        <v>0</v>
      </c>
      <c r="BW227" s="263">
        <f t="shared" si="122"/>
        <v>0</v>
      </c>
      <c r="BX227" s="263" t="str">
        <f t="shared" si="123"/>
        <v/>
      </c>
      <c r="BY227" s="263" t="str">
        <f t="shared" si="124"/>
        <v/>
      </c>
      <c r="BZ227" s="263" t="str">
        <f t="shared" si="125"/>
        <v/>
      </c>
      <c r="CA227" s="263" t="str">
        <f t="shared" si="126"/>
        <v/>
      </c>
      <c r="CB227" s="265"/>
      <c r="CC227" s="1131" t="s">
        <v>1014</v>
      </c>
      <c r="CD227" s="1126">
        <f t="shared" si="109"/>
        <v>0</v>
      </c>
      <c r="CE227" s="1126">
        <f t="shared" si="110"/>
        <v>0</v>
      </c>
    </row>
    <row r="228" spans="1:83" ht="67.5">
      <c r="A228" s="1641" t="s">
        <v>3261</v>
      </c>
      <c r="B228" s="1487" t="s">
        <v>4066</v>
      </c>
      <c r="C228" s="1487" t="s">
        <v>2132</v>
      </c>
      <c r="D228" s="1487" t="s">
        <v>4067</v>
      </c>
      <c r="E228" s="1487" t="s">
        <v>1042</v>
      </c>
      <c r="F228" s="1644">
        <v>0</v>
      </c>
      <c r="G228" s="1644">
        <v>0</v>
      </c>
      <c r="H228" s="1438">
        <v>0</v>
      </c>
      <c r="I228" s="1644">
        <v>0</v>
      </c>
      <c r="J228" s="1644">
        <v>0</v>
      </c>
      <c r="K228" s="1438">
        <v>0</v>
      </c>
      <c r="L228" s="1438">
        <v>0</v>
      </c>
      <c r="M228" s="1438">
        <v>0</v>
      </c>
      <c r="N228" s="1438"/>
      <c r="O228" s="1438"/>
      <c r="P228" s="1536" t="s">
        <v>231</v>
      </c>
      <c r="Q228" s="1536" t="s">
        <v>1043</v>
      </c>
      <c r="R228" s="1536" t="s">
        <v>1848</v>
      </c>
      <c r="S228" s="1536" t="s">
        <v>1849</v>
      </c>
      <c r="T228" s="1536" t="s">
        <v>1850</v>
      </c>
      <c r="U228" s="1792"/>
      <c r="V228" s="500" t="s">
        <v>80</v>
      </c>
      <c r="W228" s="501" t="s">
        <v>97</v>
      </c>
      <c r="X228" s="501" t="s">
        <v>89</v>
      </c>
      <c r="Y228" s="501">
        <v>3</v>
      </c>
      <c r="Z228" s="501">
        <v>2</v>
      </c>
      <c r="AA228" s="501">
        <v>0</v>
      </c>
      <c r="AB228" s="502"/>
      <c r="AC228" s="268"/>
      <c r="AD228" s="269" t="s">
        <v>372</v>
      </c>
      <c r="AE228" s="269" t="s">
        <v>373</v>
      </c>
      <c r="AF228" s="269" t="s">
        <v>374</v>
      </c>
      <c r="AG228" s="269" t="s">
        <v>371</v>
      </c>
      <c r="AH228" s="269" t="s">
        <v>3081</v>
      </c>
      <c r="AI228" s="269" t="s">
        <v>722</v>
      </c>
      <c r="AJ228" s="269" t="s">
        <v>230</v>
      </c>
      <c r="AK228" s="269"/>
      <c r="AL228" s="269"/>
      <c r="AM228" s="270"/>
      <c r="AN228" s="269" t="s">
        <v>572</v>
      </c>
      <c r="AO228" s="269" t="s">
        <v>597</v>
      </c>
      <c r="AP228" s="299" t="s">
        <v>1987</v>
      </c>
      <c r="AQ228" s="272">
        <f t="shared" si="127"/>
        <v>0</v>
      </c>
      <c r="AR228" s="273">
        <f t="shared" si="128"/>
        <v>0</v>
      </c>
      <c r="AS228" s="274">
        <f t="shared" si="134"/>
        <v>0</v>
      </c>
      <c r="AT228" s="274">
        <f t="shared" si="136"/>
        <v>0</v>
      </c>
      <c r="AU228" s="125">
        <f t="shared" si="129"/>
        <v>-100</v>
      </c>
      <c r="AV228" s="126" t="str">
        <f t="shared" si="111"/>
        <v/>
      </c>
      <c r="AW228" s="125" t="str">
        <f t="shared" si="112"/>
        <v/>
      </c>
      <c r="AX228" s="127" t="str">
        <f t="shared" si="113"/>
        <v/>
      </c>
      <c r="AY228" s="127" t="str">
        <f t="shared" si="114"/>
        <v/>
      </c>
      <c r="AZ228" s="128" t="str">
        <f t="shared" si="130"/>
        <v/>
      </c>
      <c r="BA228" s="646" t="s">
        <v>2523</v>
      </c>
      <c r="BB228" s="650" t="s">
        <v>2387</v>
      </c>
      <c r="BC228" s="651">
        <v>9</v>
      </c>
      <c r="BD228" s="651"/>
      <c r="BE228" s="652">
        <v>1</v>
      </c>
      <c r="BF228" s="651">
        <v>0</v>
      </c>
      <c r="BG228" s="651">
        <v>0</v>
      </c>
      <c r="BH228" s="652">
        <v>0</v>
      </c>
      <c r="BI228" s="652">
        <v>0</v>
      </c>
      <c r="BJ228" s="652">
        <v>9</v>
      </c>
      <c r="BK228" s="652">
        <v>0</v>
      </c>
      <c r="BL228" s="652">
        <v>0</v>
      </c>
      <c r="BM228" s="269" t="s">
        <v>225</v>
      </c>
      <c r="BN228" s="269" t="s">
        <v>722</v>
      </c>
      <c r="BO228" s="299" t="s">
        <v>1987</v>
      </c>
      <c r="BP228" s="262" t="str">
        <f t="shared" si="115"/>
        <v/>
      </c>
      <c r="BQ228" s="263">
        <f t="shared" si="116"/>
        <v>0</v>
      </c>
      <c r="BR228" s="263">
        <f t="shared" si="117"/>
        <v>0</v>
      </c>
      <c r="BS228" s="263">
        <f t="shared" si="118"/>
        <v>0</v>
      </c>
      <c r="BT228" s="264" t="str">
        <f t="shared" si="119"/>
        <v/>
      </c>
      <c r="BU228" s="264" t="str">
        <f t="shared" si="120"/>
        <v/>
      </c>
      <c r="BV228" s="263">
        <f t="shared" si="121"/>
        <v>0</v>
      </c>
      <c r="BW228" s="263">
        <f t="shared" si="122"/>
        <v>0</v>
      </c>
      <c r="BX228" s="263" t="str">
        <f t="shared" si="123"/>
        <v/>
      </c>
      <c r="BY228" s="263" t="str">
        <f t="shared" si="124"/>
        <v/>
      </c>
      <c r="BZ228" s="263" t="str">
        <f t="shared" si="125"/>
        <v/>
      </c>
      <c r="CA228" s="263" t="str">
        <f t="shared" si="126"/>
        <v/>
      </c>
      <c r="CB228" s="265"/>
      <c r="CC228" s="1131" t="s">
        <v>1014</v>
      </c>
      <c r="CD228" s="1126">
        <f t="shared" si="109"/>
        <v>0</v>
      </c>
      <c r="CE228" s="1126">
        <f t="shared" si="110"/>
        <v>0</v>
      </c>
    </row>
    <row r="229" spans="1:83" ht="135">
      <c r="A229" s="1641" t="s">
        <v>3262</v>
      </c>
      <c r="B229" s="1487" t="s">
        <v>4068</v>
      </c>
      <c r="C229" s="1487" t="s">
        <v>1044</v>
      </c>
      <c r="D229" s="1487" t="s">
        <v>920</v>
      </c>
      <c r="E229" s="1487" t="s">
        <v>1045</v>
      </c>
      <c r="F229" s="1644"/>
      <c r="G229" s="1644"/>
      <c r="H229" s="1438"/>
      <c r="I229" s="1644"/>
      <c r="J229" s="1644"/>
      <c r="K229" s="1438"/>
      <c r="L229" s="1438"/>
      <c r="M229" s="1438"/>
      <c r="N229" s="1438"/>
      <c r="O229" s="1438"/>
      <c r="P229" s="1536" t="s">
        <v>231</v>
      </c>
      <c r="Q229" s="1536" t="s">
        <v>1043</v>
      </c>
      <c r="R229" s="1536" t="s">
        <v>1848</v>
      </c>
      <c r="S229" s="1536" t="s">
        <v>1851</v>
      </c>
      <c r="T229" s="1536" t="s">
        <v>2663</v>
      </c>
      <c r="U229" s="1792" t="s">
        <v>4308</v>
      </c>
      <c r="V229" s="500" t="s">
        <v>80</v>
      </c>
      <c r="W229" s="501" t="s">
        <v>2023</v>
      </c>
      <c r="X229" s="501"/>
      <c r="Y229" s="501">
        <v>3</v>
      </c>
      <c r="Z229" s="501">
        <v>2</v>
      </c>
      <c r="AA229" s="501">
        <v>0</v>
      </c>
      <c r="AB229" s="502"/>
      <c r="AC229" s="268"/>
      <c r="AD229" s="269" t="s">
        <v>372</v>
      </c>
      <c r="AE229" s="269" t="s">
        <v>373</v>
      </c>
      <c r="AF229" s="269" t="s">
        <v>374</v>
      </c>
      <c r="AG229" s="269" t="s">
        <v>371</v>
      </c>
      <c r="AH229" s="269" t="s">
        <v>235</v>
      </c>
      <c r="AI229" s="269" t="s">
        <v>200</v>
      </c>
      <c r="AJ229" s="269" t="s">
        <v>230</v>
      </c>
      <c r="AK229" s="269"/>
      <c r="AL229" s="269"/>
      <c r="AM229" s="270"/>
      <c r="AN229" s="269" t="s">
        <v>572</v>
      </c>
      <c r="AO229" s="269" t="s">
        <v>597</v>
      </c>
      <c r="AP229" s="271" t="s">
        <v>2950</v>
      </c>
      <c r="AQ229" s="272">
        <f t="shared" si="127"/>
        <v>0</v>
      </c>
      <c r="AR229" s="273">
        <f t="shared" si="128"/>
        <v>0</v>
      </c>
      <c r="AS229" s="274">
        <f t="shared" si="134"/>
        <v>0</v>
      </c>
      <c r="AT229" s="274">
        <f t="shared" si="136"/>
        <v>0</v>
      </c>
      <c r="AU229" s="125">
        <f t="shared" si="129"/>
        <v>-100</v>
      </c>
      <c r="AV229" s="126" t="str">
        <f t="shared" si="111"/>
        <v/>
      </c>
      <c r="AW229" s="125" t="str">
        <f t="shared" si="112"/>
        <v/>
      </c>
      <c r="AX229" s="127" t="str">
        <f t="shared" si="113"/>
        <v/>
      </c>
      <c r="AY229" s="127" t="str">
        <f t="shared" si="114"/>
        <v/>
      </c>
      <c r="AZ229" s="128" t="str">
        <f t="shared" si="130"/>
        <v/>
      </c>
      <c r="BA229" s="646" t="s">
        <v>2524</v>
      </c>
      <c r="BB229" s="650" t="s">
        <v>2388</v>
      </c>
      <c r="BC229" s="651">
        <v>48</v>
      </c>
      <c r="BD229" s="651"/>
      <c r="BE229" s="652">
        <v>8</v>
      </c>
      <c r="BF229" s="651">
        <v>0</v>
      </c>
      <c r="BG229" s="651">
        <v>0</v>
      </c>
      <c r="BH229" s="652">
        <v>0</v>
      </c>
      <c r="BI229" s="653">
        <v>48</v>
      </c>
      <c r="BJ229" s="653">
        <v>0</v>
      </c>
      <c r="BK229" s="652">
        <v>0</v>
      </c>
      <c r="BL229" s="652">
        <v>0</v>
      </c>
      <c r="BM229" s="269" t="s">
        <v>225</v>
      </c>
      <c r="BN229" s="269" t="s">
        <v>200</v>
      </c>
      <c r="BO229" s="271" t="s">
        <v>2950</v>
      </c>
      <c r="BP229" s="262" t="str">
        <f t="shared" si="115"/>
        <v/>
      </c>
      <c r="BQ229" s="263">
        <f t="shared" si="116"/>
        <v>0</v>
      </c>
      <c r="BR229" s="263">
        <f t="shared" si="117"/>
        <v>0</v>
      </c>
      <c r="BS229" s="263">
        <f t="shared" si="118"/>
        <v>0</v>
      </c>
      <c r="BT229" s="264" t="str">
        <f t="shared" si="119"/>
        <v/>
      </c>
      <c r="BU229" s="264" t="str">
        <f t="shared" si="120"/>
        <v/>
      </c>
      <c r="BV229" s="263">
        <f t="shared" si="121"/>
        <v>0</v>
      </c>
      <c r="BW229" s="263">
        <f t="shared" si="122"/>
        <v>0</v>
      </c>
      <c r="BX229" s="263" t="str">
        <f t="shared" si="123"/>
        <v/>
      </c>
      <c r="BY229" s="263" t="str">
        <f t="shared" si="124"/>
        <v/>
      </c>
      <c r="BZ229" s="263" t="str">
        <f t="shared" si="125"/>
        <v/>
      </c>
      <c r="CA229" s="263" t="str">
        <f t="shared" si="126"/>
        <v/>
      </c>
      <c r="CB229" s="265"/>
      <c r="CC229" s="1131" t="s">
        <v>1014</v>
      </c>
      <c r="CD229" s="1126">
        <f t="shared" si="109"/>
        <v>0</v>
      </c>
      <c r="CE229" s="1126">
        <f t="shared" si="110"/>
        <v>0</v>
      </c>
    </row>
    <row r="230" spans="1:83" ht="27">
      <c r="A230" s="1382" t="s">
        <v>3263</v>
      </c>
      <c r="B230" s="1487" t="s">
        <v>4069</v>
      </c>
      <c r="C230" s="1437"/>
      <c r="D230" s="1487"/>
      <c r="E230" s="1487"/>
      <c r="F230" s="1644"/>
      <c r="G230" s="1644"/>
      <c r="H230" s="1438"/>
      <c r="I230" s="1644"/>
      <c r="J230" s="1644"/>
      <c r="K230" s="1438"/>
      <c r="L230" s="1438"/>
      <c r="M230" s="1438">
        <v>0</v>
      </c>
      <c r="N230" s="1438"/>
      <c r="O230" s="1438"/>
      <c r="P230" s="1536"/>
      <c r="Q230" s="1487"/>
      <c r="R230" s="1487"/>
      <c r="S230" s="1536"/>
      <c r="T230" s="1536"/>
      <c r="U230" s="1439" t="s">
        <v>4070</v>
      </c>
      <c r="V230" s="500" t="s">
        <v>80</v>
      </c>
      <c r="W230" s="501" t="s">
        <v>98</v>
      </c>
      <c r="X230" s="501"/>
      <c r="Y230" s="501"/>
      <c r="Z230" s="501"/>
      <c r="AA230" s="501"/>
      <c r="AB230" s="502"/>
      <c r="AC230" s="268"/>
      <c r="AD230" s="269" t="s">
        <v>375</v>
      </c>
      <c r="AE230" s="269" t="s">
        <v>375</v>
      </c>
      <c r="AF230" s="269" t="s">
        <v>375</v>
      </c>
      <c r="AG230" s="269" t="s">
        <v>375</v>
      </c>
      <c r="AH230" s="269" t="s">
        <v>90</v>
      </c>
      <c r="AI230" s="269" t="s">
        <v>90</v>
      </c>
      <c r="AJ230" s="269" t="s">
        <v>90</v>
      </c>
      <c r="AK230" s="269"/>
      <c r="AL230" s="269"/>
      <c r="AM230" s="270"/>
      <c r="AN230" s="269" t="s">
        <v>90</v>
      </c>
      <c r="AO230" s="269" t="s">
        <v>90</v>
      </c>
      <c r="AP230" s="299" t="s">
        <v>2941</v>
      </c>
      <c r="AQ230" s="272">
        <f t="shared" si="127"/>
        <v>0</v>
      </c>
      <c r="AR230" s="273">
        <f t="shared" si="128"/>
        <v>0</v>
      </c>
      <c r="AS230" s="274">
        <f t="shared" si="134"/>
        <v>0</v>
      </c>
      <c r="AT230" s="274">
        <f t="shared" si="136"/>
        <v>0</v>
      </c>
      <c r="AU230" s="125" t="str">
        <f t="shared" si="129"/>
        <v/>
      </c>
      <c r="AV230" s="126" t="str">
        <f t="shared" si="111"/>
        <v/>
      </c>
      <c r="AW230" s="125" t="str">
        <f t="shared" si="112"/>
        <v/>
      </c>
      <c r="AX230" s="127" t="str">
        <f t="shared" si="113"/>
        <v/>
      </c>
      <c r="AY230" s="127" t="str">
        <f t="shared" si="114"/>
        <v/>
      </c>
      <c r="AZ230" s="128" t="str">
        <f t="shared" si="130"/>
        <v/>
      </c>
      <c r="BA230" s="646" t="s">
        <v>2525</v>
      </c>
      <c r="BB230" s="647" t="s">
        <v>2389</v>
      </c>
      <c r="BC230" s="654"/>
      <c r="BD230" s="654"/>
      <c r="BE230" s="655"/>
      <c r="BF230" s="654"/>
      <c r="BG230" s="654"/>
      <c r="BH230" s="655"/>
      <c r="BI230" s="655"/>
      <c r="BJ230" s="656">
        <v>0</v>
      </c>
      <c r="BK230" s="655"/>
      <c r="BL230" s="656">
        <v>0</v>
      </c>
      <c r="BM230" s="269" t="s">
        <v>182</v>
      </c>
      <c r="BN230" s="269" t="s">
        <v>90</v>
      </c>
      <c r="BO230" s="299" t="s">
        <v>2941</v>
      </c>
      <c r="BP230" s="262" t="str">
        <f t="shared" si="115"/>
        <v/>
      </c>
      <c r="BQ230" s="263" t="str">
        <f t="shared" si="116"/>
        <v/>
      </c>
      <c r="BR230" s="263" t="str">
        <f t="shared" si="117"/>
        <v/>
      </c>
      <c r="BS230" s="263" t="str">
        <f t="shared" si="118"/>
        <v/>
      </c>
      <c r="BT230" s="264" t="str">
        <f t="shared" si="119"/>
        <v/>
      </c>
      <c r="BU230" s="264" t="str">
        <f t="shared" si="120"/>
        <v/>
      </c>
      <c r="BV230" s="263" t="str">
        <f t="shared" si="121"/>
        <v/>
      </c>
      <c r="BW230" s="263">
        <f t="shared" si="122"/>
        <v>0</v>
      </c>
      <c r="BX230" s="263" t="str">
        <f t="shared" si="123"/>
        <v/>
      </c>
      <c r="BY230" s="263" t="str">
        <f t="shared" si="124"/>
        <v/>
      </c>
      <c r="BZ230" s="263" t="str">
        <f t="shared" si="125"/>
        <v/>
      </c>
      <c r="CA230" s="263" t="str">
        <f t="shared" si="126"/>
        <v/>
      </c>
      <c r="CB230" s="265"/>
      <c r="CC230" s="1131" t="s">
        <v>3423</v>
      </c>
      <c r="CD230" s="1126">
        <f t="shared" si="109"/>
        <v>0</v>
      </c>
      <c r="CE230" s="1126">
        <f t="shared" si="110"/>
        <v>0</v>
      </c>
    </row>
    <row r="231" spans="1:83" ht="175.5">
      <c r="A231" s="1641" t="s">
        <v>3264</v>
      </c>
      <c r="B231" s="1487" t="s">
        <v>4071</v>
      </c>
      <c r="C231" s="1487" t="s">
        <v>4072</v>
      </c>
      <c r="D231" s="1487" t="s">
        <v>1938</v>
      </c>
      <c r="E231" s="1487" t="s">
        <v>90</v>
      </c>
      <c r="F231" s="1644">
        <v>277</v>
      </c>
      <c r="G231" s="1644"/>
      <c r="H231" s="1438">
        <v>37</v>
      </c>
      <c r="I231" s="1644">
        <v>202</v>
      </c>
      <c r="J231" s="1644"/>
      <c r="K231" s="1438">
        <v>27</v>
      </c>
      <c r="L231" s="1438">
        <v>277</v>
      </c>
      <c r="M231" s="1438"/>
      <c r="N231" s="1438">
        <v>202</v>
      </c>
      <c r="O231" s="1438"/>
      <c r="P231" s="1536" t="s">
        <v>1023</v>
      </c>
      <c r="Q231" s="1536" t="s">
        <v>1939</v>
      </c>
      <c r="R231" s="1536" t="s">
        <v>1940</v>
      </c>
      <c r="S231" s="1536" t="s">
        <v>1941</v>
      </c>
      <c r="T231" s="1536" t="s">
        <v>1046</v>
      </c>
      <c r="U231" s="1792"/>
      <c r="V231" s="500" t="s">
        <v>80</v>
      </c>
      <c r="W231" s="501" t="s">
        <v>99</v>
      </c>
      <c r="X231" s="501"/>
      <c r="Y231" s="501">
        <v>3</v>
      </c>
      <c r="Z231" s="501">
        <v>2</v>
      </c>
      <c r="AA231" s="501">
        <v>0</v>
      </c>
      <c r="AB231" s="502"/>
      <c r="AC231" s="268"/>
      <c r="AD231" s="269" t="s">
        <v>229</v>
      </c>
      <c r="AE231" s="269" t="s">
        <v>724</v>
      </c>
      <c r="AF231" s="269" t="s">
        <v>725</v>
      </c>
      <c r="AG231" s="269" t="s">
        <v>723</v>
      </c>
      <c r="AH231" s="269" t="s">
        <v>235</v>
      </c>
      <c r="AI231" s="269" t="s">
        <v>1275</v>
      </c>
      <c r="AJ231" s="269" t="s">
        <v>726</v>
      </c>
      <c r="AK231" s="269"/>
      <c r="AL231" s="269"/>
      <c r="AM231" s="270"/>
      <c r="AN231" s="269" t="s">
        <v>572</v>
      </c>
      <c r="AO231" s="269" t="s">
        <v>597</v>
      </c>
      <c r="AP231" s="271" t="s">
        <v>1988</v>
      </c>
      <c r="AQ231" s="272">
        <f t="shared" si="127"/>
        <v>0</v>
      </c>
      <c r="AR231" s="273">
        <f t="shared" si="128"/>
        <v>0</v>
      </c>
      <c r="AS231" s="274">
        <f t="shared" si="134"/>
        <v>0</v>
      </c>
      <c r="AT231" s="274">
        <f t="shared" si="136"/>
        <v>0</v>
      </c>
      <c r="AU231" s="125">
        <f t="shared" si="129"/>
        <v>48.128342245989295</v>
      </c>
      <c r="AV231" s="126">
        <f t="shared" si="111"/>
        <v>-27.075812274368229</v>
      </c>
      <c r="AW231" s="125">
        <f t="shared" si="112"/>
        <v>-27.027027027027028</v>
      </c>
      <c r="AX231" s="127">
        <f t="shared" si="113"/>
        <v>7486.4864864864867</v>
      </c>
      <c r="AY231" s="127">
        <f t="shared" si="114"/>
        <v>7481.4814814814818</v>
      </c>
      <c r="AZ231" s="128" t="str">
        <f t="shared" si="130"/>
        <v/>
      </c>
      <c r="BA231" s="646" t="s">
        <v>2526</v>
      </c>
      <c r="BB231" s="650" t="s">
        <v>2667</v>
      </c>
      <c r="BC231" s="651">
        <v>187</v>
      </c>
      <c r="BD231" s="651"/>
      <c r="BE231" s="652">
        <v>25</v>
      </c>
      <c r="BF231" s="651">
        <v>277</v>
      </c>
      <c r="BG231" s="651"/>
      <c r="BH231" s="652">
        <v>37</v>
      </c>
      <c r="BI231" s="652">
        <v>187</v>
      </c>
      <c r="BJ231" s="652">
        <v>0</v>
      </c>
      <c r="BK231" s="652">
        <v>277</v>
      </c>
      <c r="BL231" s="652"/>
      <c r="BM231" s="269" t="s">
        <v>225</v>
      </c>
      <c r="BN231" s="269" t="s">
        <v>1275</v>
      </c>
      <c r="BO231" s="271" t="s">
        <v>1988</v>
      </c>
      <c r="BP231" s="262" t="str">
        <f t="shared" si="115"/>
        <v/>
      </c>
      <c r="BQ231" s="263">
        <f t="shared" si="116"/>
        <v>0</v>
      </c>
      <c r="BR231" s="263" t="str">
        <f t="shared" si="117"/>
        <v/>
      </c>
      <c r="BS231" s="263">
        <f t="shared" si="118"/>
        <v>0</v>
      </c>
      <c r="BT231" s="264" t="str">
        <f t="shared" si="119"/>
        <v/>
      </c>
      <c r="BU231" s="264" t="str">
        <f t="shared" si="120"/>
        <v/>
      </c>
      <c r="BV231" s="263">
        <f t="shared" si="121"/>
        <v>0</v>
      </c>
      <c r="BW231" s="263" t="str">
        <f t="shared" si="122"/>
        <v/>
      </c>
      <c r="BX231" s="263" t="str">
        <f t="shared" si="123"/>
        <v/>
      </c>
      <c r="BY231" s="263" t="str">
        <f t="shared" si="124"/>
        <v/>
      </c>
      <c r="BZ231" s="263" t="str">
        <f t="shared" si="125"/>
        <v/>
      </c>
      <c r="CA231" s="263" t="str">
        <f t="shared" si="126"/>
        <v/>
      </c>
      <c r="CB231" s="265"/>
      <c r="CC231" s="1131" t="s">
        <v>1014</v>
      </c>
      <c r="CD231" s="1126">
        <f t="shared" si="109"/>
        <v>0</v>
      </c>
      <c r="CE231" s="1126">
        <f t="shared" si="110"/>
        <v>0</v>
      </c>
    </row>
    <row r="232" spans="1:83" ht="189">
      <c r="A232" s="1382" t="s">
        <v>3265</v>
      </c>
      <c r="B232" s="1487" t="s">
        <v>4073</v>
      </c>
      <c r="C232" s="1437"/>
      <c r="D232" s="1487"/>
      <c r="E232" s="1793"/>
      <c r="F232" s="1644"/>
      <c r="G232" s="1644"/>
      <c r="H232" s="1438"/>
      <c r="I232" s="1644"/>
      <c r="J232" s="1644"/>
      <c r="K232" s="1438"/>
      <c r="L232" s="1438"/>
      <c r="M232" s="1438">
        <v>0</v>
      </c>
      <c r="N232" s="1438"/>
      <c r="O232" s="1438"/>
      <c r="P232" s="1536"/>
      <c r="Q232" s="1536"/>
      <c r="R232" s="1536"/>
      <c r="S232" s="1536"/>
      <c r="T232" s="1536"/>
      <c r="U232" s="1792" t="s">
        <v>4074</v>
      </c>
      <c r="V232" s="500" t="s">
        <v>80</v>
      </c>
      <c r="W232" s="501" t="s">
        <v>100</v>
      </c>
      <c r="X232" s="501"/>
      <c r="Y232" s="501">
        <v>3</v>
      </c>
      <c r="Z232" s="501">
        <v>2</v>
      </c>
      <c r="AA232" s="501">
        <v>0</v>
      </c>
      <c r="AB232" s="502"/>
      <c r="AC232" s="268"/>
      <c r="AD232" s="269" t="s">
        <v>90</v>
      </c>
      <c r="AE232" s="269" t="s">
        <v>90</v>
      </c>
      <c r="AF232" s="269" t="s">
        <v>90</v>
      </c>
      <c r="AG232" s="269" t="s">
        <v>90</v>
      </c>
      <c r="AH232" s="269" t="s">
        <v>90</v>
      </c>
      <c r="AI232" s="269" t="s">
        <v>90</v>
      </c>
      <c r="AJ232" s="269" t="s">
        <v>90</v>
      </c>
      <c r="AK232" s="269"/>
      <c r="AL232" s="269"/>
      <c r="AM232" s="270"/>
      <c r="AN232" s="269" t="s">
        <v>90</v>
      </c>
      <c r="AO232" s="269" t="s">
        <v>90</v>
      </c>
      <c r="AP232" s="271" t="s">
        <v>2244</v>
      </c>
      <c r="AQ232" s="272">
        <f t="shared" si="127"/>
        <v>0</v>
      </c>
      <c r="AR232" s="273">
        <f t="shared" si="128"/>
        <v>0</v>
      </c>
      <c r="AS232" s="274">
        <f t="shared" si="134"/>
        <v>0</v>
      </c>
      <c r="AT232" s="274">
        <f t="shared" si="136"/>
        <v>0</v>
      </c>
      <c r="AU232" s="125" t="str">
        <f t="shared" si="129"/>
        <v/>
      </c>
      <c r="AV232" s="126" t="str">
        <f t="shared" si="111"/>
        <v/>
      </c>
      <c r="AW232" s="125" t="str">
        <f t="shared" si="112"/>
        <v/>
      </c>
      <c r="AX232" s="127" t="str">
        <f t="shared" si="113"/>
        <v/>
      </c>
      <c r="AY232" s="127" t="str">
        <f t="shared" si="114"/>
        <v/>
      </c>
      <c r="AZ232" s="128" t="str">
        <f t="shared" si="130"/>
        <v/>
      </c>
      <c r="BA232" s="646" t="s">
        <v>2527</v>
      </c>
      <c r="BB232" s="647" t="s">
        <v>2390</v>
      </c>
      <c r="BC232" s="648"/>
      <c r="BD232" s="648"/>
      <c r="BE232" s="657"/>
      <c r="BF232" s="648"/>
      <c r="BG232" s="648"/>
      <c r="BH232" s="657"/>
      <c r="BI232" s="657"/>
      <c r="BJ232" s="656">
        <v>0</v>
      </c>
      <c r="BK232" s="657"/>
      <c r="BL232" s="656">
        <v>0</v>
      </c>
      <c r="BM232" s="269" t="s">
        <v>90</v>
      </c>
      <c r="BN232" s="269" t="s">
        <v>90</v>
      </c>
      <c r="BO232" s="271" t="s">
        <v>2244</v>
      </c>
      <c r="BP232" s="262" t="str">
        <f t="shared" si="115"/>
        <v/>
      </c>
      <c r="BQ232" s="263" t="str">
        <f t="shared" si="116"/>
        <v/>
      </c>
      <c r="BR232" s="263" t="str">
        <f t="shared" si="117"/>
        <v/>
      </c>
      <c r="BS232" s="263" t="str">
        <f t="shared" si="118"/>
        <v/>
      </c>
      <c r="BT232" s="264" t="str">
        <f t="shared" si="119"/>
        <v/>
      </c>
      <c r="BU232" s="264" t="str">
        <f t="shared" si="120"/>
        <v/>
      </c>
      <c r="BV232" s="263" t="str">
        <f t="shared" si="121"/>
        <v/>
      </c>
      <c r="BW232" s="263">
        <f t="shared" si="122"/>
        <v>0</v>
      </c>
      <c r="BX232" s="263" t="str">
        <f t="shared" si="123"/>
        <v/>
      </c>
      <c r="BY232" s="263" t="str">
        <f t="shared" si="124"/>
        <v/>
      </c>
      <c r="BZ232" s="263" t="str">
        <f t="shared" si="125"/>
        <v/>
      </c>
      <c r="CA232" s="263" t="str">
        <f t="shared" si="126"/>
        <v/>
      </c>
      <c r="CB232" s="265"/>
      <c r="CC232" s="1131" t="s">
        <v>1014</v>
      </c>
      <c r="CD232" s="1126">
        <f t="shared" si="109"/>
        <v>0</v>
      </c>
      <c r="CE232" s="1126">
        <f t="shared" si="110"/>
        <v>0</v>
      </c>
    </row>
    <row r="233" spans="1:83" ht="27">
      <c r="A233" s="373" t="s">
        <v>3266</v>
      </c>
      <c r="B233" s="372" t="s">
        <v>824</v>
      </c>
      <c r="C233" s="440"/>
      <c r="D233" s="372"/>
      <c r="E233" s="372"/>
      <c r="F233" s="75"/>
      <c r="G233" s="75"/>
      <c r="H233" s="367"/>
      <c r="I233" s="75"/>
      <c r="J233" s="75"/>
      <c r="K233" s="367"/>
      <c r="L233" s="367"/>
      <c r="M233" s="360"/>
      <c r="N233" s="367"/>
      <c r="O233" s="360"/>
      <c r="P233" s="371"/>
      <c r="Q233" s="371"/>
      <c r="R233" s="371"/>
      <c r="S233" s="371"/>
      <c r="T233" s="371"/>
      <c r="U233" s="1435" t="s">
        <v>3983</v>
      </c>
      <c r="V233" s="500" t="s">
        <v>80</v>
      </c>
      <c r="W233" s="501" t="s">
        <v>101</v>
      </c>
      <c r="X233" s="501"/>
      <c r="Y233" s="501"/>
      <c r="Z233" s="501"/>
      <c r="AA233" s="501"/>
      <c r="AB233" s="502"/>
      <c r="AC233" s="268"/>
      <c r="AD233" s="269" t="s">
        <v>375</v>
      </c>
      <c r="AE233" s="269" t="s">
        <v>375</v>
      </c>
      <c r="AF233" s="269" t="s">
        <v>375</v>
      </c>
      <c r="AG233" s="269" t="s">
        <v>375</v>
      </c>
      <c r="AH233" s="269" t="s">
        <v>90</v>
      </c>
      <c r="AI233" s="269" t="s">
        <v>90</v>
      </c>
      <c r="AJ233" s="269" t="s">
        <v>90</v>
      </c>
      <c r="AK233" s="269"/>
      <c r="AL233" s="269"/>
      <c r="AM233" s="270"/>
      <c r="AN233" s="269" t="s">
        <v>90</v>
      </c>
      <c r="AO233" s="269" t="s">
        <v>90</v>
      </c>
      <c r="AP233" s="271" t="s">
        <v>2941</v>
      </c>
      <c r="AQ233" s="272">
        <f t="shared" si="127"/>
        <v>0</v>
      </c>
      <c r="AR233" s="273">
        <f t="shared" si="128"/>
        <v>0</v>
      </c>
      <c r="AS233" s="274">
        <f t="shared" si="134"/>
        <v>0</v>
      </c>
      <c r="AT233" s="274">
        <f t="shared" si="136"/>
        <v>0</v>
      </c>
      <c r="AU233" s="125" t="str">
        <f t="shared" si="129"/>
        <v/>
      </c>
      <c r="AV233" s="126" t="str">
        <f t="shared" si="111"/>
        <v/>
      </c>
      <c r="AW233" s="125" t="str">
        <f t="shared" si="112"/>
        <v/>
      </c>
      <c r="AX233" s="127" t="str">
        <f t="shared" si="113"/>
        <v/>
      </c>
      <c r="AY233" s="127" t="str">
        <f t="shared" si="114"/>
        <v/>
      </c>
      <c r="AZ233" s="128" t="str">
        <f t="shared" si="130"/>
        <v/>
      </c>
      <c r="BA233" s="646" t="s">
        <v>2528</v>
      </c>
      <c r="BB233" s="647" t="s">
        <v>824</v>
      </c>
      <c r="BC233" s="648"/>
      <c r="BD233" s="648"/>
      <c r="BE233" s="657"/>
      <c r="BF233" s="648"/>
      <c r="BG233" s="648"/>
      <c r="BH233" s="657"/>
      <c r="BI233" s="657"/>
      <c r="BJ233" s="656">
        <v>0</v>
      </c>
      <c r="BK233" s="657"/>
      <c r="BL233" s="656"/>
      <c r="BM233" s="269" t="s">
        <v>182</v>
      </c>
      <c r="BN233" s="269" t="s">
        <v>90</v>
      </c>
      <c r="BO233" s="271" t="s">
        <v>2941</v>
      </c>
      <c r="BP233" s="262" t="str">
        <f t="shared" si="115"/>
        <v/>
      </c>
      <c r="BQ233" s="263" t="str">
        <f t="shared" si="116"/>
        <v/>
      </c>
      <c r="BR233" s="263" t="str">
        <f t="shared" si="117"/>
        <v/>
      </c>
      <c r="BS233" s="263" t="str">
        <f t="shared" si="118"/>
        <v/>
      </c>
      <c r="BT233" s="264" t="str">
        <f t="shared" si="119"/>
        <v/>
      </c>
      <c r="BU233" s="264" t="str">
        <f t="shared" si="120"/>
        <v/>
      </c>
      <c r="BV233" s="263" t="str">
        <f t="shared" si="121"/>
        <v/>
      </c>
      <c r="BW233" s="263" t="str">
        <f t="shared" si="122"/>
        <v/>
      </c>
      <c r="BX233" s="263" t="str">
        <f t="shared" si="123"/>
        <v/>
      </c>
      <c r="BY233" s="263" t="str">
        <f t="shared" si="124"/>
        <v/>
      </c>
      <c r="BZ233" s="263" t="str">
        <f t="shared" si="125"/>
        <v/>
      </c>
      <c r="CA233" s="263" t="str">
        <f t="shared" si="126"/>
        <v/>
      </c>
      <c r="CB233" s="265"/>
      <c r="CC233" s="1131" t="s">
        <v>3399</v>
      </c>
      <c r="CD233" s="1126">
        <f t="shared" si="109"/>
        <v>0</v>
      </c>
      <c r="CE233" s="1126">
        <f t="shared" si="110"/>
        <v>0</v>
      </c>
    </row>
    <row r="234" spans="1:83" ht="27">
      <c r="A234" s="373" t="s">
        <v>3267</v>
      </c>
      <c r="B234" s="372" t="s">
        <v>910</v>
      </c>
      <c r="C234" s="440"/>
      <c r="D234" s="372"/>
      <c r="E234" s="372"/>
      <c r="F234" s="75"/>
      <c r="G234" s="75"/>
      <c r="H234" s="367"/>
      <c r="I234" s="75"/>
      <c r="J234" s="75"/>
      <c r="K234" s="367"/>
      <c r="L234" s="367"/>
      <c r="M234" s="360"/>
      <c r="N234" s="367"/>
      <c r="O234" s="360"/>
      <c r="P234" s="371"/>
      <c r="Q234" s="371"/>
      <c r="R234" s="371"/>
      <c r="S234" s="371"/>
      <c r="T234" s="371"/>
      <c r="U234" s="1435" t="s">
        <v>3983</v>
      </c>
      <c r="V234" s="500"/>
      <c r="W234" s="501"/>
      <c r="X234" s="501"/>
      <c r="Y234" s="501"/>
      <c r="Z234" s="501"/>
      <c r="AA234" s="501"/>
      <c r="AB234" s="502"/>
      <c r="AC234" s="268"/>
      <c r="AD234" s="269" t="s">
        <v>182</v>
      </c>
      <c r="AE234" s="269" t="s">
        <v>182</v>
      </c>
      <c r="AF234" s="269" t="s">
        <v>182</v>
      </c>
      <c r="AG234" s="269" t="s">
        <v>182</v>
      </c>
      <c r="AH234" s="269" t="s">
        <v>90</v>
      </c>
      <c r="AI234" s="269" t="s">
        <v>90</v>
      </c>
      <c r="AJ234" s="269" t="s">
        <v>90</v>
      </c>
      <c r="AK234" s="269"/>
      <c r="AL234" s="269"/>
      <c r="AM234" s="270"/>
      <c r="AN234" s="269" t="s">
        <v>90</v>
      </c>
      <c r="AO234" s="269" t="s">
        <v>90</v>
      </c>
      <c r="AP234" s="271" t="s">
        <v>2941</v>
      </c>
      <c r="AQ234" s="272">
        <f t="shared" si="127"/>
        <v>0</v>
      </c>
      <c r="AR234" s="273">
        <f t="shared" si="128"/>
        <v>0</v>
      </c>
      <c r="AS234" s="274">
        <f t="shared" si="134"/>
        <v>0</v>
      </c>
      <c r="AT234" s="274">
        <f t="shared" si="136"/>
        <v>0</v>
      </c>
      <c r="AU234" s="125" t="str">
        <f t="shared" si="129"/>
        <v/>
      </c>
      <c r="AV234" s="126" t="str">
        <f t="shared" si="111"/>
        <v/>
      </c>
      <c r="AW234" s="125" t="str">
        <f t="shared" si="112"/>
        <v/>
      </c>
      <c r="AX234" s="127" t="str">
        <f t="shared" si="113"/>
        <v/>
      </c>
      <c r="AY234" s="127" t="str">
        <f t="shared" si="114"/>
        <v/>
      </c>
      <c r="AZ234" s="128" t="str">
        <f t="shared" si="130"/>
        <v/>
      </c>
      <c r="BA234" s="646" t="s">
        <v>2529</v>
      </c>
      <c r="BB234" s="647" t="s">
        <v>910</v>
      </c>
      <c r="BC234" s="648"/>
      <c r="BD234" s="648"/>
      <c r="BE234" s="657"/>
      <c r="BF234" s="648"/>
      <c r="BG234" s="648"/>
      <c r="BH234" s="657"/>
      <c r="BI234" s="657"/>
      <c r="BJ234" s="656">
        <v>0</v>
      </c>
      <c r="BK234" s="657"/>
      <c r="BL234" s="656"/>
      <c r="BM234" s="269" t="s">
        <v>182</v>
      </c>
      <c r="BN234" s="269" t="s">
        <v>90</v>
      </c>
      <c r="BO234" s="271" t="s">
        <v>2941</v>
      </c>
      <c r="BP234" s="262" t="str">
        <f t="shared" si="115"/>
        <v/>
      </c>
      <c r="BQ234" s="263" t="str">
        <f t="shared" si="116"/>
        <v/>
      </c>
      <c r="BR234" s="263" t="str">
        <f t="shared" si="117"/>
        <v/>
      </c>
      <c r="BS234" s="263" t="str">
        <f t="shared" si="118"/>
        <v/>
      </c>
      <c r="BT234" s="264" t="str">
        <f t="shared" si="119"/>
        <v/>
      </c>
      <c r="BU234" s="264" t="str">
        <f t="shared" si="120"/>
        <v/>
      </c>
      <c r="BV234" s="263" t="str">
        <f t="shared" si="121"/>
        <v/>
      </c>
      <c r="BW234" s="263" t="str">
        <f t="shared" si="122"/>
        <v/>
      </c>
      <c r="BX234" s="263" t="str">
        <f t="shared" si="123"/>
        <v/>
      </c>
      <c r="BY234" s="263" t="str">
        <f t="shared" si="124"/>
        <v/>
      </c>
      <c r="BZ234" s="263" t="str">
        <f t="shared" si="125"/>
        <v/>
      </c>
      <c r="CA234" s="263" t="str">
        <f t="shared" si="126"/>
        <v/>
      </c>
      <c r="CB234" s="265"/>
      <c r="CC234" s="1131" t="s">
        <v>3399</v>
      </c>
      <c r="CD234" s="1126">
        <f t="shared" si="109"/>
        <v>0</v>
      </c>
      <c r="CE234" s="1126">
        <f t="shared" si="110"/>
        <v>0</v>
      </c>
    </row>
    <row r="235" spans="1:83" ht="27">
      <c r="A235" s="373" t="s">
        <v>3268</v>
      </c>
      <c r="B235" s="372" t="s">
        <v>911</v>
      </c>
      <c r="C235" s="440"/>
      <c r="D235" s="372"/>
      <c r="E235" s="372"/>
      <c r="F235" s="75"/>
      <c r="G235" s="75"/>
      <c r="H235" s="367"/>
      <c r="I235" s="75"/>
      <c r="J235" s="75"/>
      <c r="K235" s="367"/>
      <c r="L235" s="367"/>
      <c r="M235" s="360"/>
      <c r="N235" s="367"/>
      <c r="O235" s="360"/>
      <c r="P235" s="371"/>
      <c r="Q235" s="371"/>
      <c r="R235" s="371"/>
      <c r="S235" s="371"/>
      <c r="T235" s="371"/>
      <c r="U235" s="1435" t="s">
        <v>3983</v>
      </c>
      <c r="V235" s="500"/>
      <c r="W235" s="501"/>
      <c r="X235" s="501"/>
      <c r="Y235" s="501"/>
      <c r="Z235" s="501"/>
      <c r="AA235" s="501"/>
      <c r="AB235" s="502"/>
      <c r="AC235" s="268"/>
      <c r="AD235" s="269" t="s">
        <v>182</v>
      </c>
      <c r="AE235" s="269" t="s">
        <v>182</v>
      </c>
      <c r="AF235" s="269" t="s">
        <v>182</v>
      </c>
      <c r="AG235" s="269" t="s">
        <v>182</v>
      </c>
      <c r="AH235" s="269" t="s">
        <v>90</v>
      </c>
      <c r="AI235" s="269" t="s">
        <v>90</v>
      </c>
      <c r="AJ235" s="269" t="s">
        <v>90</v>
      </c>
      <c r="AK235" s="269"/>
      <c r="AL235" s="269"/>
      <c r="AM235" s="270"/>
      <c r="AN235" s="269" t="s">
        <v>90</v>
      </c>
      <c r="AO235" s="269" t="s">
        <v>90</v>
      </c>
      <c r="AP235" s="271" t="s">
        <v>2941</v>
      </c>
      <c r="AQ235" s="272">
        <f t="shared" si="127"/>
        <v>0</v>
      </c>
      <c r="AR235" s="273">
        <f t="shared" si="128"/>
        <v>0</v>
      </c>
      <c r="AS235" s="274">
        <f t="shared" si="134"/>
        <v>0</v>
      </c>
      <c r="AT235" s="274">
        <f t="shared" si="136"/>
        <v>0</v>
      </c>
      <c r="AU235" s="125" t="str">
        <f t="shared" si="129"/>
        <v/>
      </c>
      <c r="AV235" s="126" t="str">
        <f t="shared" si="111"/>
        <v/>
      </c>
      <c r="AW235" s="125" t="str">
        <f t="shared" si="112"/>
        <v/>
      </c>
      <c r="AX235" s="127" t="str">
        <f t="shared" si="113"/>
        <v/>
      </c>
      <c r="AY235" s="127" t="str">
        <f t="shared" si="114"/>
        <v/>
      </c>
      <c r="AZ235" s="128" t="str">
        <f t="shared" si="130"/>
        <v/>
      </c>
      <c r="BA235" s="646" t="s">
        <v>2530</v>
      </c>
      <c r="BB235" s="647" t="s">
        <v>911</v>
      </c>
      <c r="BC235" s="648"/>
      <c r="BD235" s="648"/>
      <c r="BE235" s="657"/>
      <c r="BF235" s="648"/>
      <c r="BG235" s="648"/>
      <c r="BH235" s="657"/>
      <c r="BI235" s="657"/>
      <c r="BJ235" s="656">
        <v>0</v>
      </c>
      <c r="BK235" s="657"/>
      <c r="BL235" s="656"/>
      <c r="BM235" s="269" t="s">
        <v>182</v>
      </c>
      <c r="BN235" s="269" t="s">
        <v>90</v>
      </c>
      <c r="BO235" s="271" t="s">
        <v>2941</v>
      </c>
      <c r="BP235" s="262" t="str">
        <f t="shared" si="115"/>
        <v/>
      </c>
      <c r="BQ235" s="263" t="str">
        <f t="shared" si="116"/>
        <v/>
      </c>
      <c r="BR235" s="263" t="str">
        <f t="shared" si="117"/>
        <v/>
      </c>
      <c r="BS235" s="263" t="str">
        <f t="shared" si="118"/>
        <v/>
      </c>
      <c r="BT235" s="264" t="str">
        <f t="shared" si="119"/>
        <v/>
      </c>
      <c r="BU235" s="264" t="str">
        <f t="shared" si="120"/>
        <v/>
      </c>
      <c r="BV235" s="263" t="str">
        <f t="shared" si="121"/>
        <v/>
      </c>
      <c r="BW235" s="263" t="str">
        <f t="shared" si="122"/>
        <v/>
      </c>
      <c r="BX235" s="263" t="str">
        <f t="shared" si="123"/>
        <v/>
      </c>
      <c r="BY235" s="263" t="str">
        <f t="shared" si="124"/>
        <v/>
      </c>
      <c r="BZ235" s="263" t="str">
        <f t="shared" si="125"/>
        <v/>
      </c>
      <c r="CA235" s="263" t="str">
        <f t="shared" si="126"/>
        <v/>
      </c>
      <c r="CB235" s="265"/>
      <c r="CC235" s="1131" t="s">
        <v>3399</v>
      </c>
      <c r="CD235" s="1126">
        <f t="shared" si="109"/>
        <v>0</v>
      </c>
      <c r="CE235" s="1126">
        <f t="shared" si="110"/>
        <v>0</v>
      </c>
    </row>
    <row r="236" spans="1:83" ht="40.5">
      <c r="A236" s="373" t="s">
        <v>3269</v>
      </c>
      <c r="B236" s="372" t="s">
        <v>912</v>
      </c>
      <c r="C236" s="440"/>
      <c r="D236" s="372"/>
      <c r="E236" s="372"/>
      <c r="F236" s="75"/>
      <c r="G236" s="75"/>
      <c r="H236" s="367"/>
      <c r="I236" s="75"/>
      <c r="J236" s="75"/>
      <c r="K236" s="367"/>
      <c r="L236" s="367"/>
      <c r="M236" s="360"/>
      <c r="N236" s="367"/>
      <c r="O236" s="360"/>
      <c r="P236" s="371"/>
      <c r="Q236" s="371"/>
      <c r="R236" s="371"/>
      <c r="S236" s="371"/>
      <c r="T236" s="371"/>
      <c r="U236" s="1435" t="s">
        <v>3983</v>
      </c>
      <c r="V236" s="500"/>
      <c r="W236" s="501"/>
      <c r="X236" s="501"/>
      <c r="Y236" s="501"/>
      <c r="Z236" s="501"/>
      <c r="AA236" s="501"/>
      <c r="AB236" s="502"/>
      <c r="AC236" s="268"/>
      <c r="AD236" s="269" t="s">
        <v>182</v>
      </c>
      <c r="AE236" s="269" t="s">
        <v>182</v>
      </c>
      <c r="AF236" s="269" t="s">
        <v>182</v>
      </c>
      <c r="AG236" s="269" t="s">
        <v>182</v>
      </c>
      <c r="AH236" s="269" t="s">
        <v>90</v>
      </c>
      <c r="AI236" s="269" t="s">
        <v>90</v>
      </c>
      <c r="AJ236" s="269" t="s">
        <v>90</v>
      </c>
      <c r="AK236" s="269"/>
      <c r="AL236" s="269"/>
      <c r="AM236" s="270"/>
      <c r="AN236" s="269" t="s">
        <v>90</v>
      </c>
      <c r="AO236" s="269" t="s">
        <v>90</v>
      </c>
      <c r="AP236" s="271" t="s">
        <v>2941</v>
      </c>
      <c r="AQ236" s="272">
        <f t="shared" si="127"/>
        <v>0</v>
      </c>
      <c r="AR236" s="273">
        <f t="shared" si="128"/>
        <v>0</v>
      </c>
      <c r="AS236" s="274">
        <f t="shared" si="134"/>
        <v>0</v>
      </c>
      <c r="AT236" s="274">
        <f t="shared" si="136"/>
        <v>0</v>
      </c>
      <c r="AU236" s="125" t="str">
        <f t="shared" si="129"/>
        <v/>
      </c>
      <c r="AV236" s="126" t="str">
        <f t="shared" si="111"/>
        <v/>
      </c>
      <c r="AW236" s="125" t="str">
        <f t="shared" si="112"/>
        <v/>
      </c>
      <c r="AX236" s="127" t="str">
        <f t="shared" si="113"/>
        <v/>
      </c>
      <c r="AY236" s="127" t="str">
        <f t="shared" si="114"/>
        <v/>
      </c>
      <c r="AZ236" s="128" t="str">
        <f t="shared" si="130"/>
        <v/>
      </c>
      <c r="BA236" s="646" t="s">
        <v>2531</v>
      </c>
      <c r="BB236" s="647" t="s">
        <v>912</v>
      </c>
      <c r="BC236" s="648"/>
      <c r="BD236" s="648"/>
      <c r="BE236" s="657"/>
      <c r="BF236" s="648"/>
      <c r="BG236" s="648"/>
      <c r="BH236" s="657"/>
      <c r="BI236" s="657"/>
      <c r="BJ236" s="656">
        <v>0</v>
      </c>
      <c r="BK236" s="657"/>
      <c r="BL236" s="656"/>
      <c r="BM236" s="269" t="s">
        <v>182</v>
      </c>
      <c r="BN236" s="269" t="s">
        <v>90</v>
      </c>
      <c r="BO236" s="271" t="s">
        <v>2941</v>
      </c>
      <c r="BP236" s="262" t="str">
        <f t="shared" si="115"/>
        <v/>
      </c>
      <c r="BQ236" s="263" t="str">
        <f t="shared" si="116"/>
        <v/>
      </c>
      <c r="BR236" s="263" t="str">
        <f t="shared" si="117"/>
        <v/>
      </c>
      <c r="BS236" s="263" t="str">
        <f t="shared" si="118"/>
        <v/>
      </c>
      <c r="BT236" s="264" t="str">
        <f t="shared" si="119"/>
        <v/>
      </c>
      <c r="BU236" s="264" t="str">
        <f t="shared" si="120"/>
        <v/>
      </c>
      <c r="BV236" s="263" t="str">
        <f t="shared" si="121"/>
        <v/>
      </c>
      <c r="BW236" s="263" t="str">
        <f t="shared" si="122"/>
        <v/>
      </c>
      <c r="BX236" s="263" t="str">
        <f t="shared" si="123"/>
        <v/>
      </c>
      <c r="BY236" s="263" t="str">
        <f t="shared" si="124"/>
        <v/>
      </c>
      <c r="BZ236" s="263" t="str">
        <f t="shared" si="125"/>
        <v/>
      </c>
      <c r="CA236" s="263" t="str">
        <f t="shared" si="126"/>
        <v/>
      </c>
      <c r="CB236" s="265"/>
      <c r="CC236" s="1131" t="s">
        <v>3399</v>
      </c>
      <c r="CD236" s="1126">
        <f t="shared" si="109"/>
        <v>0</v>
      </c>
      <c r="CE236" s="1126">
        <f t="shared" si="110"/>
        <v>0</v>
      </c>
    </row>
    <row r="237" spans="1:83" ht="27">
      <c r="A237" s="373" t="s">
        <v>3270</v>
      </c>
      <c r="B237" s="372" t="s">
        <v>913</v>
      </c>
      <c r="C237" s="440"/>
      <c r="D237" s="372"/>
      <c r="E237" s="372"/>
      <c r="F237" s="75"/>
      <c r="G237" s="75"/>
      <c r="H237" s="367"/>
      <c r="I237" s="75"/>
      <c r="J237" s="75"/>
      <c r="K237" s="367"/>
      <c r="L237" s="367"/>
      <c r="M237" s="360"/>
      <c r="N237" s="367"/>
      <c r="O237" s="360"/>
      <c r="P237" s="371"/>
      <c r="Q237" s="371"/>
      <c r="R237" s="371"/>
      <c r="S237" s="371"/>
      <c r="T237" s="371"/>
      <c r="U237" s="1435" t="s">
        <v>3983</v>
      </c>
      <c r="V237" s="500"/>
      <c r="W237" s="501"/>
      <c r="X237" s="501"/>
      <c r="Y237" s="501"/>
      <c r="Z237" s="501"/>
      <c r="AA237" s="501"/>
      <c r="AB237" s="502"/>
      <c r="AC237" s="268"/>
      <c r="AD237" s="269" t="s">
        <v>182</v>
      </c>
      <c r="AE237" s="269" t="s">
        <v>182</v>
      </c>
      <c r="AF237" s="269" t="s">
        <v>182</v>
      </c>
      <c r="AG237" s="269" t="s">
        <v>182</v>
      </c>
      <c r="AH237" s="269" t="s">
        <v>90</v>
      </c>
      <c r="AI237" s="269" t="s">
        <v>90</v>
      </c>
      <c r="AJ237" s="269" t="s">
        <v>90</v>
      </c>
      <c r="AK237" s="269"/>
      <c r="AL237" s="269"/>
      <c r="AM237" s="270"/>
      <c r="AN237" s="269" t="s">
        <v>90</v>
      </c>
      <c r="AO237" s="269" t="s">
        <v>90</v>
      </c>
      <c r="AP237" s="271" t="s">
        <v>2941</v>
      </c>
      <c r="AQ237" s="272">
        <f t="shared" si="127"/>
        <v>0</v>
      </c>
      <c r="AR237" s="273">
        <f t="shared" si="128"/>
        <v>0</v>
      </c>
      <c r="AS237" s="274">
        <f t="shared" si="134"/>
        <v>0</v>
      </c>
      <c r="AT237" s="274">
        <f t="shared" si="136"/>
        <v>0</v>
      </c>
      <c r="AU237" s="125" t="str">
        <f t="shared" si="129"/>
        <v/>
      </c>
      <c r="AV237" s="126" t="str">
        <f t="shared" si="111"/>
        <v/>
      </c>
      <c r="AW237" s="125" t="str">
        <f t="shared" si="112"/>
        <v/>
      </c>
      <c r="AX237" s="127" t="str">
        <f t="shared" si="113"/>
        <v/>
      </c>
      <c r="AY237" s="127" t="str">
        <f t="shared" si="114"/>
        <v/>
      </c>
      <c r="AZ237" s="128" t="str">
        <f t="shared" si="130"/>
        <v/>
      </c>
      <c r="BA237" s="646" t="s">
        <v>2532</v>
      </c>
      <c r="BB237" s="647" t="s">
        <v>913</v>
      </c>
      <c r="BC237" s="648"/>
      <c r="BD237" s="648"/>
      <c r="BE237" s="657"/>
      <c r="BF237" s="648"/>
      <c r="BG237" s="648"/>
      <c r="BH237" s="657"/>
      <c r="BI237" s="657"/>
      <c r="BJ237" s="656">
        <v>0</v>
      </c>
      <c r="BK237" s="657"/>
      <c r="BL237" s="656"/>
      <c r="BM237" s="269" t="s">
        <v>182</v>
      </c>
      <c r="BN237" s="269" t="s">
        <v>90</v>
      </c>
      <c r="BO237" s="271" t="s">
        <v>2941</v>
      </c>
      <c r="BP237" s="262" t="str">
        <f t="shared" si="115"/>
        <v/>
      </c>
      <c r="BQ237" s="263" t="str">
        <f t="shared" si="116"/>
        <v/>
      </c>
      <c r="BR237" s="263" t="str">
        <f t="shared" si="117"/>
        <v/>
      </c>
      <c r="BS237" s="263" t="str">
        <f t="shared" si="118"/>
        <v/>
      </c>
      <c r="BT237" s="264" t="str">
        <f t="shared" si="119"/>
        <v/>
      </c>
      <c r="BU237" s="264" t="str">
        <f t="shared" si="120"/>
        <v/>
      </c>
      <c r="BV237" s="263" t="str">
        <f t="shared" si="121"/>
        <v/>
      </c>
      <c r="BW237" s="263" t="str">
        <f t="shared" si="122"/>
        <v/>
      </c>
      <c r="BX237" s="263" t="str">
        <f t="shared" si="123"/>
        <v/>
      </c>
      <c r="BY237" s="263" t="str">
        <f t="shared" si="124"/>
        <v/>
      </c>
      <c r="BZ237" s="263" t="str">
        <f t="shared" si="125"/>
        <v/>
      </c>
      <c r="CA237" s="263" t="str">
        <f t="shared" si="126"/>
        <v/>
      </c>
      <c r="CB237" s="265"/>
      <c r="CC237" s="1131" t="s">
        <v>3399</v>
      </c>
      <c r="CD237" s="1126">
        <f t="shared" si="109"/>
        <v>0</v>
      </c>
      <c r="CE237" s="1126">
        <f t="shared" si="110"/>
        <v>0</v>
      </c>
    </row>
    <row r="238" spans="1:83" ht="351">
      <c r="A238" s="1794" t="s">
        <v>3271</v>
      </c>
      <c r="B238" s="1795" t="s">
        <v>1513</v>
      </c>
      <c r="C238" s="1796" t="s">
        <v>1514</v>
      </c>
      <c r="D238" s="1795" t="s">
        <v>1231</v>
      </c>
      <c r="E238" s="1239" t="s">
        <v>90</v>
      </c>
      <c r="F238" s="1797">
        <v>7576</v>
      </c>
      <c r="G238" s="1797"/>
      <c r="H238" s="1584">
        <v>33676</v>
      </c>
      <c r="I238" s="1798">
        <v>7586</v>
      </c>
      <c r="J238" s="1798"/>
      <c r="K238" s="1799">
        <v>32902</v>
      </c>
      <c r="L238" s="1800">
        <v>1999</v>
      </c>
      <c r="M238" s="1186">
        <v>5577</v>
      </c>
      <c r="N238" s="1801">
        <v>1953</v>
      </c>
      <c r="O238" s="1187">
        <v>5633</v>
      </c>
      <c r="P238" s="1787" t="s">
        <v>1023</v>
      </c>
      <c r="Q238" s="1802" t="s">
        <v>3403</v>
      </c>
      <c r="R238" s="1802" t="s">
        <v>1926</v>
      </c>
      <c r="S238" s="1802" t="s">
        <v>1927</v>
      </c>
      <c r="T238" s="1802" t="s">
        <v>1928</v>
      </c>
      <c r="U238" s="1803" t="s">
        <v>3572</v>
      </c>
      <c r="V238" s="500" t="s">
        <v>80</v>
      </c>
      <c r="W238" s="501" t="s">
        <v>1347</v>
      </c>
      <c r="X238" s="501"/>
      <c r="Y238" s="501">
        <v>3</v>
      </c>
      <c r="Z238" s="501">
        <v>2</v>
      </c>
      <c r="AA238" s="501">
        <v>0</v>
      </c>
      <c r="AB238" s="502"/>
      <c r="AC238" s="303"/>
      <c r="AD238" s="269" t="s">
        <v>229</v>
      </c>
      <c r="AE238" s="269" t="s">
        <v>368</v>
      </c>
      <c r="AF238" s="269" t="s">
        <v>225</v>
      </c>
      <c r="AG238" s="269" t="s">
        <v>222</v>
      </c>
      <c r="AH238" s="269" t="s">
        <v>3082</v>
      </c>
      <c r="AI238" s="304" t="s">
        <v>1268</v>
      </c>
      <c r="AJ238" s="269" t="s">
        <v>681</v>
      </c>
      <c r="AK238" s="269"/>
      <c r="AL238" s="269"/>
      <c r="AM238" s="269"/>
      <c r="AN238" s="269" t="s">
        <v>572</v>
      </c>
      <c r="AO238" s="269" t="s">
        <v>573</v>
      </c>
      <c r="AP238" s="305" t="s">
        <v>3003</v>
      </c>
      <c r="AQ238" s="272">
        <f t="shared" si="127"/>
        <v>0</v>
      </c>
      <c r="AR238" s="273">
        <f t="shared" si="128"/>
        <v>0</v>
      </c>
      <c r="AS238" s="274">
        <f t="shared" si="134"/>
        <v>0</v>
      </c>
      <c r="AT238" s="274">
        <f t="shared" si="136"/>
        <v>0</v>
      </c>
      <c r="AU238" s="125">
        <f t="shared" si="129"/>
        <v>3.681401395921724</v>
      </c>
      <c r="AV238" s="126">
        <f t="shared" si="111"/>
        <v>0.13199577613516311</v>
      </c>
      <c r="AW238" s="125">
        <f t="shared" si="112"/>
        <v>-2.2983727283525379</v>
      </c>
      <c r="AX238" s="127">
        <f t="shared" si="113"/>
        <v>224.96733578809835</v>
      </c>
      <c r="AY238" s="127">
        <f t="shared" si="114"/>
        <v>230.56349158105891</v>
      </c>
      <c r="AZ238" s="128" t="str">
        <f t="shared" si="130"/>
        <v/>
      </c>
      <c r="BA238" s="658" t="s">
        <v>2533</v>
      </c>
      <c r="BB238" s="659" t="s">
        <v>1513</v>
      </c>
      <c r="BC238" s="660">
        <v>7307</v>
      </c>
      <c r="BD238" s="660"/>
      <c r="BE238" s="661">
        <v>19204</v>
      </c>
      <c r="BF238" s="660">
        <v>7576</v>
      </c>
      <c r="BG238" s="660"/>
      <c r="BH238" s="661">
        <v>33676</v>
      </c>
      <c r="BI238" s="662">
        <v>1935</v>
      </c>
      <c r="BJ238" s="656">
        <v>5372</v>
      </c>
      <c r="BK238" s="662">
        <v>1999</v>
      </c>
      <c r="BL238" s="656">
        <v>5577</v>
      </c>
      <c r="BM238" s="269" t="s">
        <v>225</v>
      </c>
      <c r="BN238" s="304" t="s">
        <v>1268</v>
      </c>
      <c r="BO238" s="305" t="s">
        <v>3003</v>
      </c>
      <c r="BP238" s="262" t="str">
        <f t="shared" si="115"/>
        <v/>
      </c>
      <c r="BQ238" s="263">
        <f t="shared" si="116"/>
        <v>0</v>
      </c>
      <c r="BR238" s="263" t="str">
        <f t="shared" si="117"/>
        <v/>
      </c>
      <c r="BS238" s="263">
        <f t="shared" si="118"/>
        <v>0</v>
      </c>
      <c r="BT238" s="264" t="str">
        <f t="shared" si="119"/>
        <v/>
      </c>
      <c r="BU238" s="264" t="str">
        <f t="shared" si="120"/>
        <v/>
      </c>
      <c r="BV238" s="263">
        <f t="shared" si="121"/>
        <v>0</v>
      </c>
      <c r="BW238" s="263">
        <f t="shared" si="122"/>
        <v>0</v>
      </c>
      <c r="BX238" s="263" t="str">
        <f t="shared" si="123"/>
        <v/>
      </c>
      <c r="BY238" s="263" t="str">
        <f t="shared" si="124"/>
        <v/>
      </c>
      <c r="BZ238" s="263" t="str">
        <f t="shared" si="125"/>
        <v/>
      </c>
      <c r="CA238" s="263" t="str">
        <f t="shared" si="126"/>
        <v/>
      </c>
      <c r="CB238" s="265"/>
      <c r="CC238" s="1131" t="s">
        <v>3399</v>
      </c>
      <c r="CD238" s="1126">
        <f t="shared" si="109"/>
        <v>0</v>
      </c>
      <c r="CE238" s="1126">
        <f t="shared" si="110"/>
        <v>0</v>
      </c>
    </row>
    <row r="239" spans="1:83" ht="27">
      <c r="A239" s="1804" t="s">
        <v>4075</v>
      </c>
      <c r="B239" s="1487" t="s">
        <v>4076</v>
      </c>
      <c r="C239" s="1496"/>
      <c r="D239" s="1487"/>
      <c r="E239" s="1487"/>
      <c r="F239" s="1805">
        <f>SUM(F240:F243)</f>
        <v>847694</v>
      </c>
      <c r="G239" s="1805">
        <f t="shared" ref="G239:O239" si="138">SUM(G240:G243)</f>
        <v>0</v>
      </c>
      <c r="H239" s="1805">
        <f t="shared" si="138"/>
        <v>16897</v>
      </c>
      <c r="I239" s="1805">
        <f t="shared" si="138"/>
        <v>757867</v>
      </c>
      <c r="J239" s="1805">
        <f t="shared" si="138"/>
        <v>0</v>
      </c>
      <c r="K239" s="1805">
        <f t="shared" si="138"/>
        <v>16021</v>
      </c>
      <c r="L239" s="1805">
        <f t="shared" si="138"/>
        <v>847694</v>
      </c>
      <c r="M239" s="1805">
        <f t="shared" si="138"/>
        <v>0</v>
      </c>
      <c r="N239" s="1805">
        <f t="shared" si="138"/>
        <v>757867</v>
      </c>
      <c r="O239" s="1805">
        <f t="shared" si="138"/>
        <v>0</v>
      </c>
      <c r="P239" s="1805"/>
      <c r="Q239" s="1806"/>
      <c r="R239" s="1806"/>
      <c r="S239" s="1806"/>
      <c r="T239" s="1806"/>
      <c r="U239" s="1807"/>
      <c r="V239" s="500" t="s">
        <v>80</v>
      </c>
      <c r="W239" s="501" t="s">
        <v>1746</v>
      </c>
      <c r="X239" s="501"/>
      <c r="Y239" s="501">
        <v>3</v>
      </c>
      <c r="Z239" s="501">
        <v>2</v>
      </c>
      <c r="AA239" s="501">
        <v>0</v>
      </c>
      <c r="AB239" s="502"/>
      <c r="AC239" s="300"/>
      <c r="AD239" s="269" t="s">
        <v>1269</v>
      </c>
      <c r="AE239" s="269" t="s">
        <v>182</v>
      </c>
      <c r="AF239" s="269" t="s">
        <v>376</v>
      </c>
      <c r="AG239" s="269" t="s">
        <v>1270</v>
      </c>
      <c r="AH239" s="269" t="s">
        <v>90</v>
      </c>
      <c r="AI239" s="269" t="s">
        <v>1269</v>
      </c>
      <c r="AJ239" s="269" t="s">
        <v>1271</v>
      </c>
      <c r="AK239" s="269"/>
      <c r="AL239" s="269"/>
      <c r="AM239" s="269"/>
      <c r="AN239" s="269" t="s">
        <v>90</v>
      </c>
      <c r="AO239" s="269" t="s">
        <v>90</v>
      </c>
      <c r="AP239" s="306" t="s">
        <v>2005</v>
      </c>
      <c r="AQ239" s="272">
        <f t="shared" si="127"/>
        <v>0</v>
      </c>
      <c r="AR239" s="273">
        <f t="shared" si="128"/>
        <v>0</v>
      </c>
      <c r="AS239" s="274">
        <f t="shared" si="134"/>
        <v>0</v>
      </c>
      <c r="AT239" s="274">
        <f t="shared" si="136"/>
        <v>0</v>
      </c>
      <c r="AU239" s="125">
        <f t="shared" si="129"/>
        <v>26.703037187612111</v>
      </c>
      <c r="AV239" s="126">
        <f t="shared" si="111"/>
        <v>-10.596630387852224</v>
      </c>
      <c r="AW239" s="125">
        <f t="shared" si="112"/>
        <v>-5.1843522518790319</v>
      </c>
      <c r="AX239" s="127">
        <f t="shared" si="113"/>
        <v>50168.313901876078</v>
      </c>
      <c r="AY239" s="127">
        <f t="shared" si="114"/>
        <v>47304.600212221456</v>
      </c>
      <c r="AZ239" s="128" t="str">
        <f t="shared" si="130"/>
        <v/>
      </c>
      <c r="BA239" s="663" t="s">
        <v>2041</v>
      </c>
      <c r="BB239" s="504" t="s">
        <v>935</v>
      </c>
      <c r="BC239" s="664">
        <v>669040</v>
      </c>
      <c r="BD239" s="664">
        <v>0</v>
      </c>
      <c r="BE239" s="664">
        <v>17831</v>
      </c>
      <c r="BF239" s="664">
        <v>847694</v>
      </c>
      <c r="BG239" s="664">
        <v>0</v>
      </c>
      <c r="BH239" s="664">
        <v>16897</v>
      </c>
      <c r="BI239" s="664">
        <v>669040</v>
      </c>
      <c r="BJ239" s="664">
        <v>0</v>
      </c>
      <c r="BK239" s="664">
        <v>847694</v>
      </c>
      <c r="BL239" s="664">
        <v>0</v>
      </c>
      <c r="BM239" s="269" t="s">
        <v>376</v>
      </c>
      <c r="BN239" s="269" t="s">
        <v>182</v>
      </c>
      <c r="BO239" s="306" t="s">
        <v>2005</v>
      </c>
      <c r="BP239" s="262" t="str">
        <f t="shared" si="115"/>
        <v>修正</v>
      </c>
      <c r="BQ239" s="263">
        <f t="shared" si="116"/>
        <v>0</v>
      </c>
      <c r="BR239" s="263">
        <f t="shared" si="117"/>
        <v>0</v>
      </c>
      <c r="BS239" s="263">
        <f t="shared" si="118"/>
        <v>0</v>
      </c>
      <c r="BT239" s="264" t="str">
        <f t="shared" si="119"/>
        <v/>
      </c>
      <c r="BU239" s="264" t="str">
        <f t="shared" si="120"/>
        <v/>
      </c>
      <c r="BV239" s="263">
        <f t="shared" si="121"/>
        <v>0</v>
      </c>
      <c r="BW239" s="263">
        <f t="shared" si="122"/>
        <v>0</v>
      </c>
      <c r="BX239" s="263" t="str">
        <f t="shared" si="123"/>
        <v/>
      </c>
      <c r="BY239" s="263" t="str">
        <f t="shared" si="124"/>
        <v/>
      </c>
      <c r="BZ239" s="263" t="str">
        <f t="shared" si="125"/>
        <v/>
      </c>
      <c r="CA239" s="263" t="str">
        <f t="shared" si="126"/>
        <v/>
      </c>
      <c r="CB239" s="265"/>
      <c r="CC239" s="1131" t="s">
        <v>1014</v>
      </c>
      <c r="CD239" s="1126">
        <f t="shared" si="109"/>
        <v>0</v>
      </c>
      <c r="CE239" s="1126">
        <f t="shared" si="110"/>
        <v>0</v>
      </c>
    </row>
    <row r="240" spans="1:83" ht="216">
      <c r="A240" s="1397" t="s">
        <v>3272</v>
      </c>
      <c r="B240" s="1487" t="s">
        <v>2134</v>
      </c>
      <c r="C240" s="1496" t="s">
        <v>2135</v>
      </c>
      <c r="D240" s="1487" t="s">
        <v>1679</v>
      </c>
      <c r="E240" s="1487" t="s">
        <v>90</v>
      </c>
      <c r="F240" s="1808">
        <v>45064</v>
      </c>
      <c r="G240" s="1808"/>
      <c r="H240" s="1809">
        <v>530</v>
      </c>
      <c r="I240" s="1808">
        <v>43306</v>
      </c>
      <c r="J240" s="1808"/>
      <c r="K240" s="1809">
        <v>530</v>
      </c>
      <c r="L240" s="1808">
        <v>45064</v>
      </c>
      <c r="M240" s="1438">
        <v>0</v>
      </c>
      <c r="N240" s="1808">
        <v>43306</v>
      </c>
      <c r="O240" s="1438">
        <v>0</v>
      </c>
      <c r="P240" s="1810" t="s">
        <v>1023</v>
      </c>
      <c r="Q240" s="1806" t="s">
        <v>1043</v>
      </c>
      <c r="R240" s="1806" t="s">
        <v>1852</v>
      </c>
      <c r="S240" s="1806" t="s">
        <v>4077</v>
      </c>
      <c r="T240" s="1536" t="s">
        <v>1046</v>
      </c>
      <c r="U240" s="1807"/>
      <c r="V240" s="500"/>
      <c r="W240" s="501"/>
      <c r="X240" s="501"/>
      <c r="Y240" s="501"/>
      <c r="Z240" s="501"/>
      <c r="AA240" s="501"/>
      <c r="AB240" s="502"/>
      <c r="AC240" s="300"/>
      <c r="AD240" s="269" t="s">
        <v>229</v>
      </c>
      <c r="AE240" s="269" t="s">
        <v>364</v>
      </c>
      <c r="AF240" s="269" t="s">
        <v>225</v>
      </c>
      <c r="AG240" s="269" t="s">
        <v>222</v>
      </c>
      <c r="AH240" s="269" t="s">
        <v>235</v>
      </c>
      <c r="AI240" s="269" t="s">
        <v>1273</v>
      </c>
      <c r="AJ240" s="269" t="s">
        <v>1272</v>
      </c>
      <c r="AK240" s="269"/>
      <c r="AL240" s="269"/>
      <c r="AM240" s="269"/>
      <c r="AN240" s="269" t="s">
        <v>572</v>
      </c>
      <c r="AO240" s="269" t="s">
        <v>597</v>
      </c>
      <c r="AP240" s="306" t="s">
        <v>2265</v>
      </c>
      <c r="AQ240" s="272">
        <f t="shared" si="127"/>
        <v>0</v>
      </c>
      <c r="AR240" s="273">
        <f t="shared" si="128"/>
        <v>0</v>
      </c>
      <c r="AS240" s="274">
        <f t="shared" si="134"/>
        <v>0</v>
      </c>
      <c r="AT240" s="274">
        <f t="shared" si="136"/>
        <v>0</v>
      </c>
      <c r="AU240" s="125">
        <f t="shared" si="129"/>
        <v>-5.1763319585893424</v>
      </c>
      <c r="AV240" s="126">
        <f t="shared" si="111"/>
        <v>-3.9011184093733386</v>
      </c>
      <c r="AW240" s="125">
        <f t="shared" si="112"/>
        <v>0</v>
      </c>
      <c r="AX240" s="127">
        <f t="shared" si="113"/>
        <v>85026.415094339623</v>
      </c>
      <c r="AY240" s="127">
        <f t="shared" si="114"/>
        <v>81709.433962264156</v>
      </c>
      <c r="AZ240" s="128" t="str">
        <f t="shared" si="130"/>
        <v/>
      </c>
      <c r="BA240" s="503" t="s">
        <v>2534</v>
      </c>
      <c r="BB240" s="623" t="s">
        <v>2134</v>
      </c>
      <c r="BC240" s="665">
        <v>47524</v>
      </c>
      <c r="BD240" s="665"/>
      <c r="BE240" s="666">
        <v>530</v>
      </c>
      <c r="BF240" s="665">
        <v>45064</v>
      </c>
      <c r="BG240" s="665"/>
      <c r="BH240" s="666">
        <v>530</v>
      </c>
      <c r="BI240" s="665">
        <v>47524</v>
      </c>
      <c r="BJ240" s="536">
        <v>0</v>
      </c>
      <c r="BK240" s="665">
        <v>45064</v>
      </c>
      <c r="BL240" s="536">
        <v>0</v>
      </c>
      <c r="BM240" s="269" t="s">
        <v>225</v>
      </c>
      <c r="BN240" s="269" t="s">
        <v>1273</v>
      </c>
      <c r="BO240" s="306" t="s">
        <v>2265</v>
      </c>
      <c r="BP240" s="262" t="str">
        <f t="shared" si="115"/>
        <v/>
      </c>
      <c r="BQ240" s="263">
        <f t="shared" si="116"/>
        <v>0</v>
      </c>
      <c r="BR240" s="263" t="str">
        <f t="shared" si="117"/>
        <v/>
      </c>
      <c r="BS240" s="263">
        <f t="shared" si="118"/>
        <v>0</v>
      </c>
      <c r="BT240" s="264" t="str">
        <f t="shared" si="119"/>
        <v/>
      </c>
      <c r="BU240" s="264" t="str">
        <f t="shared" si="120"/>
        <v/>
      </c>
      <c r="BV240" s="263">
        <f t="shared" si="121"/>
        <v>0</v>
      </c>
      <c r="BW240" s="263">
        <f t="shared" si="122"/>
        <v>0</v>
      </c>
      <c r="BX240" s="263" t="str">
        <f t="shared" si="123"/>
        <v/>
      </c>
      <c r="BY240" s="263" t="str">
        <f t="shared" si="124"/>
        <v/>
      </c>
      <c r="BZ240" s="263" t="str">
        <f t="shared" si="125"/>
        <v/>
      </c>
      <c r="CA240" s="263" t="str">
        <f t="shared" si="126"/>
        <v/>
      </c>
      <c r="CB240" s="265"/>
      <c r="CC240" s="1131" t="s">
        <v>1014</v>
      </c>
      <c r="CD240" s="1126">
        <f t="shared" si="109"/>
        <v>0</v>
      </c>
      <c r="CE240" s="1126">
        <f t="shared" si="110"/>
        <v>0</v>
      </c>
    </row>
    <row r="241" spans="1:83" ht="189">
      <c r="A241" s="1397" t="s">
        <v>3273</v>
      </c>
      <c r="B241" s="1487" t="s">
        <v>1506</v>
      </c>
      <c r="C241" s="1496" t="s">
        <v>1050</v>
      </c>
      <c r="D241" s="1487" t="s">
        <v>1051</v>
      </c>
      <c r="E241" s="1487" t="s">
        <v>90</v>
      </c>
      <c r="F241" s="1808">
        <v>695050</v>
      </c>
      <c r="G241" s="1808"/>
      <c r="H241" s="1809">
        <v>8449</v>
      </c>
      <c r="I241" s="1808">
        <v>615936</v>
      </c>
      <c r="J241" s="1808"/>
      <c r="K241" s="1809">
        <v>8172</v>
      </c>
      <c r="L241" s="1808">
        <v>695050</v>
      </c>
      <c r="M241" s="1438">
        <v>0</v>
      </c>
      <c r="N241" s="1808">
        <v>615936</v>
      </c>
      <c r="O241" s="1438">
        <v>0</v>
      </c>
      <c r="P241" s="1810" t="s">
        <v>231</v>
      </c>
      <c r="Q241" s="1806" t="s">
        <v>1043</v>
      </c>
      <c r="R241" s="1806" t="s">
        <v>1680</v>
      </c>
      <c r="S241" s="1806" t="s">
        <v>4078</v>
      </c>
      <c r="T241" s="1536" t="s">
        <v>1046</v>
      </c>
      <c r="U241" s="1807"/>
      <c r="V241" s="500"/>
      <c r="W241" s="501"/>
      <c r="X241" s="501"/>
      <c r="Y241" s="501"/>
      <c r="Z241" s="501"/>
      <c r="AA241" s="501"/>
      <c r="AB241" s="502"/>
      <c r="AC241" s="300"/>
      <c r="AD241" s="269" t="s">
        <v>229</v>
      </c>
      <c r="AE241" s="269" t="s">
        <v>364</v>
      </c>
      <c r="AF241" s="269" t="s">
        <v>225</v>
      </c>
      <c r="AG241" s="269" t="s">
        <v>222</v>
      </c>
      <c r="AH241" s="269" t="s">
        <v>235</v>
      </c>
      <c r="AI241" s="269" t="s">
        <v>1274</v>
      </c>
      <c r="AJ241" s="269" t="s">
        <v>1272</v>
      </c>
      <c r="AK241" s="269"/>
      <c r="AL241" s="269"/>
      <c r="AM241" s="269"/>
      <c r="AN241" s="269" t="s">
        <v>572</v>
      </c>
      <c r="AO241" s="269" t="s">
        <v>597</v>
      </c>
      <c r="AP241" s="306" t="s">
        <v>2952</v>
      </c>
      <c r="AQ241" s="272">
        <f t="shared" si="127"/>
        <v>0</v>
      </c>
      <c r="AR241" s="273">
        <f t="shared" si="128"/>
        <v>0</v>
      </c>
      <c r="AS241" s="274">
        <f t="shared" si="134"/>
        <v>0</v>
      </c>
      <c r="AT241" s="274">
        <f t="shared" si="136"/>
        <v>0</v>
      </c>
      <c r="AU241" s="125">
        <f t="shared" si="129"/>
        <v>40.548443259923125</v>
      </c>
      <c r="AV241" s="126">
        <f t="shared" si="111"/>
        <v>-11.382490468311634</v>
      </c>
      <c r="AW241" s="125">
        <f t="shared" si="112"/>
        <v>-3.2784944963901053</v>
      </c>
      <c r="AX241" s="127">
        <f t="shared" si="113"/>
        <v>82264.17327494378</v>
      </c>
      <c r="AY241" s="127">
        <f t="shared" si="114"/>
        <v>75371.512481644648</v>
      </c>
      <c r="AZ241" s="128" t="str">
        <f t="shared" si="130"/>
        <v/>
      </c>
      <c r="BA241" s="503" t="s">
        <v>2535</v>
      </c>
      <c r="BB241" s="623" t="s">
        <v>1506</v>
      </c>
      <c r="BC241" s="665">
        <v>494527</v>
      </c>
      <c r="BD241" s="665"/>
      <c r="BE241" s="666">
        <v>8274</v>
      </c>
      <c r="BF241" s="665">
        <v>695050</v>
      </c>
      <c r="BG241" s="665"/>
      <c r="BH241" s="666">
        <v>8449</v>
      </c>
      <c r="BI241" s="665">
        <v>494527</v>
      </c>
      <c r="BJ241" s="536">
        <v>0</v>
      </c>
      <c r="BK241" s="665">
        <v>695050</v>
      </c>
      <c r="BL241" s="536">
        <v>0</v>
      </c>
      <c r="BM241" s="269" t="s">
        <v>225</v>
      </c>
      <c r="BN241" s="269" t="s">
        <v>1274</v>
      </c>
      <c r="BO241" s="306" t="s">
        <v>2952</v>
      </c>
      <c r="BP241" s="262" t="str">
        <f t="shared" si="115"/>
        <v/>
      </c>
      <c r="BQ241" s="263">
        <f t="shared" si="116"/>
        <v>0</v>
      </c>
      <c r="BR241" s="263" t="str">
        <f t="shared" si="117"/>
        <v/>
      </c>
      <c r="BS241" s="263">
        <f t="shared" si="118"/>
        <v>0</v>
      </c>
      <c r="BT241" s="264" t="str">
        <f t="shared" si="119"/>
        <v/>
      </c>
      <c r="BU241" s="264" t="str">
        <f t="shared" si="120"/>
        <v/>
      </c>
      <c r="BV241" s="263">
        <f t="shared" si="121"/>
        <v>0</v>
      </c>
      <c r="BW241" s="263">
        <f t="shared" si="122"/>
        <v>0</v>
      </c>
      <c r="BX241" s="263" t="str">
        <f t="shared" si="123"/>
        <v/>
      </c>
      <c r="BY241" s="263" t="str">
        <f t="shared" si="124"/>
        <v/>
      </c>
      <c r="BZ241" s="263" t="str">
        <f t="shared" si="125"/>
        <v/>
      </c>
      <c r="CA241" s="263" t="str">
        <f t="shared" si="126"/>
        <v/>
      </c>
      <c r="CB241" s="265"/>
      <c r="CC241" s="1131" t="s">
        <v>1014</v>
      </c>
      <c r="CD241" s="1126">
        <f t="shared" si="109"/>
        <v>0</v>
      </c>
      <c r="CE241" s="1126">
        <f t="shared" si="110"/>
        <v>0</v>
      </c>
    </row>
    <row r="242" spans="1:83" ht="108">
      <c r="A242" s="1397" t="s">
        <v>3274</v>
      </c>
      <c r="B242" s="1487" t="s">
        <v>2664</v>
      </c>
      <c r="C242" s="1496" t="s">
        <v>2136</v>
      </c>
      <c r="D242" s="1487" t="s">
        <v>920</v>
      </c>
      <c r="E242" s="1487" t="s">
        <v>90</v>
      </c>
      <c r="F242" s="1808">
        <v>107580</v>
      </c>
      <c r="G242" s="1808"/>
      <c r="H242" s="1809">
        <v>7918</v>
      </c>
      <c r="I242" s="1808">
        <v>98625</v>
      </c>
      <c r="J242" s="1808"/>
      <c r="K242" s="1809">
        <v>7319</v>
      </c>
      <c r="L242" s="1808">
        <v>107580</v>
      </c>
      <c r="M242" s="1438">
        <v>0</v>
      </c>
      <c r="N242" s="1808">
        <v>98625</v>
      </c>
      <c r="O242" s="1438">
        <v>0</v>
      </c>
      <c r="P242" s="1810" t="s">
        <v>231</v>
      </c>
      <c r="Q242" s="1806" t="s">
        <v>1043</v>
      </c>
      <c r="R242" s="1806" t="s">
        <v>1848</v>
      </c>
      <c r="S242" s="1806" t="s">
        <v>4079</v>
      </c>
      <c r="T242" s="1536" t="s">
        <v>1046</v>
      </c>
      <c r="U242" s="1807" t="s">
        <v>4080</v>
      </c>
      <c r="V242" s="500"/>
      <c r="W242" s="501"/>
      <c r="X242" s="501"/>
      <c r="Y242" s="501"/>
      <c r="Z242" s="501"/>
      <c r="AA242" s="501"/>
      <c r="AB242" s="502"/>
      <c r="AC242" s="300"/>
      <c r="AD242" s="269" t="s">
        <v>229</v>
      </c>
      <c r="AE242" s="269" t="s">
        <v>364</v>
      </c>
      <c r="AF242" s="269" t="s">
        <v>225</v>
      </c>
      <c r="AG242" s="269" t="s">
        <v>222</v>
      </c>
      <c r="AH242" s="269" t="s">
        <v>235</v>
      </c>
      <c r="AI242" s="269" t="s">
        <v>1276</v>
      </c>
      <c r="AJ242" s="269" t="s">
        <v>1272</v>
      </c>
      <c r="AK242" s="269"/>
      <c r="AL242" s="269"/>
      <c r="AM242" s="270"/>
      <c r="AN242" s="269" t="s">
        <v>572</v>
      </c>
      <c r="AO242" s="269" t="s">
        <v>597</v>
      </c>
      <c r="AP242" s="306" t="s">
        <v>1999</v>
      </c>
      <c r="AQ242" s="272">
        <f t="shared" si="127"/>
        <v>0</v>
      </c>
      <c r="AR242" s="273">
        <f t="shared" si="128"/>
        <v>0</v>
      </c>
      <c r="AS242" s="274">
        <f t="shared" si="134"/>
        <v>0</v>
      </c>
      <c r="AT242" s="274">
        <f t="shared" si="136"/>
        <v>0</v>
      </c>
      <c r="AU242" s="125">
        <f t="shared" si="129"/>
        <v>-7.1609796510122674</v>
      </c>
      <c r="AV242" s="126">
        <f t="shared" si="111"/>
        <v>-8.3240379252649159</v>
      </c>
      <c r="AW242" s="125">
        <f t="shared" si="112"/>
        <v>-7.5650416771912088</v>
      </c>
      <c r="AX242" s="127">
        <f t="shared" si="113"/>
        <v>13586.764334427886</v>
      </c>
      <c r="AY242" s="127">
        <f t="shared" si="114"/>
        <v>13475.201530263697</v>
      </c>
      <c r="AZ242" s="128" t="str">
        <f t="shared" si="130"/>
        <v/>
      </c>
      <c r="BA242" s="503" t="s">
        <v>2536</v>
      </c>
      <c r="BB242" s="623" t="s">
        <v>2664</v>
      </c>
      <c r="BC242" s="665">
        <v>115878</v>
      </c>
      <c r="BD242" s="665"/>
      <c r="BE242" s="666">
        <v>8577</v>
      </c>
      <c r="BF242" s="665">
        <v>107580</v>
      </c>
      <c r="BG242" s="665"/>
      <c r="BH242" s="666">
        <v>7918</v>
      </c>
      <c r="BI242" s="665">
        <v>115878</v>
      </c>
      <c r="BJ242" s="536">
        <v>0</v>
      </c>
      <c r="BK242" s="665">
        <v>107580</v>
      </c>
      <c r="BL242" s="536">
        <v>0</v>
      </c>
      <c r="BM242" s="269" t="s">
        <v>225</v>
      </c>
      <c r="BN242" s="269" t="s">
        <v>1273</v>
      </c>
      <c r="BO242" s="306" t="s">
        <v>1999</v>
      </c>
      <c r="BP242" s="262" t="str">
        <f t="shared" si="115"/>
        <v/>
      </c>
      <c r="BQ242" s="263">
        <f t="shared" si="116"/>
        <v>0</v>
      </c>
      <c r="BR242" s="263" t="str">
        <f t="shared" si="117"/>
        <v/>
      </c>
      <c r="BS242" s="263">
        <f t="shared" si="118"/>
        <v>0</v>
      </c>
      <c r="BT242" s="264" t="str">
        <f t="shared" si="119"/>
        <v/>
      </c>
      <c r="BU242" s="264" t="str">
        <f t="shared" si="120"/>
        <v/>
      </c>
      <c r="BV242" s="263">
        <f t="shared" si="121"/>
        <v>0</v>
      </c>
      <c r="BW242" s="263">
        <f t="shared" si="122"/>
        <v>0</v>
      </c>
      <c r="BX242" s="263" t="str">
        <f t="shared" si="123"/>
        <v/>
      </c>
      <c r="BY242" s="263" t="str">
        <f t="shared" si="124"/>
        <v/>
      </c>
      <c r="BZ242" s="263" t="str">
        <f t="shared" si="125"/>
        <v/>
      </c>
      <c r="CA242" s="263" t="str">
        <f t="shared" si="126"/>
        <v/>
      </c>
      <c r="CB242" s="265"/>
      <c r="CC242" s="1131" t="s">
        <v>1014</v>
      </c>
      <c r="CD242" s="1126">
        <f t="shared" si="109"/>
        <v>0</v>
      </c>
      <c r="CE242" s="1126">
        <f t="shared" si="110"/>
        <v>0</v>
      </c>
    </row>
    <row r="243" spans="1:83" ht="81">
      <c r="A243" s="1397" t="s">
        <v>3275</v>
      </c>
      <c r="B243" s="1487" t="s">
        <v>4081</v>
      </c>
      <c r="C243" s="1496" t="s">
        <v>2665</v>
      </c>
      <c r="D243" s="1487" t="s">
        <v>920</v>
      </c>
      <c r="E243" s="1487" t="s">
        <v>2133</v>
      </c>
      <c r="F243" s="1808"/>
      <c r="G243" s="1808"/>
      <c r="H243" s="1808"/>
      <c r="I243" s="1808"/>
      <c r="J243" s="1808"/>
      <c r="K243" s="1808"/>
      <c r="L243" s="1808"/>
      <c r="M243" s="1808"/>
      <c r="N243" s="1808"/>
      <c r="O243" s="1808"/>
      <c r="P243" s="1811" t="s">
        <v>222</v>
      </c>
      <c r="Q243" s="1806" t="s">
        <v>1043</v>
      </c>
      <c r="R243" s="1806" t="s">
        <v>1848</v>
      </c>
      <c r="S243" s="1806" t="s">
        <v>4079</v>
      </c>
      <c r="T243" s="1536" t="s">
        <v>1046</v>
      </c>
      <c r="U243" s="1807" t="s">
        <v>4082</v>
      </c>
      <c r="V243" s="500"/>
      <c r="W243" s="501"/>
      <c r="X243" s="501"/>
      <c r="Y243" s="501"/>
      <c r="Z243" s="501"/>
      <c r="AA243" s="501"/>
      <c r="AB243" s="501"/>
      <c r="AC243" s="300"/>
      <c r="AD243" s="307" t="s">
        <v>228</v>
      </c>
      <c r="AE243" s="307" t="s">
        <v>2242</v>
      </c>
      <c r="AF243" s="307" t="s">
        <v>1350</v>
      </c>
      <c r="AG243" s="307" t="s">
        <v>231</v>
      </c>
      <c r="AH243" s="269" t="s">
        <v>235</v>
      </c>
      <c r="AI243" s="307" t="s">
        <v>3029</v>
      </c>
      <c r="AJ243" s="307" t="s">
        <v>230</v>
      </c>
      <c r="AK243" s="307"/>
      <c r="AL243" s="307"/>
      <c r="AM243" s="308"/>
      <c r="AN243" s="269" t="s">
        <v>572</v>
      </c>
      <c r="AO243" s="269" t="s">
        <v>597</v>
      </c>
      <c r="AP243" s="306" t="s">
        <v>2951</v>
      </c>
      <c r="AQ243" s="272">
        <f t="shared" si="127"/>
        <v>0</v>
      </c>
      <c r="AR243" s="273">
        <f t="shared" si="128"/>
        <v>0</v>
      </c>
      <c r="AS243" s="274">
        <f t="shared" si="134"/>
        <v>0</v>
      </c>
      <c r="AT243" s="274">
        <f t="shared" si="136"/>
        <v>0</v>
      </c>
      <c r="AU243" s="125">
        <f t="shared" si="129"/>
        <v>-100</v>
      </c>
      <c r="AV243" s="126" t="str">
        <f t="shared" si="111"/>
        <v/>
      </c>
      <c r="AW243" s="125" t="str">
        <f t="shared" si="112"/>
        <v/>
      </c>
      <c r="AX243" s="127" t="str">
        <f t="shared" si="113"/>
        <v/>
      </c>
      <c r="AY243" s="127" t="str">
        <f t="shared" si="114"/>
        <v/>
      </c>
      <c r="AZ243" s="128" t="str">
        <f t="shared" si="130"/>
        <v/>
      </c>
      <c r="BA243" s="503" t="s">
        <v>2537</v>
      </c>
      <c r="BB243" s="623" t="s">
        <v>2241</v>
      </c>
      <c r="BC243" s="665">
        <v>11111</v>
      </c>
      <c r="BD243" s="665"/>
      <c r="BE243" s="665">
        <v>450</v>
      </c>
      <c r="BF243" s="667">
        <v>0</v>
      </c>
      <c r="BG243" s="667"/>
      <c r="BH243" s="667">
        <v>0</v>
      </c>
      <c r="BI243" s="665">
        <v>11111</v>
      </c>
      <c r="BJ243" s="665">
        <v>0</v>
      </c>
      <c r="BK243" s="665">
        <v>0</v>
      </c>
      <c r="BL243" s="665">
        <v>0</v>
      </c>
      <c r="BM243" s="307" t="s">
        <v>1350</v>
      </c>
      <c r="BN243" s="307" t="s">
        <v>3029</v>
      </c>
      <c r="BO243" s="306" t="s">
        <v>2951</v>
      </c>
      <c r="BP243" s="262" t="str">
        <f t="shared" si="115"/>
        <v/>
      </c>
      <c r="BQ243" s="263">
        <f t="shared" si="116"/>
        <v>0</v>
      </c>
      <c r="BR243" s="263" t="str">
        <f t="shared" si="117"/>
        <v/>
      </c>
      <c r="BS243" s="263">
        <f t="shared" si="118"/>
        <v>0</v>
      </c>
      <c r="BT243" s="264" t="str">
        <f t="shared" si="119"/>
        <v/>
      </c>
      <c r="BU243" s="264" t="str">
        <f t="shared" si="120"/>
        <v/>
      </c>
      <c r="BV243" s="263">
        <f t="shared" si="121"/>
        <v>0</v>
      </c>
      <c r="BW243" s="263">
        <f t="shared" si="122"/>
        <v>0</v>
      </c>
      <c r="BX243" s="263" t="str">
        <f t="shared" si="123"/>
        <v/>
      </c>
      <c r="BY243" s="263" t="str">
        <f t="shared" si="124"/>
        <v/>
      </c>
      <c r="BZ243" s="263" t="str">
        <f t="shared" si="125"/>
        <v/>
      </c>
      <c r="CA243" s="263" t="str">
        <f t="shared" si="126"/>
        <v/>
      </c>
      <c r="CB243" s="265"/>
      <c r="CC243" s="1131" t="s">
        <v>2243</v>
      </c>
      <c r="CD243" s="1126">
        <f t="shared" si="109"/>
        <v>0</v>
      </c>
      <c r="CE243" s="1126">
        <f t="shared" si="110"/>
        <v>0</v>
      </c>
    </row>
    <row r="244" spans="1:83" ht="67.5">
      <c r="A244" s="1397" t="s">
        <v>4083</v>
      </c>
      <c r="B244" s="1487" t="s">
        <v>1052</v>
      </c>
      <c r="C244" s="1487" t="s">
        <v>4084</v>
      </c>
      <c r="D244" s="1487" t="s">
        <v>1938</v>
      </c>
      <c r="E244" s="1487" t="s">
        <v>90</v>
      </c>
      <c r="F244" s="1644">
        <v>185</v>
      </c>
      <c r="G244" s="1644"/>
      <c r="H244" s="1438">
        <v>37</v>
      </c>
      <c r="I244" s="1644">
        <v>135</v>
      </c>
      <c r="J244" s="1644"/>
      <c r="K244" s="1438">
        <v>27</v>
      </c>
      <c r="L244" s="1438">
        <v>185</v>
      </c>
      <c r="M244" s="1438"/>
      <c r="N244" s="1438">
        <v>135</v>
      </c>
      <c r="O244" s="1438"/>
      <c r="P244" s="1536" t="s">
        <v>1023</v>
      </c>
      <c r="Q244" s="1536" t="s">
        <v>1939</v>
      </c>
      <c r="R244" s="1536" t="s">
        <v>1940</v>
      </c>
      <c r="S244" s="1536" t="s">
        <v>1941</v>
      </c>
      <c r="T244" s="1536" t="s">
        <v>1046</v>
      </c>
      <c r="U244" s="1792"/>
      <c r="V244" s="500" t="s">
        <v>80</v>
      </c>
      <c r="W244" s="501" t="s">
        <v>45</v>
      </c>
      <c r="X244" s="501"/>
      <c r="Y244" s="501">
        <v>4</v>
      </c>
      <c r="Z244" s="501">
        <v>0</v>
      </c>
      <c r="AA244" s="501">
        <v>0</v>
      </c>
      <c r="AB244" s="502"/>
      <c r="AC244" s="268"/>
      <c r="AD244" s="269" t="s">
        <v>229</v>
      </c>
      <c r="AE244" s="269" t="s">
        <v>724</v>
      </c>
      <c r="AF244" s="269" t="s">
        <v>725</v>
      </c>
      <c r="AG244" s="269" t="s">
        <v>723</v>
      </c>
      <c r="AH244" s="269" t="s">
        <v>235</v>
      </c>
      <c r="AI244" s="269" t="s">
        <v>768</v>
      </c>
      <c r="AJ244" s="269" t="s">
        <v>769</v>
      </c>
      <c r="AK244" s="269"/>
      <c r="AL244" s="269"/>
      <c r="AM244" s="270"/>
      <c r="AN244" s="269" t="s">
        <v>583</v>
      </c>
      <c r="AO244" s="269" t="s">
        <v>584</v>
      </c>
      <c r="AP244" s="271"/>
      <c r="AQ244" s="272">
        <f t="shared" si="127"/>
        <v>0</v>
      </c>
      <c r="AR244" s="273">
        <f t="shared" si="128"/>
        <v>0</v>
      </c>
      <c r="AS244" s="274">
        <f t="shared" si="134"/>
        <v>0</v>
      </c>
      <c r="AT244" s="274">
        <f t="shared" si="136"/>
        <v>0</v>
      </c>
      <c r="AU244" s="125">
        <f t="shared" si="129"/>
        <v>-85.2</v>
      </c>
      <c r="AV244" s="126">
        <f t="shared" si="111"/>
        <v>-27.027027027027028</v>
      </c>
      <c r="AW244" s="125">
        <f t="shared" si="112"/>
        <v>-27.027027027027028</v>
      </c>
      <c r="AX244" s="127">
        <f t="shared" si="113"/>
        <v>5000</v>
      </c>
      <c r="AY244" s="127">
        <f t="shared" si="114"/>
        <v>5000</v>
      </c>
      <c r="AZ244" s="128" t="str">
        <f t="shared" si="130"/>
        <v/>
      </c>
      <c r="BA244" s="503" t="s">
        <v>2310</v>
      </c>
      <c r="BB244" s="623" t="s">
        <v>1052</v>
      </c>
      <c r="BC244" s="535">
        <v>1250</v>
      </c>
      <c r="BD244" s="535"/>
      <c r="BE244" s="536">
        <v>250</v>
      </c>
      <c r="BF244" s="535">
        <v>185</v>
      </c>
      <c r="BG244" s="535"/>
      <c r="BH244" s="536">
        <v>37</v>
      </c>
      <c r="BI244" s="536">
        <v>1250</v>
      </c>
      <c r="BJ244" s="536">
        <v>0</v>
      </c>
      <c r="BK244" s="536">
        <v>185</v>
      </c>
      <c r="BL244" s="536"/>
      <c r="BM244" s="269" t="s">
        <v>225</v>
      </c>
      <c r="BN244" s="269" t="s">
        <v>768</v>
      </c>
      <c r="BO244" s="271"/>
      <c r="BP244" s="262" t="str">
        <f t="shared" si="115"/>
        <v/>
      </c>
      <c r="BQ244" s="263">
        <f t="shared" si="116"/>
        <v>0</v>
      </c>
      <c r="BR244" s="263" t="str">
        <f t="shared" si="117"/>
        <v/>
      </c>
      <c r="BS244" s="263">
        <f t="shared" si="118"/>
        <v>0</v>
      </c>
      <c r="BT244" s="264" t="str">
        <f t="shared" si="119"/>
        <v/>
      </c>
      <c r="BU244" s="264" t="str">
        <f t="shared" si="120"/>
        <v/>
      </c>
      <c r="BV244" s="263">
        <f t="shared" si="121"/>
        <v>0</v>
      </c>
      <c r="BW244" s="263" t="str">
        <f t="shared" si="122"/>
        <v/>
      </c>
      <c r="BX244" s="263" t="str">
        <f t="shared" si="123"/>
        <v/>
      </c>
      <c r="BY244" s="263" t="str">
        <f t="shared" si="124"/>
        <v/>
      </c>
      <c r="BZ244" s="263" t="str">
        <f t="shared" si="125"/>
        <v/>
      </c>
      <c r="CA244" s="263" t="str">
        <f t="shared" si="126"/>
        <v/>
      </c>
      <c r="CB244" s="265"/>
      <c r="CC244" s="1131" t="s">
        <v>1014</v>
      </c>
      <c r="CD244" s="1126">
        <f t="shared" si="109"/>
        <v>0</v>
      </c>
      <c r="CE244" s="1126">
        <f t="shared" si="110"/>
        <v>0</v>
      </c>
    </row>
    <row r="245" spans="1:83" ht="94.5">
      <c r="A245" s="1397" t="s">
        <v>2553</v>
      </c>
      <c r="B245" s="1487" t="s">
        <v>1853</v>
      </c>
      <c r="C245" s="1487" t="s">
        <v>1854</v>
      </c>
      <c r="D245" s="1487" t="s">
        <v>1053</v>
      </c>
      <c r="E245" s="1487" t="s">
        <v>1054</v>
      </c>
      <c r="F245" s="1644">
        <v>13043</v>
      </c>
      <c r="G245" s="1644"/>
      <c r="H245" s="1438">
        <v>4528</v>
      </c>
      <c r="I245" s="1644">
        <v>48299</v>
      </c>
      <c r="J245" s="1644"/>
      <c r="K245" s="1438">
        <v>4926</v>
      </c>
      <c r="L245" s="1438">
        <v>11607</v>
      </c>
      <c r="M245" s="1438">
        <v>1436</v>
      </c>
      <c r="N245" s="1438">
        <v>42986</v>
      </c>
      <c r="O245" s="1438">
        <v>5313</v>
      </c>
      <c r="P245" s="1536" t="s">
        <v>231</v>
      </c>
      <c r="Q245" s="1536" t="s">
        <v>1043</v>
      </c>
      <c r="R245" s="1806" t="s">
        <v>4085</v>
      </c>
      <c r="S245" s="1806" t="s">
        <v>4086</v>
      </c>
      <c r="T245" s="1536" t="s">
        <v>1681</v>
      </c>
      <c r="U245" s="1792" t="s">
        <v>4087</v>
      </c>
      <c r="V245" s="500" t="s">
        <v>80</v>
      </c>
      <c r="W245" s="501" t="s">
        <v>46</v>
      </c>
      <c r="X245" s="501"/>
      <c r="Y245" s="501">
        <v>3</v>
      </c>
      <c r="Z245" s="501">
        <v>1</v>
      </c>
      <c r="AA245" s="501">
        <v>0</v>
      </c>
      <c r="AB245" s="502"/>
      <c r="AC245" s="268"/>
      <c r="AD245" s="269" t="s">
        <v>379</v>
      </c>
      <c r="AE245" s="269" t="s">
        <v>380</v>
      </c>
      <c r="AF245" s="269" t="s">
        <v>381</v>
      </c>
      <c r="AG245" s="269" t="s">
        <v>382</v>
      </c>
      <c r="AH245" s="269" t="s">
        <v>3082</v>
      </c>
      <c r="AI245" s="269" t="s">
        <v>788</v>
      </c>
      <c r="AJ245" s="269" t="s">
        <v>230</v>
      </c>
      <c r="AK245" s="269"/>
      <c r="AL245" s="269"/>
      <c r="AM245" s="270"/>
      <c r="AN245" s="269" t="s">
        <v>572</v>
      </c>
      <c r="AO245" s="269" t="s">
        <v>597</v>
      </c>
      <c r="AP245" s="271" t="s">
        <v>3004</v>
      </c>
      <c r="AQ245" s="272">
        <f t="shared" si="127"/>
        <v>0</v>
      </c>
      <c r="AR245" s="273">
        <f t="shared" si="128"/>
        <v>0</v>
      </c>
      <c r="AS245" s="274">
        <f t="shared" si="134"/>
        <v>0</v>
      </c>
      <c r="AT245" s="274">
        <f t="shared" si="136"/>
        <v>0</v>
      </c>
      <c r="AU245" s="125">
        <f t="shared" si="129"/>
        <v>-21.602452365210077</v>
      </c>
      <c r="AV245" s="126">
        <f t="shared" si="111"/>
        <v>270.30591121674462</v>
      </c>
      <c r="AW245" s="125">
        <f t="shared" si="112"/>
        <v>8.7897526501766734</v>
      </c>
      <c r="AX245" s="127">
        <f t="shared" si="113"/>
        <v>2880.5212014134277</v>
      </c>
      <c r="AY245" s="127">
        <f t="shared" si="114"/>
        <v>9804.912708079577</v>
      </c>
      <c r="AZ245" s="128">
        <f t="shared" si="130"/>
        <v>240.38675720451064</v>
      </c>
      <c r="BA245" s="503" t="s">
        <v>2538</v>
      </c>
      <c r="BB245" s="623" t="s">
        <v>1853</v>
      </c>
      <c r="BC245" s="535">
        <v>16637</v>
      </c>
      <c r="BD245" s="535"/>
      <c r="BE245" s="536">
        <v>4917</v>
      </c>
      <c r="BF245" s="535">
        <v>13043</v>
      </c>
      <c r="BG245" s="535"/>
      <c r="BH245" s="536">
        <v>4528</v>
      </c>
      <c r="BI245" s="536">
        <v>14807</v>
      </c>
      <c r="BJ245" s="536">
        <v>1830</v>
      </c>
      <c r="BK245" s="536">
        <v>11607</v>
      </c>
      <c r="BL245" s="536">
        <v>1436</v>
      </c>
      <c r="BM245" s="269" t="s">
        <v>225</v>
      </c>
      <c r="BN245" s="269" t="s">
        <v>788</v>
      </c>
      <c r="BO245" s="271" t="s">
        <v>3004</v>
      </c>
      <c r="BP245" s="262" t="str">
        <f t="shared" si="115"/>
        <v/>
      </c>
      <c r="BQ245" s="263">
        <f t="shared" si="116"/>
        <v>0</v>
      </c>
      <c r="BR245" s="263" t="str">
        <f t="shared" si="117"/>
        <v/>
      </c>
      <c r="BS245" s="263">
        <f t="shared" si="118"/>
        <v>0</v>
      </c>
      <c r="BT245" s="264" t="str">
        <f t="shared" si="119"/>
        <v/>
      </c>
      <c r="BU245" s="264" t="str">
        <f t="shared" si="120"/>
        <v/>
      </c>
      <c r="BV245" s="263">
        <f t="shared" si="121"/>
        <v>0</v>
      </c>
      <c r="BW245" s="263">
        <f t="shared" si="122"/>
        <v>0</v>
      </c>
      <c r="BX245" s="263" t="str">
        <f t="shared" si="123"/>
        <v/>
      </c>
      <c r="BY245" s="263" t="str">
        <f t="shared" si="124"/>
        <v/>
      </c>
      <c r="BZ245" s="263" t="str">
        <f t="shared" si="125"/>
        <v/>
      </c>
      <c r="CA245" s="263" t="str">
        <f t="shared" si="126"/>
        <v/>
      </c>
      <c r="CB245" s="265"/>
      <c r="CC245" s="1131" t="s">
        <v>1014</v>
      </c>
      <c r="CD245" s="1126">
        <f t="shared" si="109"/>
        <v>0</v>
      </c>
      <c r="CE245" s="1126">
        <f t="shared" si="110"/>
        <v>0</v>
      </c>
    </row>
    <row r="246" spans="1:83" ht="81">
      <c r="A246" s="1397" t="s">
        <v>2560</v>
      </c>
      <c r="B246" s="1487" t="s">
        <v>825</v>
      </c>
      <c r="C246" s="1487" t="s">
        <v>2704</v>
      </c>
      <c r="D246" s="1487" t="s">
        <v>332</v>
      </c>
      <c r="E246" s="1487" t="s">
        <v>0</v>
      </c>
      <c r="F246" s="1644"/>
      <c r="G246" s="1644"/>
      <c r="H246" s="1805"/>
      <c r="I246" s="1644"/>
      <c r="J246" s="1644"/>
      <c r="K246" s="1805"/>
      <c r="L246" s="1644"/>
      <c r="M246" s="1438"/>
      <c r="N246" s="1644"/>
      <c r="O246" s="1438"/>
      <c r="P246" s="1536" t="s">
        <v>231</v>
      </c>
      <c r="Q246" s="1536" t="s">
        <v>4088</v>
      </c>
      <c r="R246" s="1536" t="s">
        <v>921</v>
      </c>
      <c r="S246" s="1536" t="s">
        <v>1438</v>
      </c>
      <c r="T246" s="1536" t="s">
        <v>1439</v>
      </c>
      <c r="U246" s="1792" t="s">
        <v>4092</v>
      </c>
      <c r="V246" s="500" t="s">
        <v>80</v>
      </c>
      <c r="W246" s="501" t="s">
        <v>98</v>
      </c>
      <c r="X246" s="501"/>
      <c r="Y246" s="501">
        <v>3</v>
      </c>
      <c r="Z246" s="501">
        <v>2</v>
      </c>
      <c r="AA246" s="501">
        <v>0</v>
      </c>
      <c r="AB246" s="502"/>
      <c r="AC246" s="268"/>
      <c r="AD246" s="269" t="s">
        <v>379</v>
      </c>
      <c r="AE246" s="269" t="s">
        <v>407</v>
      </c>
      <c r="AF246" s="269" t="s">
        <v>381</v>
      </c>
      <c r="AG246" s="269" t="s">
        <v>382</v>
      </c>
      <c r="AH246" s="269" t="s">
        <v>90</v>
      </c>
      <c r="AI246" s="269" t="s">
        <v>727</v>
      </c>
      <c r="AJ246" s="269" t="s">
        <v>230</v>
      </c>
      <c r="AK246" s="269"/>
      <c r="AL246" s="269"/>
      <c r="AM246" s="270"/>
      <c r="AN246" s="269" t="s">
        <v>572</v>
      </c>
      <c r="AO246" s="269" t="s">
        <v>597</v>
      </c>
      <c r="AP246" s="271" t="s">
        <v>2228</v>
      </c>
      <c r="AQ246" s="272">
        <f t="shared" si="127"/>
        <v>0</v>
      </c>
      <c r="AR246" s="273">
        <f t="shared" si="128"/>
        <v>0</v>
      </c>
      <c r="AS246" s="274">
        <f t="shared" si="134"/>
        <v>0</v>
      </c>
      <c r="AT246" s="274">
        <f t="shared" si="136"/>
        <v>0</v>
      </c>
      <c r="AU246" s="125" t="str">
        <f t="shared" si="129"/>
        <v/>
      </c>
      <c r="AV246" s="126" t="str">
        <f t="shared" si="111"/>
        <v/>
      </c>
      <c r="AW246" s="125" t="str">
        <f t="shared" si="112"/>
        <v/>
      </c>
      <c r="AX246" s="127" t="str">
        <f t="shared" si="113"/>
        <v/>
      </c>
      <c r="AY246" s="127" t="str">
        <f t="shared" si="114"/>
        <v/>
      </c>
      <c r="AZ246" s="128" t="str">
        <f t="shared" si="130"/>
        <v/>
      </c>
      <c r="BA246" s="553" t="s">
        <v>2539</v>
      </c>
      <c r="BB246" s="668" t="s">
        <v>825</v>
      </c>
      <c r="BC246" s="669">
        <v>0</v>
      </c>
      <c r="BD246" s="669">
        <v>0</v>
      </c>
      <c r="BE246" s="670"/>
      <c r="BF246" s="669">
        <v>0</v>
      </c>
      <c r="BG246" s="669">
        <v>0</v>
      </c>
      <c r="BH246" s="670"/>
      <c r="BI246" s="669"/>
      <c r="BJ246" s="544">
        <v>0</v>
      </c>
      <c r="BK246" s="669"/>
      <c r="BL246" s="544"/>
      <c r="BM246" s="269" t="s">
        <v>225</v>
      </c>
      <c r="BN246" s="269" t="s">
        <v>727</v>
      </c>
      <c r="BO246" s="271" t="s">
        <v>2228</v>
      </c>
      <c r="BP246" s="262" t="str">
        <f t="shared" si="115"/>
        <v/>
      </c>
      <c r="BQ246" s="263">
        <f t="shared" si="116"/>
        <v>0</v>
      </c>
      <c r="BR246" s="263">
        <f t="shared" si="117"/>
        <v>0</v>
      </c>
      <c r="BS246" s="263" t="str">
        <f t="shared" si="118"/>
        <v/>
      </c>
      <c r="BT246" s="264" t="str">
        <f t="shared" si="119"/>
        <v/>
      </c>
      <c r="BU246" s="264" t="str">
        <f t="shared" si="120"/>
        <v/>
      </c>
      <c r="BV246" s="263" t="str">
        <f t="shared" si="121"/>
        <v/>
      </c>
      <c r="BW246" s="263" t="str">
        <f t="shared" si="122"/>
        <v/>
      </c>
      <c r="BX246" s="263" t="str">
        <f t="shared" si="123"/>
        <v/>
      </c>
      <c r="BY246" s="263" t="str">
        <f t="shared" si="124"/>
        <v/>
      </c>
      <c r="BZ246" s="263" t="str">
        <f t="shared" si="125"/>
        <v/>
      </c>
      <c r="CA246" s="263" t="str">
        <f t="shared" si="126"/>
        <v/>
      </c>
      <c r="CB246" s="265"/>
      <c r="CC246" s="1131" t="s">
        <v>3420</v>
      </c>
      <c r="CD246" s="1126">
        <f t="shared" si="109"/>
        <v>0</v>
      </c>
      <c r="CE246" s="1126">
        <f t="shared" si="110"/>
        <v>0</v>
      </c>
    </row>
    <row r="247" spans="1:83" ht="94.5">
      <c r="A247" s="1502" t="s">
        <v>4089</v>
      </c>
      <c r="B247" s="1219" t="s">
        <v>1055</v>
      </c>
      <c r="C247" s="1219" t="s">
        <v>1056</v>
      </c>
      <c r="D247" s="1219" t="s">
        <v>1057</v>
      </c>
      <c r="E247" s="1219" t="s">
        <v>1058</v>
      </c>
      <c r="F247" s="1213">
        <v>6724</v>
      </c>
      <c r="G247" s="1213"/>
      <c r="H247" s="1213">
        <v>3213</v>
      </c>
      <c r="I247" s="1213">
        <v>7188</v>
      </c>
      <c r="J247" s="1213"/>
      <c r="K247" s="1213">
        <v>3607</v>
      </c>
      <c r="L247" s="1213">
        <v>4290</v>
      </c>
      <c r="M247" s="1213">
        <v>2434</v>
      </c>
      <c r="N247" s="1213">
        <v>4717</v>
      </c>
      <c r="O247" s="1213">
        <v>2471</v>
      </c>
      <c r="P247" s="1166" t="s">
        <v>231</v>
      </c>
      <c r="Q247" s="1166" t="s">
        <v>383</v>
      </c>
      <c r="R247" s="1166" t="s">
        <v>4090</v>
      </c>
      <c r="S247" s="1166"/>
      <c r="T247" s="1166" t="s">
        <v>779</v>
      </c>
      <c r="U247" s="1812"/>
      <c r="V247" s="500" t="s">
        <v>80</v>
      </c>
      <c r="W247" s="501" t="s">
        <v>110</v>
      </c>
      <c r="X247" s="501"/>
      <c r="Y247" s="501">
        <v>3</v>
      </c>
      <c r="Z247" s="501">
        <v>2</v>
      </c>
      <c r="AA247" s="501">
        <v>0</v>
      </c>
      <c r="AB247" s="502"/>
      <c r="AC247" s="268"/>
      <c r="AD247" s="269" t="s">
        <v>379</v>
      </c>
      <c r="AE247" s="269" t="s">
        <v>380</v>
      </c>
      <c r="AF247" s="269" t="s">
        <v>381</v>
      </c>
      <c r="AG247" s="269" t="s">
        <v>382</v>
      </c>
      <c r="AH247" s="269" t="s">
        <v>3082</v>
      </c>
      <c r="AI247" s="269" t="s">
        <v>790</v>
      </c>
      <c r="AJ247" s="269" t="s">
        <v>230</v>
      </c>
      <c r="AK247" s="269"/>
      <c r="AL247" s="269"/>
      <c r="AM247" s="270"/>
      <c r="AN247" s="269" t="s">
        <v>593</v>
      </c>
      <c r="AO247" s="269" t="s">
        <v>594</v>
      </c>
      <c r="AP247" s="271" t="s">
        <v>1624</v>
      </c>
      <c r="AQ247" s="272">
        <f t="shared" si="127"/>
        <v>0</v>
      </c>
      <c r="AR247" s="273">
        <f t="shared" si="128"/>
        <v>0</v>
      </c>
      <c r="AS247" s="274">
        <f t="shared" si="134"/>
        <v>0</v>
      </c>
      <c r="AT247" s="274">
        <f t="shared" si="136"/>
        <v>0</v>
      </c>
      <c r="AU247" s="125">
        <f t="shared" si="129"/>
        <v>17.102055033089524</v>
      </c>
      <c r="AV247" s="126">
        <f t="shared" si="111"/>
        <v>6.9006543723973746</v>
      </c>
      <c r="AW247" s="125">
        <f t="shared" si="112"/>
        <v>12.262682850918139</v>
      </c>
      <c r="AX247" s="127">
        <f t="shared" si="113"/>
        <v>2092.7482103952689</v>
      </c>
      <c r="AY247" s="127">
        <f t="shared" si="114"/>
        <v>1992.7917937344052</v>
      </c>
      <c r="AZ247" s="128" t="str">
        <f t="shared" si="130"/>
        <v/>
      </c>
      <c r="BA247" s="503" t="s">
        <v>2540</v>
      </c>
      <c r="BB247" s="623" t="s">
        <v>1055</v>
      </c>
      <c r="BC247" s="535">
        <v>5742</v>
      </c>
      <c r="BD247" s="535"/>
      <c r="BE247" s="536">
        <v>2737</v>
      </c>
      <c r="BF247" s="535">
        <v>6724</v>
      </c>
      <c r="BG247" s="535"/>
      <c r="BH247" s="536">
        <v>3213</v>
      </c>
      <c r="BI247" s="536">
        <v>3968</v>
      </c>
      <c r="BJ247" s="536">
        <v>1774</v>
      </c>
      <c r="BK247" s="536">
        <v>4290</v>
      </c>
      <c r="BL247" s="536">
        <v>2434</v>
      </c>
      <c r="BM247" s="269" t="s">
        <v>225</v>
      </c>
      <c r="BN247" s="269" t="s">
        <v>790</v>
      </c>
      <c r="BO247" s="271" t="s">
        <v>1624</v>
      </c>
      <c r="BP247" s="262" t="str">
        <f t="shared" si="115"/>
        <v/>
      </c>
      <c r="BQ247" s="263">
        <f t="shared" si="116"/>
        <v>0</v>
      </c>
      <c r="BR247" s="263" t="str">
        <f t="shared" si="117"/>
        <v/>
      </c>
      <c r="BS247" s="263">
        <f t="shared" si="118"/>
        <v>0</v>
      </c>
      <c r="BT247" s="264" t="str">
        <f t="shared" si="119"/>
        <v/>
      </c>
      <c r="BU247" s="264" t="str">
        <f t="shared" si="120"/>
        <v/>
      </c>
      <c r="BV247" s="263">
        <f t="shared" si="121"/>
        <v>0</v>
      </c>
      <c r="BW247" s="263">
        <f t="shared" si="122"/>
        <v>0</v>
      </c>
      <c r="BX247" s="263" t="str">
        <f t="shared" si="123"/>
        <v/>
      </c>
      <c r="BY247" s="263" t="str">
        <f t="shared" si="124"/>
        <v/>
      </c>
      <c r="BZ247" s="263" t="str">
        <f t="shared" si="125"/>
        <v/>
      </c>
      <c r="CA247" s="263" t="str">
        <f t="shared" si="126"/>
        <v/>
      </c>
      <c r="CB247" s="265"/>
      <c r="CC247" s="1131" t="s">
        <v>1014</v>
      </c>
      <c r="CD247" s="1126">
        <f t="shared" si="109"/>
        <v>0</v>
      </c>
      <c r="CE247" s="1126">
        <f t="shared" si="110"/>
        <v>0</v>
      </c>
    </row>
    <row r="248" spans="1:83" ht="27">
      <c r="A248" s="1397" t="s">
        <v>3317</v>
      </c>
      <c r="B248" s="1487" t="s">
        <v>4091</v>
      </c>
      <c r="C248" s="1487"/>
      <c r="D248" s="1487"/>
      <c r="E248" s="1487"/>
      <c r="F248" s="1644">
        <f>SUM(F249:F254)</f>
        <v>326471</v>
      </c>
      <c r="G248" s="1644">
        <f t="shared" ref="G248:O248" si="139">SUM(G249:G254)</f>
        <v>0</v>
      </c>
      <c r="H248" s="1644">
        <f t="shared" si="139"/>
        <v>78432</v>
      </c>
      <c r="I248" s="1644">
        <f t="shared" si="139"/>
        <v>323112</v>
      </c>
      <c r="J248" s="1644">
        <f t="shared" si="139"/>
        <v>0</v>
      </c>
      <c r="K248" s="1644">
        <f t="shared" si="139"/>
        <v>77482</v>
      </c>
      <c r="L248" s="1644">
        <f t="shared" si="139"/>
        <v>53400</v>
      </c>
      <c r="M248" s="1644">
        <f t="shared" si="139"/>
        <v>273071</v>
      </c>
      <c r="N248" s="1644">
        <f t="shared" si="139"/>
        <v>58789</v>
      </c>
      <c r="O248" s="1644">
        <f t="shared" si="139"/>
        <v>264323</v>
      </c>
      <c r="P248" s="1644">
        <v>0</v>
      </c>
      <c r="Q248" s="1536"/>
      <c r="R248" s="1536"/>
      <c r="S248" s="1536"/>
      <c r="T248" s="1536"/>
      <c r="U248" s="1792"/>
      <c r="V248" s="500" t="s">
        <v>80</v>
      </c>
      <c r="W248" s="501" t="s">
        <v>111</v>
      </c>
      <c r="X248" s="501"/>
      <c r="Y248" s="501"/>
      <c r="Z248" s="501"/>
      <c r="AA248" s="501"/>
      <c r="AB248" s="502"/>
      <c r="AC248" s="268"/>
      <c r="AD248" s="269" t="s">
        <v>721</v>
      </c>
      <c r="AE248" s="269" t="s">
        <v>721</v>
      </c>
      <c r="AF248" s="269" t="s">
        <v>385</v>
      </c>
      <c r="AG248" s="269" t="s">
        <v>721</v>
      </c>
      <c r="AH248" s="269" t="s">
        <v>90</v>
      </c>
      <c r="AI248" s="269" t="s">
        <v>721</v>
      </c>
      <c r="AJ248" s="269" t="s">
        <v>721</v>
      </c>
      <c r="AK248" s="269"/>
      <c r="AL248" s="269"/>
      <c r="AM248" s="270"/>
      <c r="AN248" s="269" t="s">
        <v>90</v>
      </c>
      <c r="AO248" s="269" t="s">
        <v>90</v>
      </c>
      <c r="AP248" s="271"/>
      <c r="AQ248" s="272">
        <f t="shared" si="127"/>
        <v>0</v>
      </c>
      <c r="AR248" s="273">
        <f t="shared" si="128"/>
        <v>0</v>
      </c>
      <c r="AS248" s="274">
        <f t="shared" si="134"/>
        <v>0</v>
      </c>
      <c r="AT248" s="274">
        <f t="shared" si="136"/>
        <v>0</v>
      </c>
      <c r="AU248" s="125">
        <f t="shared" si="129"/>
        <v>14.711421564149241</v>
      </c>
      <c r="AV248" s="126">
        <f t="shared" si="111"/>
        <v>-1.0288815851943967</v>
      </c>
      <c r="AW248" s="125">
        <f t="shared" si="112"/>
        <v>-1.2112403100775215</v>
      </c>
      <c r="AX248" s="127">
        <f t="shared" si="113"/>
        <v>4162.4719502243979</v>
      </c>
      <c r="AY248" s="127">
        <f t="shared" si="114"/>
        <v>4170.1556490539733</v>
      </c>
      <c r="AZ248" s="128" t="str">
        <f t="shared" si="130"/>
        <v/>
      </c>
      <c r="BA248" s="503" t="s">
        <v>2541</v>
      </c>
      <c r="BB248" s="504" t="s">
        <v>940</v>
      </c>
      <c r="BC248" s="547">
        <v>284602</v>
      </c>
      <c r="BD248" s="547">
        <v>0</v>
      </c>
      <c r="BE248" s="547">
        <v>75291</v>
      </c>
      <c r="BF248" s="547">
        <v>318408</v>
      </c>
      <c r="BG248" s="547">
        <v>0</v>
      </c>
      <c r="BH248" s="547">
        <v>78432</v>
      </c>
      <c r="BI248" s="547">
        <v>54973</v>
      </c>
      <c r="BJ248" s="547">
        <v>229629</v>
      </c>
      <c r="BK248" s="547">
        <v>53400</v>
      </c>
      <c r="BL248" s="547">
        <v>265008</v>
      </c>
      <c r="BM248" s="269" t="s">
        <v>376</v>
      </c>
      <c r="BN248" s="269" t="s">
        <v>182</v>
      </c>
      <c r="BO248" s="271"/>
      <c r="BP248" s="262" t="str">
        <f t="shared" si="115"/>
        <v/>
      </c>
      <c r="BQ248" s="263">
        <f t="shared" si="116"/>
        <v>8063</v>
      </c>
      <c r="BR248" s="263">
        <f t="shared" si="117"/>
        <v>0</v>
      </c>
      <c r="BS248" s="263">
        <f t="shared" si="118"/>
        <v>0</v>
      </c>
      <c r="BT248" s="264">
        <f t="shared" si="119"/>
        <v>11.878342386912255</v>
      </c>
      <c r="BU248" s="264">
        <f t="shared" si="120"/>
        <v>14.711421564149241</v>
      </c>
      <c r="BV248" s="263">
        <f t="shared" si="121"/>
        <v>0</v>
      </c>
      <c r="BW248" s="263">
        <f t="shared" si="122"/>
        <v>8063</v>
      </c>
      <c r="BX248" s="263" t="str">
        <f t="shared" si="123"/>
        <v/>
      </c>
      <c r="BY248" s="263" t="str">
        <f t="shared" si="124"/>
        <v/>
      </c>
      <c r="BZ248" s="263" t="str">
        <f t="shared" si="125"/>
        <v/>
      </c>
      <c r="CA248" s="263" t="str">
        <f t="shared" si="126"/>
        <v/>
      </c>
      <c r="CB248" s="265"/>
      <c r="CC248" s="1131" t="s">
        <v>1014</v>
      </c>
      <c r="CD248" s="1126">
        <f t="shared" si="109"/>
        <v>0</v>
      </c>
      <c r="CE248" s="1126">
        <f t="shared" si="110"/>
        <v>0</v>
      </c>
    </row>
    <row r="249" spans="1:83" ht="27">
      <c r="A249" s="373" t="s">
        <v>3276</v>
      </c>
      <c r="B249" s="372" t="s">
        <v>2654</v>
      </c>
      <c r="C249" s="440"/>
      <c r="D249" s="372"/>
      <c r="E249" s="372"/>
      <c r="F249" s="75"/>
      <c r="G249" s="75"/>
      <c r="H249" s="367"/>
      <c r="I249" s="75"/>
      <c r="J249" s="75"/>
      <c r="K249" s="367"/>
      <c r="L249" s="367"/>
      <c r="M249" s="360"/>
      <c r="N249" s="367"/>
      <c r="O249" s="360"/>
      <c r="P249" s="371"/>
      <c r="Q249" s="371"/>
      <c r="R249" s="371"/>
      <c r="S249" s="371"/>
      <c r="T249" s="371"/>
      <c r="U249" s="1740" t="s">
        <v>1929</v>
      </c>
      <c r="V249" s="500" t="s">
        <v>80</v>
      </c>
      <c r="W249" s="501" t="s">
        <v>112</v>
      </c>
      <c r="X249" s="501"/>
      <c r="Y249" s="501"/>
      <c r="Z249" s="501"/>
      <c r="AA249" s="501"/>
      <c r="AB249" s="502"/>
      <c r="AC249" s="268"/>
      <c r="AD249" s="269" t="s">
        <v>378</v>
      </c>
      <c r="AE249" s="269" t="s">
        <v>378</v>
      </c>
      <c r="AF249" s="269" t="s">
        <v>378</v>
      </c>
      <c r="AG249" s="269" t="s">
        <v>378</v>
      </c>
      <c r="AH249" s="269" t="s">
        <v>90</v>
      </c>
      <c r="AI249" s="269" t="s">
        <v>90</v>
      </c>
      <c r="AJ249" s="269" t="s">
        <v>90</v>
      </c>
      <c r="AK249" s="269"/>
      <c r="AL249" s="269"/>
      <c r="AM249" s="270"/>
      <c r="AN249" s="269" t="s">
        <v>90</v>
      </c>
      <c r="AO249" s="269" t="s">
        <v>90</v>
      </c>
      <c r="AP249" s="271" t="s">
        <v>2006</v>
      </c>
      <c r="AQ249" s="272">
        <f t="shared" si="127"/>
        <v>0</v>
      </c>
      <c r="AR249" s="273">
        <f t="shared" si="128"/>
        <v>0</v>
      </c>
      <c r="AS249" s="274">
        <f t="shared" si="134"/>
        <v>0</v>
      </c>
      <c r="AT249" s="274">
        <f t="shared" si="136"/>
        <v>0</v>
      </c>
      <c r="AU249" s="125" t="str">
        <f t="shared" si="129"/>
        <v/>
      </c>
      <c r="AV249" s="126" t="str">
        <f t="shared" si="111"/>
        <v/>
      </c>
      <c r="AW249" s="125" t="str">
        <f t="shared" si="112"/>
        <v/>
      </c>
      <c r="AX249" s="127" t="str">
        <f t="shared" si="113"/>
        <v/>
      </c>
      <c r="AY249" s="127" t="str">
        <f t="shared" si="114"/>
        <v/>
      </c>
      <c r="AZ249" s="128" t="str">
        <f t="shared" si="130"/>
        <v/>
      </c>
      <c r="BA249" s="503" t="s">
        <v>2542</v>
      </c>
      <c r="BB249" s="504" t="s">
        <v>2654</v>
      </c>
      <c r="BC249" s="547"/>
      <c r="BD249" s="547"/>
      <c r="BE249" s="545"/>
      <c r="BF249" s="547"/>
      <c r="BG249" s="547"/>
      <c r="BH249" s="545"/>
      <c r="BI249" s="545"/>
      <c r="BJ249" s="544">
        <v>0</v>
      </c>
      <c r="BK249" s="545"/>
      <c r="BL249" s="544"/>
      <c r="BM249" s="269" t="s">
        <v>182</v>
      </c>
      <c r="BN249" s="269" t="s">
        <v>90</v>
      </c>
      <c r="BO249" s="271" t="s">
        <v>2006</v>
      </c>
      <c r="BP249" s="262" t="str">
        <f t="shared" si="115"/>
        <v/>
      </c>
      <c r="BQ249" s="263" t="str">
        <f t="shared" si="116"/>
        <v/>
      </c>
      <c r="BR249" s="263" t="str">
        <f t="shared" si="117"/>
        <v/>
      </c>
      <c r="BS249" s="263" t="str">
        <f t="shared" si="118"/>
        <v/>
      </c>
      <c r="BT249" s="264" t="str">
        <f t="shared" si="119"/>
        <v/>
      </c>
      <c r="BU249" s="264" t="str">
        <f t="shared" si="120"/>
        <v/>
      </c>
      <c r="BV249" s="263" t="str">
        <f t="shared" si="121"/>
        <v/>
      </c>
      <c r="BW249" s="263" t="str">
        <f t="shared" si="122"/>
        <v/>
      </c>
      <c r="BX249" s="263" t="str">
        <f t="shared" si="123"/>
        <v/>
      </c>
      <c r="BY249" s="263" t="str">
        <f t="shared" si="124"/>
        <v/>
      </c>
      <c r="BZ249" s="263" t="str">
        <f t="shared" si="125"/>
        <v/>
      </c>
      <c r="CA249" s="263" t="str">
        <f t="shared" si="126"/>
        <v/>
      </c>
      <c r="CB249" s="265"/>
      <c r="CC249" s="1131" t="s">
        <v>1014</v>
      </c>
      <c r="CD249" s="1126">
        <f t="shared" si="109"/>
        <v>0</v>
      </c>
      <c r="CE249" s="1126">
        <f t="shared" si="110"/>
        <v>0</v>
      </c>
    </row>
    <row r="250" spans="1:83" ht="40.5">
      <c r="A250" s="373" t="s">
        <v>3277</v>
      </c>
      <c r="B250" s="372" t="s">
        <v>2655</v>
      </c>
      <c r="C250" s="440"/>
      <c r="D250" s="372"/>
      <c r="E250" s="372"/>
      <c r="F250" s="75"/>
      <c r="G250" s="75"/>
      <c r="H250" s="367"/>
      <c r="I250" s="75"/>
      <c r="J250" s="75"/>
      <c r="K250" s="367"/>
      <c r="L250" s="367"/>
      <c r="M250" s="360"/>
      <c r="N250" s="367"/>
      <c r="O250" s="360"/>
      <c r="P250" s="371"/>
      <c r="Q250" s="371"/>
      <c r="R250" s="371"/>
      <c r="S250" s="371"/>
      <c r="T250" s="371"/>
      <c r="U250" s="1740" t="s">
        <v>1929</v>
      </c>
      <c r="V250" s="500" t="s">
        <v>80</v>
      </c>
      <c r="W250" s="501" t="s">
        <v>113</v>
      </c>
      <c r="X250" s="501"/>
      <c r="Y250" s="501"/>
      <c r="Z250" s="501"/>
      <c r="AA250" s="501"/>
      <c r="AB250" s="502"/>
      <c r="AC250" s="268"/>
      <c r="AD250" s="269" t="s">
        <v>182</v>
      </c>
      <c r="AE250" s="269" t="s">
        <v>182</v>
      </c>
      <c r="AF250" s="269" t="s">
        <v>182</v>
      </c>
      <c r="AG250" s="269" t="s">
        <v>182</v>
      </c>
      <c r="AH250" s="269" t="s">
        <v>90</v>
      </c>
      <c r="AI250" s="269" t="s">
        <v>90</v>
      </c>
      <c r="AJ250" s="269" t="s">
        <v>90</v>
      </c>
      <c r="AK250" s="269"/>
      <c r="AL250" s="269"/>
      <c r="AM250" s="270"/>
      <c r="AN250" s="269" t="s">
        <v>90</v>
      </c>
      <c r="AO250" s="269" t="s">
        <v>90</v>
      </c>
      <c r="AP250" s="271" t="s">
        <v>2006</v>
      </c>
      <c r="AQ250" s="272">
        <f t="shared" si="127"/>
        <v>0</v>
      </c>
      <c r="AR250" s="273">
        <f t="shared" si="128"/>
        <v>0</v>
      </c>
      <c r="AS250" s="274">
        <f t="shared" si="134"/>
        <v>0</v>
      </c>
      <c r="AT250" s="274">
        <f t="shared" si="136"/>
        <v>0</v>
      </c>
      <c r="AU250" s="125" t="str">
        <f t="shared" si="129"/>
        <v/>
      </c>
      <c r="AV250" s="126" t="str">
        <f t="shared" si="111"/>
        <v/>
      </c>
      <c r="AW250" s="125" t="str">
        <f t="shared" si="112"/>
        <v/>
      </c>
      <c r="AX250" s="127" t="str">
        <f t="shared" si="113"/>
        <v/>
      </c>
      <c r="AY250" s="127" t="str">
        <f t="shared" si="114"/>
        <v/>
      </c>
      <c r="AZ250" s="128" t="str">
        <f t="shared" si="130"/>
        <v/>
      </c>
      <c r="BA250" s="503" t="s">
        <v>1767</v>
      </c>
      <c r="BB250" s="504" t="s">
        <v>2655</v>
      </c>
      <c r="BC250" s="547"/>
      <c r="BD250" s="547"/>
      <c r="BE250" s="545"/>
      <c r="BF250" s="547"/>
      <c r="BG250" s="547"/>
      <c r="BH250" s="545"/>
      <c r="BI250" s="545"/>
      <c r="BJ250" s="544">
        <v>0</v>
      </c>
      <c r="BK250" s="545"/>
      <c r="BL250" s="544"/>
      <c r="BM250" s="269" t="s">
        <v>182</v>
      </c>
      <c r="BN250" s="269" t="s">
        <v>90</v>
      </c>
      <c r="BO250" s="271" t="s">
        <v>2006</v>
      </c>
      <c r="BP250" s="262" t="str">
        <f t="shared" si="115"/>
        <v/>
      </c>
      <c r="BQ250" s="263" t="str">
        <f t="shared" si="116"/>
        <v/>
      </c>
      <c r="BR250" s="263" t="str">
        <f t="shared" si="117"/>
        <v/>
      </c>
      <c r="BS250" s="263" t="str">
        <f t="shared" si="118"/>
        <v/>
      </c>
      <c r="BT250" s="264" t="str">
        <f t="shared" si="119"/>
        <v/>
      </c>
      <c r="BU250" s="264" t="str">
        <f t="shared" si="120"/>
        <v/>
      </c>
      <c r="BV250" s="263" t="str">
        <f t="shared" si="121"/>
        <v/>
      </c>
      <c r="BW250" s="263" t="str">
        <f t="shared" si="122"/>
        <v/>
      </c>
      <c r="BX250" s="263" t="str">
        <f t="shared" si="123"/>
        <v/>
      </c>
      <c r="BY250" s="263" t="str">
        <f t="shared" si="124"/>
        <v/>
      </c>
      <c r="BZ250" s="263" t="str">
        <f t="shared" si="125"/>
        <v/>
      </c>
      <c r="CA250" s="263" t="str">
        <f t="shared" si="126"/>
        <v/>
      </c>
      <c r="CB250" s="265"/>
      <c r="CC250" s="1131" t="s">
        <v>1014</v>
      </c>
      <c r="CD250" s="1126">
        <f t="shared" si="109"/>
        <v>0</v>
      </c>
      <c r="CE250" s="1126">
        <f t="shared" si="110"/>
        <v>0</v>
      </c>
    </row>
    <row r="251" spans="1:83" ht="27">
      <c r="A251" s="373" t="s">
        <v>3278</v>
      </c>
      <c r="B251" s="372" t="s">
        <v>2656</v>
      </c>
      <c r="C251" s="440"/>
      <c r="D251" s="372"/>
      <c r="E251" s="372"/>
      <c r="F251" s="75"/>
      <c r="G251" s="75"/>
      <c r="H251" s="367"/>
      <c r="I251" s="75"/>
      <c r="J251" s="75"/>
      <c r="K251" s="367"/>
      <c r="L251" s="367"/>
      <c r="M251" s="360"/>
      <c r="N251" s="367"/>
      <c r="O251" s="360"/>
      <c r="P251" s="371"/>
      <c r="Q251" s="371"/>
      <c r="R251" s="371"/>
      <c r="S251" s="371"/>
      <c r="T251" s="371"/>
      <c r="U251" s="1740" t="s">
        <v>1929</v>
      </c>
      <c r="V251" s="500" t="s">
        <v>80</v>
      </c>
      <c r="W251" s="501" t="s">
        <v>114</v>
      </c>
      <c r="X251" s="501"/>
      <c r="Y251" s="501"/>
      <c r="Z251" s="501"/>
      <c r="AA251" s="501"/>
      <c r="AB251" s="502"/>
      <c r="AC251" s="268"/>
      <c r="AD251" s="269" t="s">
        <v>182</v>
      </c>
      <c r="AE251" s="269" t="s">
        <v>182</v>
      </c>
      <c r="AF251" s="269" t="s">
        <v>182</v>
      </c>
      <c r="AG251" s="269" t="s">
        <v>182</v>
      </c>
      <c r="AH251" s="269" t="s">
        <v>90</v>
      </c>
      <c r="AI251" s="269" t="s">
        <v>90</v>
      </c>
      <c r="AJ251" s="269" t="s">
        <v>90</v>
      </c>
      <c r="AK251" s="269"/>
      <c r="AL251" s="269"/>
      <c r="AM251" s="270"/>
      <c r="AN251" s="269" t="s">
        <v>90</v>
      </c>
      <c r="AO251" s="269" t="s">
        <v>90</v>
      </c>
      <c r="AP251" s="271" t="s">
        <v>2006</v>
      </c>
      <c r="AQ251" s="272">
        <f t="shared" si="127"/>
        <v>0</v>
      </c>
      <c r="AR251" s="273">
        <f t="shared" si="128"/>
        <v>0</v>
      </c>
      <c r="AS251" s="274">
        <f t="shared" si="134"/>
        <v>0</v>
      </c>
      <c r="AT251" s="274">
        <f t="shared" si="136"/>
        <v>0</v>
      </c>
      <c r="AU251" s="125" t="str">
        <f t="shared" si="129"/>
        <v/>
      </c>
      <c r="AV251" s="126" t="str">
        <f t="shared" si="111"/>
        <v/>
      </c>
      <c r="AW251" s="125" t="str">
        <f t="shared" si="112"/>
        <v/>
      </c>
      <c r="AX251" s="127" t="str">
        <f t="shared" si="113"/>
        <v/>
      </c>
      <c r="AY251" s="127" t="str">
        <f t="shared" si="114"/>
        <v/>
      </c>
      <c r="AZ251" s="128" t="str">
        <f t="shared" si="130"/>
        <v/>
      </c>
      <c r="BA251" s="503" t="s">
        <v>1768</v>
      </c>
      <c r="BB251" s="504" t="s">
        <v>2656</v>
      </c>
      <c r="BC251" s="547"/>
      <c r="BD251" s="547"/>
      <c r="BE251" s="545"/>
      <c r="BF251" s="547"/>
      <c r="BG251" s="547"/>
      <c r="BH251" s="545"/>
      <c r="BI251" s="545"/>
      <c r="BJ251" s="544">
        <v>0</v>
      </c>
      <c r="BK251" s="545"/>
      <c r="BL251" s="544"/>
      <c r="BM251" s="269" t="s">
        <v>182</v>
      </c>
      <c r="BN251" s="269" t="s">
        <v>90</v>
      </c>
      <c r="BO251" s="271" t="s">
        <v>2006</v>
      </c>
      <c r="BP251" s="262" t="str">
        <f t="shared" si="115"/>
        <v/>
      </c>
      <c r="BQ251" s="263" t="str">
        <f t="shared" si="116"/>
        <v/>
      </c>
      <c r="BR251" s="263" t="str">
        <f t="shared" si="117"/>
        <v/>
      </c>
      <c r="BS251" s="263" t="str">
        <f t="shared" si="118"/>
        <v/>
      </c>
      <c r="BT251" s="264" t="str">
        <f t="shared" si="119"/>
        <v/>
      </c>
      <c r="BU251" s="264" t="str">
        <f t="shared" si="120"/>
        <v/>
      </c>
      <c r="BV251" s="263" t="str">
        <f t="shared" si="121"/>
        <v/>
      </c>
      <c r="BW251" s="263" t="str">
        <f t="shared" si="122"/>
        <v/>
      </c>
      <c r="BX251" s="263" t="str">
        <f t="shared" si="123"/>
        <v/>
      </c>
      <c r="BY251" s="263" t="str">
        <f t="shared" si="124"/>
        <v/>
      </c>
      <c r="BZ251" s="263" t="str">
        <f t="shared" si="125"/>
        <v/>
      </c>
      <c r="CA251" s="263" t="str">
        <f t="shared" si="126"/>
        <v/>
      </c>
      <c r="CB251" s="265"/>
      <c r="CC251" s="1131" t="s">
        <v>1014</v>
      </c>
      <c r="CD251" s="1126">
        <f t="shared" si="109"/>
        <v>0</v>
      </c>
      <c r="CE251" s="1126">
        <f t="shared" si="110"/>
        <v>0</v>
      </c>
    </row>
    <row r="252" spans="1:83" ht="27">
      <c r="A252" s="373" t="s">
        <v>3279</v>
      </c>
      <c r="B252" s="372" t="s">
        <v>2657</v>
      </c>
      <c r="C252" s="440"/>
      <c r="D252" s="372"/>
      <c r="E252" s="372"/>
      <c r="F252" s="75"/>
      <c r="G252" s="75"/>
      <c r="H252" s="367"/>
      <c r="I252" s="75"/>
      <c r="J252" s="75"/>
      <c r="K252" s="367"/>
      <c r="L252" s="367"/>
      <c r="M252" s="360"/>
      <c r="N252" s="367"/>
      <c r="O252" s="360"/>
      <c r="P252" s="371"/>
      <c r="Q252" s="371"/>
      <c r="R252" s="371"/>
      <c r="S252" s="371"/>
      <c r="T252" s="371"/>
      <c r="U252" s="1740" t="s">
        <v>1929</v>
      </c>
      <c r="V252" s="500" t="s">
        <v>80</v>
      </c>
      <c r="W252" s="501" t="s">
        <v>115</v>
      </c>
      <c r="X252" s="501"/>
      <c r="Y252" s="501"/>
      <c r="Z252" s="501"/>
      <c r="AA252" s="501"/>
      <c r="AB252" s="502"/>
      <c r="AC252" s="268"/>
      <c r="AD252" s="269" t="s">
        <v>182</v>
      </c>
      <c r="AE252" s="269" t="s">
        <v>182</v>
      </c>
      <c r="AF252" s="269" t="s">
        <v>182</v>
      </c>
      <c r="AG252" s="269" t="s">
        <v>182</v>
      </c>
      <c r="AH252" s="269" t="s">
        <v>90</v>
      </c>
      <c r="AI252" s="269" t="s">
        <v>90</v>
      </c>
      <c r="AJ252" s="269" t="s">
        <v>90</v>
      </c>
      <c r="AK252" s="269"/>
      <c r="AL252" s="269"/>
      <c r="AM252" s="270"/>
      <c r="AN252" s="269" t="s">
        <v>90</v>
      </c>
      <c r="AO252" s="269" t="s">
        <v>90</v>
      </c>
      <c r="AP252" s="271" t="s">
        <v>2006</v>
      </c>
      <c r="AQ252" s="272">
        <f t="shared" si="127"/>
        <v>0</v>
      </c>
      <c r="AR252" s="273">
        <f t="shared" si="128"/>
        <v>0</v>
      </c>
      <c r="AS252" s="274">
        <f t="shared" si="134"/>
        <v>0</v>
      </c>
      <c r="AT252" s="274">
        <f t="shared" si="136"/>
        <v>0</v>
      </c>
      <c r="AU252" s="125" t="str">
        <f t="shared" si="129"/>
        <v/>
      </c>
      <c r="AV252" s="126" t="str">
        <f t="shared" si="111"/>
        <v/>
      </c>
      <c r="AW252" s="125" t="str">
        <f t="shared" si="112"/>
        <v/>
      </c>
      <c r="AX252" s="127" t="str">
        <f t="shared" si="113"/>
        <v/>
      </c>
      <c r="AY252" s="127" t="str">
        <f t="shared" si="114"/>
        <v/>
      </c>
      <c r="AZ252" s="128" t="str">
        <f t="shared" si="130"/>
        <v/>
      </c>
      <c r="BA252" s="503" t="s">
        <v>1769</v>
      </c>
      <c r="BB252" s="504" t="s">
        <v>2657</v>
      </c>
      <c r="BC252" s="547"/>
      <c r="BD252" s="547"/>
      <c r="BE252" s="545"/>
      <c r="BF252" s="547"/>
      <c r="BG252" s="547"/>
      <c r="BH252" s="545"/>
      <c r="BI252" s="545"/>
      <c r="BJ252" s="544">
        <v>0</v>
      </c>
      <c r="BK252" s="545"/>
      <c r="BL252" s="544"/>
      <c r="BM252" s="269" t="s">
        <v>182</v>
      </c>
      <c r="BN252" s="269" t="s">
        <v>90</v>
      </c>
      <c r="BO252" s="271" t="s">
        <v>2006</v>
      </c>
      <c r="BP252" s="262" t="str">
        <f t="shared" si="115"/>
        <v/>
      </c>
      <c r="BQ252" s="263" t="str">
        <f t="shared" si="116"/>
        <v/>
      </c>
      <c r="BR252" s="263" t="str">
        <f t="shared" si="117"/>
        <v/>
      </c>
      <c r="BS252" s="263" t="str">
        <f t="shared" si="118"/>
        <v/>
      </c>
      <c r="BT252" s="264" t="str">
        <f t="shared" si="119"/>
        <v/>
      </c>
      <c r="BU252" s="264" t="str">
        <f t="shared" si="120"/>
        <v/>
      </c>
      <c r="BV252" s="263" t="str">
        <f t="shared" si="121"/>
        <v/>
      </c>
      <c r="BW252" s="263" t="str">
        <f t="shared" si="122"/>
        <v/>
      </c>
      <c r="BX252" s="263" t="str">
        <f t="shared" si="123"/>
        <v/>
      </c>
      <c r="BY252" s="263" t="str">
        <f t="shared" si="124"/>
        <v/>
      </c>
      <c r="BZ252" s="263" t="str">
        <f t="shared" si="125"/>
        <v/>
      </c>
      <c r="CA252" s="263" t="str">
        <f t="shared" si="126"/>
        <v/>
      </c>
      <c r="CB252" s="265"/>
      <c r="CC252" s="1131" t="s">
        <v>1014</v>
      </c>
      <c r="CD252" s="1126">
        <f t="shared" si="109"/>
        <v>0</v>
      </c>
      <c r="CE252" s="1126">
        <f t="shared" si="110"/>
        <v>0</v>
      </c>
    </row>
    <row r="253" spans="1:83" ht="27">
      <c r="A253" s="373" t="s">
        <v>3280</v>
      </c>
      <c r="B253" s="372" t="s">
        <v>2658</v>
      </c>
      <c r="C253" s="440"/>
      <c r="D253" s="372"/>
      <c r="E253" s="372"/>
      <c r="F253" s="75"/>
      <c r="G253" s="75"/>
      <c r="H253" s="367"/>
      <c r="I253" s="75"/>
      <c r="J253" s="75"/>
      <c r="K253" s="367"/>
      <c r="L253" s="367"/>
      <c r="M253" s="360"/>
      <c r="N253" s="367"/>
      <c r="O253" s="360"/>
      <c r="P253" s="371"/>
      <c r="Q253" s="371"/>
      <c r="R253" s="371"/>
      <c r="S253" s="371"/>
      <c r="T253" s="371"/>
      <c r="U253" s="1740" t="s">
        <v>1929</v>
      </c>
      <c r="V253" s="500" t="s">
        <v>80</v>
      </c>
      <c r="W253" s="501" t="s">
        <v>116</v>
      </c>
      <c r="X253" s="501"/>
      <c r="Y253" s="501"/>
      <c r="Z253" s="501"/>
      <c r="AA253" s="501"/>
      <c r="AB253" s="502"/>
      <c r="AC253" s="268"/>
      <c r="AD253" s="269" t="s">
        <v>182</v>
      </c>
      <c r="AE253" s="269" t="s">
        <v>182</v>
      </c>
      <c r="AF253" s="269" t="s">
        <v>182</v>
      </c>
      <c r="AG253" s="269" t="s">
        <v>182</v>
      </c>
      <c r="AH253" s="269" t="s">
        <v>90</v>
      </c>
      <c r="AI253" s="269" t="s">
        <v>90</v>
      </c>
      <c r="AJ253" s="269" t="s">
        <v>90</v>
      </c>
      <c r="AK253" s="269"/>
      <c r="AL253" s="269"/>
      <c r="AM253" s="270"/>
      <c r="AN253" s="269" t="s">
        <v>90</v>
      </c>
      <c r="AO253" s="269" t="s">
        <v>90</v>
      </c>
      <c r="AP253" s="271" t="s">
        <v>2006</v>
      </c>
      <c r="AQ253" s="272">
        <f t="shared" si="127"/>
        <v>0</v>
      </c>
      <c r="AR253" s="273">
        <f t="shared" si="128"/>
        <v>0</v>
      </c>
      <c r="AS253" s="274">
        <f t="shared" si="134"/>
        <v>0</v>
      </c>
      <c r="AT253" s="274">
        <f t="shared" si="136"/>
        <v>0</v>
      </c>
      <c r="AU253" s="125" t="str">
        <f t="shared" si="129"/>
        <v/>
      </c>
      <c r="AV253" s="126" t="str">
        <f t="shared" si="111"/>
        <v/>
      </c>
      <c r="AW253" s="125" t="str">
        <f t="shared" si="112"/>
        <v/>
      </c>
      <c r="AX253" s="127" t="str">
        <f t="shared" si="113"/>
        <v/>
      </c>
      <c r="AY253" s="127" t="str">
        <f t="shared" si="114"/>
        <v/>
      </c>
      <c r="AZ253" s="128" t="str">
        <f t="shared" si="130"/>
        <v/>
      </c>
      <c r="BA253" s="503" t="s">
        <v>1770</v>
      </c>
      <c r="BB253" s="504" t="s">
        <v>2658</v>
      </c>
      <c r="BC253" s="547"/>
      <c r="BD253" s="547"/>
      <c r="BE253" s="545"/>
      <c r="BF253" s="547"/>
      <c r="BG253" s="547"/>
      <c r="BH253" s="545"/>
      <c r="BI253" s="545"/>
      <c r="BJ253" s="544">
        <v>0</v>
      </c>
      <c r="BK253" s="545"/>
      <c r="BL253" s="544"/>
      <c r="BM253" s="269" t="s">
        <v>182</v>
      </c>
      <c r="BN253" s="269" t="s">
        <v>90</v>
      </c>
      <c r="BO253" s="271" t="s">
        <v>2006</v>
      </c>
      <c r="BP253" s="262" t="str">
        <f t="shared" si="115"/>
        <v/>
      </c>
      <c r="BQ253" s="263" t="str">
        <f t="shared" si="116"/>
        <v/>
      </c>
      <c r="BR253" s="263" t="str">
        <f t="shared" si="117"/>
        <v/>
      </c>
      <c r="BS253" s="263" t="str">
        <f t="shared" si="118"/>
        <v/>
      </c>
      <c r="BT253" s="264" t="str">
        <f t="shared" si="119"/>
        <v/>
      </c>
      <c r="BU253" s="264" t="str">
        <f t="shared" si="120"/>
        <v/>
      </c>
      <c r="BV253" s="263" t="str">
        <f t="shared" si="121"/>
        <v/>
      </c>
      <c r="BW253" s="263" t="str">
        <f t="shared" si="122"/>
        <v/>
      </c>
      <c r="BX253" s="263" t="str">
        <f t="shared" si="123"/>
        <v/>
      </c>
      <c r="BY253" s="263" t="str">
        <f t="shared" si="124"/>
        <v/>
      </c>
      <c r="BZ253" s="263" t="str">
        <f t="shared" si="125"/>
        <v/>
      </c>
      <c r="CA253" s="263" t="str">
        <f t="shared" si="126"/>
        <v/>
      </c>
      <c r="CB253" s="265"/>
      <c r="CC253" s="1131" t="s">
        <v>1014</v>
      </c>
      <c r="CD253" s="1126">
        <f t="shared" si="109"/>
        <v>0</v>
      </c>
      <c r="CE253" s="1126">
        <f t="shared" si="110"/>
        <v>0</v>
      </c>
    </row>
    <row r="254" spans="1:83" ht="27">
      <c r="A254" s="1397" t="s">
        <v>3281</v>
      </c>
      <c r="B254" s="1487" t="s">
        <v>4093</v>
      </c>
      <c r="C254" s="1437"/>
      <c r="D254" s="1487"/>
      <c r="E254" s="1487" t="s">
        <v>90</v>
      </c>
      <c r="F254" s="1644">
        <f>F255+F256</f>
        <v>326471</v>
      </c>
      <c r="G254" s="1644">
        <f t="shared" ref="G254:H254" si="140">G255+G256</f>
        <v>0</v>
      </c>
      <c r="H254" s="1644">
        <f t="shared" si="140"/>
        <v>78432</v>
      </c>
      <c r="I254" s="1644">
        <f>I255+I256</f>
        <v>323112</v>
      </c>
      <c r="J254" s="1644">
        <f>J255+J256</f>
        <v>0</v>
      </c>
      <c r="K254" s="1644">
        <f>K255+K256</f>
        <v>77482</v>
      </c>
      <c r="L254" s="1644">
        <f t="shared" ref="L254:O254" si="141">L255+L256</f>
        <v>53400</v>
      </c>
      <c r="M254" s="1644">
        <f t="shared" si="141"/>
        <v>273071</v>
      </c>
      <c r="N254" s="1644">
        <f t="shared" si="141"/>
        <v>58789</v>
      </c>
      <c r="O254" s="1644">
        <f t="shared" si="141"/>
        <v>264323</v>
      </c>
      <c r="P254" s="1644"/>
      <c r="Q254" s="1536"/>
      <c r="R254" s="1536"/>
      <c r="S254" s="1536"/>
      <c r="T254" s="1536"/>
      <c r="U254" s="1792"/>
      <c r="V254" s="500" t="s">
        <v>80</v>
      </c>
      <c r="W254" s="501" t="s">
        <v>117</v>
      </c>
      <c r="X254" s="501"/>
      <c r="Y254" s="501">
        <v>3</v>
      </c>
      <c r="Z254" s="501">
        <v>2</v>
      </c>
      <c r="AA254" s="501">
        <v>0</v>
      </c>
      <c r="AB254" s="502"/>
      <c r="AC254" s="268"/>
      <c r="AD254" s="269" t="s">
        <v>379</v>
      </c>
      <c r="AE254" s="269" t="s">
        <v>380</v>
      </c>
      <c r="AF254" s="269" t="s">
        <v>381</v>
      </c>
      <c r="AG254" s="269" t="s">
        <v>382</v>
      </c>
      <c r="AH254" s="269" t="s">
        <v>3082</v>
      </c>
      <c r="AI254" s="269" t="s">
        <v>1556</v>
      </c>
      <c r="AJ254" s="269" t="s">
        <v>230</v>
      </c>
      <c r="AK254" s="269"/>
      <c r="AL254" s="269"/>
      <c r="AM254" s="270"/>
      <c r="AN254" s="269" t="s">
        <v>593</v>
      </c>
      <c r="AO254" s="269" t="s">
        <v>594</v>
      </c>
      <c r="AP254" s="271"/>
      <c r="AQ254" s="272">
        <f t="shared" si="127"/>
        <v>0</v>
      </c>
      <c r="AR254" s="273">
        <f t="shared" si="128"/>
        <v>0</v>
      </c>
      <c r="AS254" s="274">
        <f t="shared" si="134"/>
        <v>0</v>
      </c>
      <c r="AT254" s="274">
        <f t="shared" si="136"/>
        <v>0</v>
      </c>
      <c r="AU254" s="125">
        <f t="shared" si="129"/>
        <v>14.711421564149241</v>
      </c>
      <c r="AV254" s="126">
        <f t="shared" si="111"/>
        <v>-1.0288815851943967</v>
      </c>
      <c r="AW254" s="125">
        <f t="shared" si="112"/>
        <v>-1.2112403100775215</v>
      </c>
      <c r="AX254" s="127">
        <f t="shared" si="113"/>
        <v>4162.4719502243979</v>
      </c>
      <c r="AY254" s="127">
        <f t="shared" si="114"/>
        <v>4170.1556490539733</v>
      </c>
      <c r="AZ254" s="128" t="str">
        <f t="shared" si="130"/>
        <v/>
      </c>
      <c r="BA254" s="503" t="s">
        <v>1771</v>
      </c>
      <c r="BB254" s="504" t="s">
        <v>2659</v>
      </c>
      <c r="BC254" s="547">
        <v>284602</v>
      </c>
      <c r="BD254" s="547">
        <v>0</v>
      </c>
      <c r="BE254" s="547">
        <v>75291</v>
      </c>
      <c r="BF254" s="547">
        <v>318408</v>
      </c>
      <c r="BG254" s="547">
        <v>0</v>
      </c>
      <c r="BH254" s="547">
        <v>78432</v>
      </c>
      <c r="BI254" s="547">
        <v>54973</v>
      </c>
      <c r="BJ254" s="547">
        <v>229629</v>
      </c>
      <c r="BK254" s="547">
        <v>53400</v>
      </c>
      <c r="BL254" s="547">
        <v>265008</v>
      </c>
      <c r="BM254" s="269" t="s">
        <v>225</v>
      </c>
      <c r="BN254" s="269" t="s">
        <v>1556</v>
      </c>
      <c r="BO254" s="271"/>
      <c r="BP254" s="262" t="str">
        <f t="shared" si="115"/>
        <v/>
      </c>
      <c r="BQ254" s="263">
        <f t="shared" si="116"/>
        <v>8063</v>
      </c>
      <c r="BR254" s="263">
        <f t="shared" si="117"/>
        <v>0</v>
      </c>
      <c r="BS254" s="263">
        <f t="shared" si="118"/>
        <v>0</v>
      </c>
      <c r="BT254" s="264">
        <f t="shared" si="119"/>
        <v>11.878342386912255</v>
      </c>
      <c r="BU254" s="264">
        <f t="shared" si="120"/>
        <v>14.711421564149241</v>
      </c>
      <c r="BV254" s="263">
        <f t="shared" si="121"/>
        <v>0</v>
      </c>
      <c r="BW254" s="263">
        <f t="shared" si="122"/>
        <v>8063</v>
      </c>
      <c r="BX254" s="263" t="str">
        <f t="shared" si="123"/>
        <v/>
      </c>
      <c r="BY254" s="263" t="str">
        <f t="shared" si="124"/>
        <v/>
      </c>
      <c r="BZ254" s="263" t="str">
        <f t="shared" si="125"/>
        <v/>
      </c>
      <c r="CA254" s="263" t="str">
        <f t="shared" si="126"/>
        <v>chk</v>
      </c>
      <c r="CB254" s="265"/>
      <c r="CC254" s="1131" t="s">
        <v>1014</v>
      </c>
      <c r="CD254" s="1126">
        <f t="shared" si="109"/>
        <v>0</v>
      </c>
      <c r="CE254" s="1126">
        <f t="shared" si="110"/>
        <v>0</v>
      </c>
    </row>
    <row r="255" spans="1:83" ht="135">
      <c r="A255" s="1502" t="s">
        <v>3282</v>
      </c>
      <c r="B255" s="1219" t="s">
        <v>4094</v>
      </c>
      <c r="C255" s="1219" t="s">
        <v>4095</v>
      </c>
      <c r="D255" s="1219" t="s">
        <v>922</v>
      </c>
      <c r="E255" s="1219" t="s">
        <v>90</v>
      </c>
      <c r="F255" s="1213">
        <v>308230</v>
      </c>
      <c r="G255" s="1213"/>
      <c r="H255" s="1213">
        <v>68057</v>
      </c>
      <c r="I255" s="1813">
        <v>305723</v>
      </c>
      <c r="J255" s="1814"/>
      <c r="K255" s="1814">
        <v>67632</v>
      </c>
      <c r="L255" s="1213">
        <v>53400</v>
      </c>
      <c r="M255" s="1213">
        <v>254830</v>
      </c>
      <c r="N255" s="1813">
        <v>54528</v>
      </c>
      <c r="O255" s="1814">
        <v>251195</v>
      </c>
      <c r="P255" s="1166" t="s">
        <v>231</v>
      </c>
      <c r="Q255" s="1166" t="s">
        <v>904</v>
      </c>
      <c r="R255" s="1166" t="s">
        <v>923</v>
      </c>
      <c r="S255" s="1166" t="s">
        <v>1855</v>
      </c>
      <c r="T255" s="1166" t="s">
        <v>1059</v>
      </c>
      <c r="U255" s="1812"/>
      <c r="V255" s="500"/>
      <c r="W255" s="501"/>
      <c r="X255" s="501"/>
      <c r="Y255" s="501"/>
      <c r="Z255" s="501"/>
      <c r="AA255" s="501"/>
      <c r="AB255" s="502"/>
      <c r="AC255" s="268"/>
      <c r="AD255" s="269" t="s">
        <v>182</v>
      </c>
      <c r="AE255" s="269" t="s">
        <v>182</v>
      </c>
      <c r="AF255" s="269" t="s">
        <v>182</v>
      </c>
      <c r="AG255" s="269" t="s">
        <v>182</v>
      </c>
      <c r="AH255" s="269" t="s">
        <v>90</v>
      </c>
      <c r="AI255" s="269" t="s">
        <v>90</v>
      </c>
      <c r="AJ255" s="269" t="s">
        <v>90</v>
      </c>
      <c r="AK255" s="269"/>
      <c r="AL255" s="269"/>
      <c r="AM255" s="280"/>
      <c r="AN255" s="269" t="s">
        <v>90</v>
      </c>
      <c r="AO255" s="269" t="s">
        <v>90</v>
      </c>
      <c r="AP255" s="271" t="s">
        <v>2266</v>
      </c>
      <c r="AQ255" s="272">
        <f t="shared" si="127"/>
        <v>0</v>
      </c>
      <c r="AR255" s="273">
        <f t="shared" si="128"/>
        <v>0</v>
      </c>
      <c r="AS255" s="274">
        <f t="shared" si="134"/>
        <v>0</v>
      </c>
      <c r="AT255" s="274">
        <f t="shared" si="136"/>
        <v>0</v>
      </c>
      <c r="AU255" s="125">
        <f t="shared" si="129"/>
        <v>11.599497452868102</v>
      </c>
      <c r="AV255" s="126">
        <f t="shared" si="111"/>
        <v>-0.81335366447133906</v>
      </c>
      <c r="AW255" s="125">
        <f t="shared" si="112"/>
        <v>-0.6244765417223852</v>
      </c>
      <c r="AX255" s="127">
        <f t="shared" si="113"/>
        <v>4528.9977518844498</v>
      </c>
      <c r="AY255" s="127">
        <f t="shared" si="114"/>
        <v>4520.3897563283654</v>
      </c>
      <c r="AZ255" s="128" t="str">
        <f t="shared" si="130"/>
        <v/>
      </c>
      <c r="BA255" s="671" t="s">
        <v>2543</v>
      </c>
      <c r="BB255" s="672" t="s">
        <v>2660</v>
      </c>
      <c r="BC255" s="535">
        <v>276193</v>
      </c>
      <c r="BD255" s="535">
        <v>0</v>
      </c>
      <c r="BE255" s="536">
        <v>68658</v>
      </c>
      <c r="BF255" s="535">
        <v>308230</v>
      </c>
      <c r="BG255" s="535"/>
      <c r="BH255" s="536">
        <v>68057</v>
      </c>
      <c r="BI255" s="536">
        <v>54973</v>
      </c>
      <c r="BJ255" s="536">
        <v>221220</v>
      </c>
      <c r="BK255" s="536">
        <v>53400</v>
      </c>
      <c r="BL255" s="536">
        <v>254830</v>
      </c>
      <c r="BM255" s="269" t="s">
        <v>182</v>
      </c>
      <c r="BN255" s="269" t="s">
        <v>90</v>
      </c>
      <c r="BO255" s="271" t="s">
        <v>2266</v>
      </c>
      <c r="BP255" s="262" t="str">
        <f t="shared" si="115"/>
        <v/>
      </c>
      <c r="BQ255" s="263">
        <f t="shared" si="116"/>
        <v>0</v>
      </c>
      <c r="BR255" s="263" t="str">
        <f t="shared" si="117"/>
        <v/>
      </c>
      <c r="BS255" s="263">
        <f t="shared" si="118"/>
        <v>0</v>
      </c>
      <c r="BT255" s="264" t="str">
        <f t="shared" si="119"/>
        <v/>
      </c>
      <c r="BU255" s="264" t="str">
        <f t="shared" si="120"/>
        <v/>
      </c>
      <c r="BV255" s="263">
        <f t="shared" si="121"/>
        <v>0</v>
      </c>
      <c r="BW255" s="263">
        <f t="shared" si="122"/>
        <v>0</v>
      </c>
      <c r="BX255" s="263" t="str">
        <f t="shared" si="123"/>
        <v/>
      </c>
      <c r="BY255" s="263" t="str">
        <f t="shared" si="124"/>
        <v/>
      </c>
      <c r="BZ255" s="263" t="str">
        <f t="shared" si="125"/>
        <v/>
      </c>
      <c r="CA255" s="263" t="str">
        <f t="shared" si="126"/>
        <v/>
      </c>
      <c r="CB255" s="265"/>
      <c r="CC255" s="1131" t="s">
        <v>1014</v>
      </c>
      <c r="CD255" s="1126">
        <f t="shared" si="109"/>
        <v>0</v>
      </c>
      <c r="CE255" s="1126">
        <f t="shared" si="110"/>
        <v>0</v>
      </c>
    </row>
    <row r="256" spans="1:83" ht="94.5">
      <c r="A256" s="1397" t="s">
        <v>3283</v>
      </c>
      <c r="B256" s="1487" t="s">
        <v>4096</v>
      </c>
      <c r="C256" s="1487" t="s">
        <v>2137</v>
      </c>
      <c r="D256" s="1487" t="s">
        <v>1856</v>
      </c>
      <c r="E256" s="1487" t="s">
        <v>90</v>
      </c>
      <c r="F256" s="1640">
        <v>18241</v>
      </c>
      <c r="G256" s="1644"/>
      <c r="H256" s="1644">
        <v>10375</v>
      </c>
      <c r="I256" s="1644">
        <v>17389</v>
      </c>
      <c r="J256" s="1815"/>
      <c r="K256" s="1644">
        <v>9850</v>
      </c>
      <c r="L256" s="1640">
        <v>0</v>
      </c>
      <c r="M256" s="1640">
        <v>18241</v>
      </c>
      <c r="N256" s="1644">
        <v>4261</v>
      </c>
      <c r="O256" s="1644">
        <v>13128</v>
      </c>
      <c r="P256" s="1644" t="s">
        <v>222</v>
      </c>
      <c r="Q256" s="1536" t="s">
        <v>1043</v>
      </c>
      <c r="R256" s="1536" t="s">
        <v>4097</v>
      </c>
      <c r="S256" s="1536" t="s">
        <v>4098</v>
      </c>
      <c r="T256" s="1536" t="s">
        <v>1857</v>
      </c>
      <c r="U256" s="1792" t="s">
        <v>4099</v>
      </c>
      <c r="V256" s="500"/>
      <c r="W256" s="501"/>
      <c r="X256" s="501"/>
      <c r="Y256" s="501"/>
      <c r="Z256" s="501"/>
      <c r="AA256" s="501"/>
      <c r="AB256" s="502"/>
      <c r="AC256" s="268"/>
      <c r="AD256" s="269" t="s">
        <v>182</v>
      </c>
      <c r="AE256" s="269" t="s">
        <v>182</v>
      </c>
      <c r="AF256" s="269" t="s">
        <v>182</v>
      </c>
      <c r="AG256" s="269" t="s">
        <v>182</v>
      </c>
      <c r="AH256" s="269" t="s">
        <v>90</v>
      </c>
      <c r="AI256" s="269" t="s">
        <v>90</v>
      </c>
      <c r="AJ256" s="269" t="s">
        <v>90</v>
      </c>
      <c r="AK256" s="269"/>
      <c r="AL256" s="269"/>
      <c r="AM256" s="280"/>
      <c r="AN256" s="269" t="s">
        <v>90</v>
      </c>
      <c r="AO256" s="269" t="s">
        <v>90</v>
      </c>
      <c r="AP256" s="309" t="s">
        <v>1776</v>
      </c>
      <c r="AQ256" s="272">
        <f t="shared" si="127"/>
        <v>0</v>
      </c>
      <c r="AR256" s="273">
        <f t="shared" si="128"/>
        <v>0</v>
      </c>
      <c r="AS256" s="274">
        <f t="shared" si="134"/>
        <v>0</v>
      </c>
      <c r="AT256" s="274">
        <f t="shared" si="136"/>
        <v>0</v>
      </c>
      <c r="AU256" s="125">
        <f t="shared" si="129"/>
        <v>116.92234510643358</v>
      </c>
      <c r="AV256" s="126">
        <f t="shared" si="111"/>
        <v>-4.6707965572062911</v>
      </c>
      <c r="AW256" s="125">
        <f t="shared" si="112"/>
        <v>-5.0602409638554224</v>
      </c>
      <c r="AX256" s="127">
        <f t="shared" si="113"/>
        <v>1758.1686746987953</v>
      </c>
      <c r="AY256" s="127">
        <f t="shared" si="114"/>
        <v>1765.3807106598983</v>
      </c>
      <c r="AZ256" s="128" t="str">
        <f t="shared" si="130"/>
        <v/>
      </c>
      <c r="BA256" s="671" t="s">
        <v>2544</v>
      </c>
      <c r="BB256" s="623" t="s">
        <v>2666</v>
      </c>
      <c r="BC256" s="535">
        <v>8409</v>
      </c>
      <c r="BD256" s="535"/>
      <c r="BE256" s="536">
        <v>6633</v>
      </c>
      <c r="BF256" s="535">
        <v>10178</v>
      </c>
      <c r="BG256" s="535"/>
      <c r="BH256" s="535">
        <v>10375</v>
      </c>
      <c r="BI256" s="536"/>
      <c r="BJ256" s="536">
        <v>8409</v>
      </c>
      <c r="BK256" s="535">
        <v>0</v>
      </c>
      <c r="BL256" s="535">
        <v>10178</v>
      </c>
      <c r="BM256" s="269" t="s">
        <v>182</v>
      </c>
      <c r="BN256" s="269" t="s">
        <v>90</v>
      </c>
      <c r="BO256" s="309" t="s">
        <v>1758</v>
      </c>
      <c r="BP256" s="262" t="str">
        <f t="shared" si="115"/>
        <v/>
      </c>
      <c r="BQ256" s="263">
        <f t="shared" si="116"/>
        <v>8063</v>
      </c>
      <c r="BR256" s="263" t="str">
        <f t="shared" si="117"/>
        <v/>
      </c>
      <c r="BS256" s="263">
        <f t="shared" si="118"/>
        <v>0</v>
      </c>
      <c r="BT256" s="264">
        <f t="shared" si="119"/>
        <v>21.036984183612795</v>
      </c>
      <c r="BU256" s="264">
        <f t="shared" si="120"/>
        <v>116.92234510643358</v>
      </c>
      <c r="BV256" s="263">
        <f t="shared" si="121"/>
        <v>0</v>
      </c>
      <c r="BW256" s="263">
        <f t="shared" si="122"/>
        <v>8063</v>
      </c>
      <c r="BX256" s="263" t="str">
        <f t="shared" si="123"/>
        <v/>
      </c>
      <c r="BY256" s="263" t="str">
        <f t="shared" si="124"/>
        <v/>
      </c>
      <c r="BZ256" s="263" t="str">
        <f t="shared" si="125"/>
        <v/>
      </c>
      <c r="CA256" s="263" t="str">
        <f t="shared" si="126"/>
        <v/>
      </c>
      <c r="CB256" s="265"/>
      <c r="CC256" s="1131" t="s">
        <v>1014</v>
      </c>
      <c r="CD256" s="1126">
        <f t="shared" si="109"/>
        <v>0</v>
      </c>
      <c r="CE256" s="1126">
        <f t="shared" si="110"/>
        <v>0</v>
      </c>
    </row>
    <row r="257" spans="1:83" ht="148.5">
      <c r="A257" s="1502" t="s">
        <v>2563</v>
      </c>
      <c r="B257" s="1219" t="s">
        <v>1858</v>
      </c>
      <c r="C257" s="1219" t="s">
        <v>2138</v>
      </c>
      <c r="D257" s="1219" t="s">
        <v>922</v>
      </c>
      <c r="E257" s="1219" t="s">
        <v>90</v>
      </c>
      <c r="F257" s="1816">
        <v>84392</v>
      </c>
      <c r="G257" s="1816"/>
      <c r="H257" s="1816"/>
      <c r="I257" s="1816">
        <v>78672.448000000004</v>
      </c>
      <c r="J257" s="1816"/>
      <c r="K257" s="1816"/>
      <c r="L257" s="1816">
        <v>84392</v>
      </c>
      <c r="M257" s="1816"/>
      <c r="N257" s="1816">
        <v>78672.448000000004</v>
      </c>
      <c r="O257" s="1816"/>
      <c r="P257" s="1817" t="s">
        <v>231</v>
      </c>
      <c r="Q257" s="1818" t="s">
        <v>904</v>
      </c>
      <c r="R257" s="1818" t="s">
        <v>319</v>
      </c>
      <c r="S257" s="1818" t="s">
        <v>2139</v>
      </c>
      <c r="T257" s="1818" t="s">
        <v>1059</v>
      </c>
      <c r="U257" s="1819" t="s">
        <v>2140</v>
      </c>
      <c r="V257" s="500" t="s">
        <v>80</v>
      </c>
      <c r="W257" s="501" t="s">
        <v>1601</v>
      </c>
      <c r="X257" s="501"/>
      <c r="Y257" s="501">
        <v>3</v>
      </c>
      <c r="Z257" s="501">
        <v>2</v>
      </c>
      <c r="AA257" s="501">
        <v>0</v>
      </c>
      <c r="AB257" s="502"/>
      <c r="AC257" s="300"/>
      <c r="AD257" s="269" t="s">
        <v>372</v>
      </c>
      <c r="AE257" s="269" t="s">
        <v>2293</v>
      </c>
      <c r="AF257" s="269" t="s">
        <v>2294</v>
      </c>
      <c r="AG257" s="269" t="s">
        <v>2295</v>
      </c>
      <c r="AH257" s="269" t="s">
        <v>235</v>
      </c>
      <c r="AI257" s="269" t="s">
        <v>2291</v>
      </c>
      <c r="AJ257" s="269" t="s">
        <v>2296</v>
      </c>
      <c r="AK257" s="269"/>
      <c r="AL257" s="269"/>
      <c r="AM257" s="269"/>
      <c r="AN257" s="269" t="s">
        <v>593</v>
      </c>
      <c r="AO257" s="269" t="s">
        <v>594</v>
      </c>
      <c r="AP257" s="306" t="s">
        <v>2292</v>
      </c>
      <c r="AQ257" s="272">
        <f t="shared" si="127"/>
        <v>0</v>
      </c>
      <c r="AR257" s="273">
        <f t="shared" si="128"/>
        <v>0</v>
      </c>
      <c r="AS257" s="274">
        <f t="shared" si="134"/>
        <v>0</v>
      </c>
      <c r="AT257" s="274">
        <f t="shared" si="136"/>
        <v>0</v>
      </c>
      <c r="AU257" s="125">
        <f t="shared" si="129"/>
        <v>36.133694670280022</v>
      </c>
      <c r="AV257" s="126">
        <f t="shared" si="111"/>
        <v>-6.7773627832021894</v>
      </c>
      <c r="AW257" s="125" t="str">
        <f t="shared" si="112"/>
        <v/>
      </c>
      <c r="AX257" s="127" t="str">
        <f t="shared" si="113"/>
        <v/>
      </c>
      <c r="AY257" s="127" t="str">
        <f t="shared" si="114"/>
        <v/>
      </c>
      <c r="AZ257" s="128" t="str">
        <f t="shared" si="130"/>
        <v/>
      </c>
      <c r="BA257" s="503" t="s">
        <v>2545</v>
      </c>
      <c r="BB257" s="672" t="s">
        <v>1858</v>
      </c>
      <c r="BC257" s="673">
        <v>61992</v>
      </c>
      <c r="BD257" s="673"/>
      <c r="BE257" s="673"/>
      <c r="BF257" s="673">
        <v>84392</v>
      </c>
      <c r="BG257" s="673"/>
      <c r="BH257" s="673"/>
      <c r="BI257" s="674">
        <v>61992</v>
      </c>
      <c r="BJ257" s="673">
        <v>0</v>
      </c>
      <c r="BK257" s="674">
        <v>84392</v>
      </c>
      <c r="BL257" s="673"/>
      <c r="BM257" s="269" t="s">
        <v>225</v>
      </c>
      <c r="BN257" s="269" t="s">
        <v>2291</v>
      </c>
      <c r="BO257" s="306" t="s">
        <v>2292</v>
      </c>
      <c r="BP257" s="262" t="str">
        <f t="shared" si="115"/>
        <v/>
      </c>
      <c r="BQ257" s="263">
        <f t="shared" si="116"/>
        <v>0</v>
      </c>
      <c r="BR257" s="263" t="str">
        <f t="shared" si="117"/>
        <v/>
      </c>
      <c r="BS257" s="263" t="str">
        <f t="shared" si="118"/>
        <v/>
      </c>
      <c r="BT257" s="264" t="str">
        <f t="shared" si="119"/>
        <v/>
      </c>
      <c r="BU257" s="264" t="str">
        <f t="shared" si="120"/>
        <v/>
      </c>
      <c r="BV257" s="263">
        <f t="shared" si="121"/>
        <v>0</v>
      </c>
      <c r="BW257" s="263" t="str">
        <f t="shared" si="122"/>
        <v/>
      </c>
      <c r="BX257" s="263" t="str">
        <f t="shared" si="123"/>
        <v/>
      </c>
      <c r="BY257" s="263" t="str">
        <f t="shared" si="124"/>
        <v/>
      </c>
      <c r="BZ257" s="263" t="str">
        <f t="shared" si="125"/>
        <v/>
      </c>
      <c r="CA257" s="263" t="str">
        <f t="shared" si="126"/>
        <v/>
      </c>
      <c r="CB257" s="265"/>
      <c r="CC257" s="1131" t="s">
        <v>1014</v>
      </c>
      <c r="CD257" s="1126">
        <f t="shared" si="109"/>
        <v>0</v>
      </c>
      <c r="CE257" s="1126">
        <f t="shared" si="110"/>
        <v>0</v>
      </c>
    </row>
    <row r="258" spans="1:83" ht="27">
      <c r="A258" s="1397" t="s">
        <v>4100</v>
      </c>
      <c r="B258" s="1487" t="s">
        <v>4101</v>
      </c>
      <c r="C258" s="1437"/>
      <c r="D258" s="1487"/>
      <c r="E258" s="1487"/>
      <c r="F258" s="1644"/>
      <c r="G258" s="1644"/>
      <c r="H258" s="1438"/>
      <c r="I258" s="1644"/>
      <c r="J258" s="1644"/>
      <c r="K258" s="1438"/>
      <c r="L258" s="1438"/>
      <c r="M258" s="1438"/>
      <c r="N258" s="1438"/>
      <c r="O258" s="1438"/>
      <c r="P258" s="1536"/>
      <c r="Q258" s="1536"/>
      <c r="R258" s="1536"/>
      <c r="S258" s="1536"/>
      <c r="T258" s="1536"/>
      <c r="U258" s="1439" t="s">
        <v>4074</v>
      </c>
      <c r="V258" s="500" t="s">
        <v>80</v>
      </c>
      <c r="W258" s="501" t="s">
        <v>119</v>
      </c>
      <c r="X258" s="501"/>
      <c r="Y258" s="501"/>
      <c r="Z258" s="501"/>
      <c r="AA258" s="501"/>
      <c r="AB258" s="502"/>
      <c r="AC258" s="268"/>
      <c r="AD258" s="269" t="s">
        <v>378</v>
      </c>
      <c r="AE258" s="269" t="s">
        <v>378</v>
      </c>
      <c r="AF258" s="269" t="s">
        <v>378</v>
      </c>
      <c r="AG258" s="269" t="s">
        <v>378</v>
      </c>
      <c r="AH258" s="269" t="s">
        <v>90</v>
      </c>
      <c r="AI258" s="269" t="s">
        <v>90</v>
      </c>
      <c r="AJ258" s="269" t="s">
        <v>90</v>
      </c>
      <c r="AK258" s="269"/>
      <c r="AL258" s="269"/>
      <c r="AM258" s="270"/>
      <c r="AN258" s="269" t="s">
        <v>90</v>
      </c>
      <c r="AO258" s="269" t="s">
        <v>90</v>
      </c>
      <c r="AP258" s="275" t="s">
        <v>2924</v>
      </c>
      <c r="AQ258" s="272">
        <f t="shared" si="127"/>
        <v>0</v>
      </c>
      <c r="AR258" s="273">
        <f t="shared" si="128"/>
        <v>0</v>
      </c>
      <c r="AS258" s="274">
        <f t="shared" si="134"/>
        <v>0</v>
      </c>
      <c r="AT258" s="274">
        <f t="shared" si="136"/>
        <v>0</v>
      </c>
      <c r="AU258" s="125" t="str">
        <f t="shared" si="129"/>
        <v/>
      </c>
      <c r="AV258" s="126" t="str">
        <f t="shared" si="111"/>
        <v/>
      </c>
      <c r="AW258" s="125" t="str">
        <f t="shared" si="112"/>
        <v/>
      </c>
      <c r="AX258" s="127" t="str">
        <f t="shared" si="113"/>
        <v/>
      </c>
      <c r="AY258" s="127" t="str">
        <f t="shared" si="114"/>
        <v/>
      </c>
      <c r="AZ258" s="128" t="str">
        <f t="shared" si="130"/>
        <v/>
      </c>
      <c r="BA258" s="553" t="s">
        <v>2546</v>
      </c>
      <c r="BB258" s="537" t="s">
        <v>941</v>
      </c>
      <c r="BC258" s="547"/>
      <c r="BD258" s="547"/>
      <c r="BE258" s="541"/>
      <c r="BF258" s="547"/>
      <c r="BG258" s="547"/>
      <c r="BH258" s="541"/>
      <c r="BI258" s="541"/>
      <c r="BJ258" s="540">
        <v>0</v>
      </c>
      <c r="BK258" s="541"/>
      <c r="BL258" s="540"/>
      <c r="BM258" s="269" t="s">
        <v>182</v>
      </c>
      <c r="BN258" s="269" t="s">
        <v>90</v>
      </c>
      <c r="BO258" s="275" t="s">
        <v>2924</v>
      </c>
      <c r="BP258" s="262" t="str">
        <f t="shared" si="115"/>
        <v/>
      </c>
      <c r="BQ258" s="263" t="str">
        <f t="shared" si="116"/>
        <v/>
      </c>
      <c r="BR258" s="263" t="str">
        <f t="shared" si="117"/>
        <v/>
      </c>
      <c r="BS258" s="263" t="str">
        <f t="shared" si="118"/>
        <v/>
      </c>
      <c r="BT258" s="264" t="str">
        <f t="shared" si="119"/>
        <v/>
      </c>
      <c r="BU258" s="264" t="str">
        <f t="shared" si="120"/>
        <v/>
      </c>
      <c r="BV258" s="263" t="str">
        <f t="shared" si="121"/>
        <v/>
      </c>
      <c r="BW258" s="263" t="str">
        <f t="shared" si="122"/>
        <v/>
      </c>
      <c r="BX258" s="263" t="str">
        <f t="shared" si="123"/>
        <v/>
      </c>
      <c r="BY258" s="263" t="str">
        <f t="shared" si="124"/>
        <v/>
      </c>
      <c r="BZ258" s="263" t="str">
        <f t="shared" si="125"/>
        <v/>
      </c>
      <c r="CA258" s="263" t="str">
        <f t="shared" si="126"/>
        <v/>
      </c>
      <c r="CB258" s="265"/>
      <c r="CC258" s="1131" t="s">
        <v>1014</v>
      </c>
      <c r="CD258" s="1126">
        <f t="shared" si="109"/>
        <v>0</v>
      </c>
      <c r="CE258" s="1126">
        <f t="shared" si="110"/>
        <v>0</v>
      </c>
    </row>
    <row r="259" spans="1:83" ht="27">
      <c r="A259" s="1397" t="s">
        <v>3284</v>
      </c>
      <c r="B259" s="1487" t="s">
        <v>4102</v>
      </c>
      <c r="C259" s="1437"/>
      <c r="D259" s="1487"/>
      <c r="E259" s="1487"/>
      <c r="F259" s="1644"/>
      <c r="G259" s="1644"/>
      <c r="H259" s="1438"/>
      <c r="I259" s="1644"/>
      <c r="J259" s="1644"/>
      <c r="K259" s="1438"/>
      <c r="L259" s="1438"/>
      <c r="M259" s="1438"/>
      <c r="N259" s="1438"/>
      <c r="O259" s="1438"/>
      <c r="P259" s="1536"/>
      <c r="Q259" s="1536"/>
      <c r="R259" s="1536"/>
      <c r="S259" s="1536"/>
      <c r="T259" s="1536"/>
      <c r="U259" s="1439" t="s">
        <v>3818</v>
      </c>
      <c r="V259" s="500" t="s">
        <v>80</v>
      </c>
      <c r="W259" s="501" t="s">
        <v>120</v>
      </c>
      <c r="X259" s="501"/>
      <c r="Y259" s="501"/>
      <c r="Z259" s="501"/>
      <c r="AA259" s="501"/>
      <c r="AB259" s="502"/>
      <c r="AC259" s="268"/>
      <c r="AD259" s="269" t="s">
        <v>378</v>
      </c>
      <c r="AE259" s="269" t="s">
        <v>378</v>
      </c>
      <c r="AF259" s="269" t="s">
        <v>378</v>
      </c>
      <c r="AG259" s="269" t="s">
        <v>378</v>
      </c>
      <c r="AH259" s="269" t="s">
        <v>90</v>
      </c>
      <c r="AI259" s="269" t="s">
        <v>90</v>
      </c>
      <c r="AJ259" s="269" t="s">
        <v>90</v>
      </c>
      <c r="AK259" s="269"/>
      <c r="AL259" s="269"/>
      <c r="AM259" s="270"/>
      <c r="AN259" s="269" t="s">
        <v>90</v>
      </c>
      <c r="AO259" s="269" t="s">
        <v>90</v>
      </c>
      <c r="AP259" s="275" t="s">
        <v>2924</v>
      </c>
      <c r="AQ259" s="272">
        <f t="shared" si="127"/>
        <v>0</v>
      </c>
      <c r="AR259" s="273">
        <f t="shared" si="128"/>
        <v>0</v>
      </c>
      <c r="AS259" s="274">
        <f t="shared" si="134"/>
        <v>0</v>
      </c>
      <c r="AT259" s="274">
        <f t="shared" si="136"/>
        <v>0</v>
      </c>
      <c r="AU259" s="125" t="str">
        <f t="shared" si="129"/>
        <v/>
      </c>
      <c r="AV259" s="126" t="str">
        <f t="shared" si="111"/>
        <v/>
      </c>
      <c r="AW259" s="125" t="str">
        <f t="shared" si="112"/>
        <v/>
      </c>
      <c r="AX259" s="127" t="str">
        <f t="shared" si="113"/>
        <v/>
      </c>
      <c r="AY259" s="127" t="str">
        <f t="shared" si="114"/>
        <v/>
      </c>
      <c r="AZ259" s="128" t="str">
        <f t="shared" si="130"/>
        <v/>
      </c>
      <c r="BA259" s="553" t="s">
        <v>2547</v>
      </c>
      <c r="BB259" s="537" t="s">
        <v>2366</v>
      </c>
      <c r="BC259" s="547"/>
      <c r="BD259" s="547"/>
      <c r="BE259" s="541"/>
      <c r="BF259" s="547"/>
      <c r="BG259" s="547"/>
      <c r="BH259" s="541"/>
      <c r="BI259" s="541"/>
      <c r="BJ259" s="540">
        <v>0</v>
      </c>
      <c r="BK259" s="541"/>
      <c r="BL259" s="540"/>
      <c r="BM259" s="269" t="s">
        <v>182</v>
      </c>
      <c r="BN259" s="269" t="s">
        <v>90</v>
      </c>
      <c r="BO259" s="275" t="s">
        <v>2924</v>
      </c>
      <c r="BP259" s="262" t="str">
        <f t="shared" si="115"/>
        <v/>
      </c>
      <c r="BQ259" s="263" t="str">
        <f t="shared" si="116"/>
        <v/>
      </c>
      <c r="BR259" s="263" t="str">
        <f t="shared" si="117"/>
        <v/>
      </c>
      <c r="BS259" s="263" t="str">
        <f t="shared" si="118"/>
        <v/>
      </c>
      <c r="BT259" s="264" t="str">
        <f t="shared" si="119"/>
        <v/>
      </c>
      <c r="BU259" s="264" t="str">
        <f t="shared" si="120"/>
        <v/>
      </c>
      <c r="BV259" s="263" t="str">
        <f t="shared" si="121"/>
        <v/>
      </c>
      <c r="BW259" s="263" t="str">
        <f t="shared" si="122"/>
        <v/>
      </c>
      <c r="BX259" s="263" t="str">
        <f t="shared" si="123"/>
        <v/>
      </c>
      <c r="BY259" s="263" t="str">
        <f t="shared" si="124"/>
        <v/>
      </c>
      <c r="BZ259" s="263" t="str">
        <f t="shared" si="125"/>
        <v/>
      </c>
      <c r="CA259" s="263" t="str">
        <f t="shared" si="126"/>
        <v/>
      </c>
      <c r="CB259" s="265"/>
      <c r="CC259" s="1131" t="s">
        <v>1014</v>
      </c>
      <c r="CD259" s="1126">
        <f t="shared" si="109"/>
        <v>0</v>
      </c>
      <c r="CE259" s="1126">
        <f t="shared" si="110"/>
        <v>0</v>
      </c>
    </row>
    <row r="260" spans="1:83" ht="40.5">
      <c r="A260" s="1397" t="s">
        <v>3285</v>
      </c>
      <c r="B260" s="1487" t="s">
        <v>4103</v>
      </c>
      <c r="C260" s="1437"/>
      <c r="D260" s="1487"/>
      <c r="E260" s="1487"/>
      <c r="F260" s="1644"/>
      <c r="G260" s="1644"/>
      <c r="H260" s="1438"/>
      <c r="I260" s="1644"/>
      <c r="J260" s="1644"/>
      <c r="K260" s="1438"/>
      <c r="L260" s="1438"/>
      <c r="M260" s="1438"/>
      <c r="N260" s="1438"/>
      <c r="O260" s="1438"/>
      <c r="P260" s="1536"/>
      <c r="Q260" s="1536"/>
      <c r="R260" s="1536"/>
      <c r="S260" s="1536"/>
      <c r="T260" s="1536"/>
      <c r="U260" s="1439" t="s">
        <v>4074</v>
      </c>
      <c r="V260" s="500" t="s">
        <v>80</v>
      </c>
      <c r="W260" s="501" t="s">
        <v>121</v>
      </c>
      <c r="X260" s="501"/>
      <c r="Y260" s="501"/>
      <c r="Z260" s="501"/>
      <c r="AA260" s="501"/>
      <c r="AB260" s="502"/>
      <c r="AC260" s="268"/>
      <c r="AD260" s="269" t="s">
        <v>378</v>
      </c>
      <c r="AE260" s="269" t="s">
        <v>378</v>
      </c>
      <c r="AF260" s="269" t="s">
        <v>378</v>
      </c>
      <c r="AG260" s="269" t="s">
        <v>378</v>
      </c>
      <c r="AH260" s="269" t="s">
        <v>90</v>
      </c>
      <c r="AI260" s="269" t="s">
        <v>90</v>
      </c>
      <c r="AJ260" s="269" t="s">
        <v>90</v>
      </c>
      <c r="AK260" s="269"/>
      <c r="AL260" s="269"/>
      <c r="AM260" s="270"/>
      <c r="AN260" s="269" t="s">
        <v>90</v>
      </c>
      <c r="AO260" s="269" t="s">
        <v>90</v>
      </c>
      <c r="AP260" s="275" t="s">
        <v>2924</v>
      </c>
      <c r="AQ260" s="272">
        <f t="shared" si="127"/>
        <v>0</v>
      </c>
      <c r="AR260" s="273">
        <f t="shared" si="128"/>
        <v>0</v>
      </c>
      <c r="AS260" s="274">
        <f t="shared" si="134"/>
        <v>0</v>
      </c>
      <c r="AT260" s="274">
        <f t="shared" si="136"/>
        <v>0</v>
      </c>
      <c r="AU260" s="125" t="str">
        <f t="shared" si="129"/>
        <v/>
      </c>
      <c r="AV260" s="126" t="str">
        <f t="shared" si="111"/>
        <v/>
      </c>
      <c r="AW260" s="125" t="str">
        <f t="shared" si="112"/>
        <v/>
      </c>
      <c r="AX260" s="127" t="str">
        <f t="shared" si="113"/>
        <v/>
      </c>
      <c r="AY260" s="127" t="str">
        <f t="shared" si="114"/>
        <v/>
      </c>
      <c r="AZ260" s="128" t="str">
        <f t="shared" si="130"/>
        <v/>
      </c>
      <c r="BA260" s="553" t="s">
        <v>2548</v>
      </c>
      <c r="BB260" s="537" t="s">
        <v>2367</v>
      </c>
      <c r="BC260" s="547"/>
      <c r="BD260" s="547"/>
      <c r="BE260" s="541"/>
      <c r="BF260" s="547"/>
      <c r="BG260" s="547"/>
      <c r="BH260" s="541"/>
      <c r="BI260" s="541"/>
      <c r="BJ260" s="540">
        <v>0</v>
      </c>
      <c r="BK260" s="541"/>
      <c r="BL260" s="540"/>
      <c r="BM260" s="269" t="s">
        <v>182</v>
      </c>
      <c r="BN260" s="269" t="s">
        <v>90</v>
      </c>
      <c r="BO260" s="275" t="s">
        <v>2924</v>
      </c>
      <c r="BP260" s="262" t="str">
        <f t="shared" si="115"/>
        <v/>
      </c>
      <c r="BQ260" s="263" t="str">
        <f t="shared" si="116"/>
        <v/>
      </c>
      <c r="BR260" s="263" t="str">
        <f t="shared" si="117"/>
        <v/>
      </c>
      <c r="BS260" s="263" t="str">
        <f t="shared" si="118"/>
        <v/>
      </c>
      <c r="BT260" s="264" t="str">
        <f t="shared" si="119"/>
        <v/>
      </c>
      <c r="BU260" s="264" t="str">
        <f t="shared" si="120"/>
        <v/>
      </c>
      <c r="BV260" s="263" t="str">
        <f t="shared" si="121"/>
        <v/>
      </c>
      <c r="BW260" s="263" t="str">
        <f t="shared" si="122"/>
        <v/>
      </c>
      <c r="BX260" s="263" t="str">
        <f t="shared" si="123"/>
        <v/>
      </c>
      <c r="BY260" s="263" t="str">
        <f t="shared" si="124"/>
        <v/>
      </c>
      <c r="BZ260" s="263" t="str">
        <f t="shared" si="125"/>
        <v/>
      </c>
      <c r="CA260" s="263" t="str">
        <f t="shared" si="126"/>
        <v/>
      </c>
      <c r="CB260" s="265"/>
      <c r="CC260" s="1131" t="s">
        <v>1014</v>
      </c>
      <c r="CD260" s="1126">
        <f t="shared" si="109"/>
        <v>0</v>
      </c>
      <c r="CE260" s="1126">
        <f t="shared" si="110"/>
        <v>0</v>
      </c>
    </row>
    <row r="261" spans="1:83" ht="27">
      <c r="A261" s="1397" t="s">
        <v>3286</v>
      </c>
      <c r="B261" s="1487" t="s">
        <v>4104</v>
      </c>
      <c r="C261" s="1437"/>
      <c r="D261" s="1487"/>
      <c r="E261" s="1487"/>
      <c r="F261" s="1644"/>
      <c r="G261" s="1644"/>
      <c r="H261" s="1438"/>
      <c r="I261" s="1644"/>
      <c r="J261" s="1644"/>
      <c r="K261" s="1438"/>
      <c r="L261" s="1438"/>
      <c r="M261" s="1438"/>
      <c r="N261" s="1438"/>
      <c r="O261" s="1438"/>
      <c r="P261" s="1536"/>
      <c r="Q261" s="1536"/>
      <c r="R261" s="1536"/>
      <c r="S261" s="1536"/>
      <c r="T261" s="1536"/>
      <c r="U261" s="1439" t="s">
        <v>4105</v>
      </c>
      <c r="V261" s="500" t="s">
        <v>80</v>
      </c>
      <c r="W261" s="501" t="s">
        <v>122</v>
      </c>
      <c r="X261" s="501"/>
      <c r="Y261" s="501"/>
      <c r="Z261" s="501"/>
      <c r="AA261" s="501"/>
      <c r="AB261" s="502"/>
      <c r="AC261" s="268"/>
      <c r="AD261" s="269" t="s">
        <v>378</v>
      </c>
      <c r="AE261" s="269" t="s">
        <v>378</v>
      </c>
      <c r="AF261" s="269" t="s">
        <v>378</v>
      </c>
      <c r="AG261" s="269" t="s">
        <v>378</v>
      </c>
      <c r="AH261" s="269" t="s">
        <v>90</v>
      </c>
      <c r="AI261" s="269" t="s">
        <v>90</v>
      </c>
      <c r="AJ261" s="269" t="s">
        <v>90</v>
      </c>
      <c r="AK261" s="269"/>
      <c r="AL261" s="269"/>
      <c r="AM261" s="270"/>
      <c r="AN261" s="269" t="s">
        <v>90</v>
      </c>
      <c r="AO261" s="269" t="s">
        <v>90</v>
      </c>
      <c r="AP261" s="275" t="s">
        <v>2924</v>
      </c>
      <c r="AQ261" s="272">
        <f t="shared" si="127"/>
        <v>0</v>
      </c>
      <c r="AR261" s="273">
        <f t="shared" si="128"/>
        <v>0</v>
      </c>
      <c r="AS261" s="274">
        <f t="shared" si="134"/>
        <v>0</v>
      </c>
      <c r="AT261" s="274">
        <f t="shared" si="136"/>
        <v>0</v>
      </c>
      <c r="AU261" s="125" t="str">
        <f t="shared" si="129"/>
        <v/>
      </c>
      <c r="AV261" s="126" t="str">
        <f t="shared" si="111"/>
        <v/>
      </c>
      <c r="AW261" s="125" t="str">
        <f t="shared" si="112"/>
        <v/>
      </c>
      <c r="AX261" s="127" t="str">
        <f t="shared" si="113"/>
        <v/>
      </c>
      <c r="AY261" s="127" t="str">
        <f t="shared" si="114"/>
        <v/>
      </c>
      <c r="AZ261" s="128" t="str">
        <f t="shared" si="130"/>
        <v/>
      </c>
      <c r="BA261" s="553" t="s">
        <v>2549</v>
      </c>
      <c r="BB261" s="537" t="s">
        <v>2368</v>
      </c>
      <c r="BC261" s="547"/>
      <c r="BD261" s="547"/>
      <c r="BE261" s="541"/>
      <c r="BF261" s="547"/>
      <c r="BG261" s="547"/>
      <c r="BH261" s="541"/>
      <c r="BI261" s="541"/>
      <c r="BJ261" s="540">
        <v>0</v>
      </c>
      <c r="BK261" s="541"/>
      <c r="BL261" s="540"/>
      <c r="BM261" s="269" t="s">
        <v>182</v>
      </c>
      <c r="BN261" s="269" t="s">
        <v>90</v>
      </c>
      <c r="BO261" s="275" t="s">
        <v>2924</v>
      </c>
      <c r="BP261" s="262" t="str">
        <f t="shared" si="115"/>
        <v/>
      </c>
      <c r="BQ261" s="263" t="str">
        <f t="shared" si="116"/>
        <v/>
      </c>
      <c r="BR261" s="263" t="str">
        <f t="shared" si="117"/>
        <v/>
      </c>
      <c r="BS261" s="263" t="str">
        <f t="shared" si="118"/>
        <v/>
      </c>
      <c r="BT261" s="264" t="str">
        <f t="shared" si="119"/>
        <v/>
      </c>
      <c r="BU261" s="264" t="str">
        <f t="shared" si="120"/>
        <v/>
      </c>
      <c r="BV261" s="263" t="str">
        <f t="shared" si="121"/>
        <v/>
      </c>
      <c r="BW261" s="263" t="str">
        <f t="shared" si="122"/>
        <v/>
      </c>
      <c r="BX261" s="263" t="str">
        <f t="shared" si="123"/>
        <v/>
      </c>
      <c r="BY261" s="263" t="str">
        <f t="shared" si="124"/>
        <v/>
      </c>
      <c r="BZ261" s="263" t="str">
        <f t="shared" si="125"/>
        <v/>
      </c>
      <c r="CA261" s="263" t="str">
        <f t="shared" si="126"/>
        <v/>
      </c>
      <c r="CB261" s="265"/>
      <c r="CC261" s="1131" t="s">
        <v>1014</v>
      </c>
      <c r="CD261" s="1126">
        <f t="shared" si="109"/>
        <v>0</v>
      </c>
      <c r="CE261" s="1126">
        <f t="shared" si="110"/>
        <v>0</v>
      </c>
    </row>
    <row r="262" spans="1:83" ht="27">
      <c r="A262" s="1397" t="s">
        <v>3287</v>
      </c>
      <c r="B262" s="1487" t="s">
        <v>4106</v>
      </c>
      <c r="C262" s="1437"/>
      <c r="D262" s="1487"/>
      <c r="E262" s="1487"/>
      <c r="F262" s="1644"/>
      <c r="G262" s="1644"/>
      <c r="H262" s="1438"/>
      <c r="I262" s="1644"/>
      <c r="J262" s="1644"/>
      <c r="K262" s="1438"/>
      <c r="L262" s="1438"/>
      <c r="M262" s="1438"/>
      <c r="N262" s="1438"/>
      <c r="O262" s="1438"/>
      <c r="P262" s="1536"/>
      <c r="Q262" s="1536"/>
      <c r="R262" s="1536"/>
      <c r="S262" s="1536"/>
      <c r="T262" s="1536"/>
      <c r="U262" s="1439" t="s">
        <v>4074</v>
      </c>
      <c r="V262" s="500" t="s">
        <v>80</v>
      </c>
      <c r="W262" s="501" t="s">
        <v>123</v>
      </c>
      <c r="X262" s="501"/>
      <c r="Y262" s="501"/>
      <c r="Z262" s="501"/>
      <c r="AA262" s="501"/>
      <c r="AB262" s="502"/>
      <c r="AC262" s="268"/>
      <c r="AD262" s="269" t="s">
        <v>378</v>
      </c>
      <c r="AE262" s="269" t="s">
        <v>378</v>
      </c>
      <c r="AF262" s="269" t="s">
        <v>378</v>
      </c>
      <c r="AG262" s="269" t="s">
        <v>378</v>
      </c>
      <c r="AH262" s="269" t="s">
        <v>90</v>
      </c>
      <c r="AI262" s="269" t="s">
        <v>90</v>
      </c>
      <c r="AJ262" s="269" t="s">
        <v>90</v>
      </c>
      <c r="AK262" s="269"/>
      <c r="AL262" s="269"/>
      <c r="AM262" s="270"/>
      <c r="AN262" s="269" t="s">
        <v>90</v>
      </c>
      <c r="AO262" s="269" t="s">
        <v>90</v>
      </c>
      <c r="AP262" s="275" t="s">
        <v>2924</v>
      </c>
      <c r="AQ262" s="272">
        <f t="shared" si="127"/>
        <v>0</v>
      </c>
      <c r="AR262" s="273">
        <f t="shared" si="128"/>
        <v>0</v>
      </c>
      <c r="AS262" s="274">
        <f t="shared" si="134"/>
        <v>0</v>
      </c>
      <c r="AT262" s="274">
        <f t="shared" si="136"/>
        <v>0</v>
      </c>
      <c r="AU262" s="125" t="str">
        <f t="shared" si="129"/>
        <v/>
      </c>
      <c r="AV262" s="126" t="str">
        <f t="shared" si="111"/>
        <v/>
      </c>
      <c r="AW262" s="125" t="str">
        <f t="shared" si="112"/>
        <v/>
      </c>
      <c r="AX262" s="127" t="str">
        <f t="shared" si="113"/>
        <v/>
      </c>
      <c r="AY262" s="127" t="str">
        <f t="shared" si="114"/>
        <v/>
      </c>
      <c r="AZ262" s="128" t="str">
        <f t="shared" si="130"/>
        <v/>
      </c>
      <c r="BA262" s="553" t="s">
        <v>2550</v>
      </c>
      <c r="BB262" s="537" t="s">
        <v>2369</v>
      </c>
      <c r="BC262" s="547"/>
      <c r="BD262" s="547"/>
      <c r="BE262" s="541"/>
      <c r="BF262" s="547"/>
      <c r="BG262" s="547"/>
      <c r="BH262" s="541"/>
      <c r="BI262" s="541"/>
      <c r="BJ262" s="540">
        <v>0</v>
      </c>
      <c r="BK262" s="541"/>
      <c r="BL262" s="540"/>
      <c r="BM262" s="269" t="s">
        <v>182</v>
      </c>
      <c r="BN262" s="269" t="s">
        <v>90</v>
      </c>
      <c r="BO262" s="275" t="s">
        <v>2924</v>
      </c>
      <c r="BP262" s="262" t="str">
        <f t="shared" si="115"/>
        <v/>
      </c>
      <c r="BQ262" s="263" t="str">
        <f t="shared" si="116"/>
        <v/>
      </c>
      <c r="BR262" s="263" t="str">
        <f t="shared" si="117"/>
        <v/>
      </c>
      <c r="BS262" s="263" t="str">
        <f t="shared" si="118"/>
        <v/>
      </c>
      <c r="BT262" s="264" t="str">
        <f t="shared" si="119"/>
        <v/>
      </c>
      <c r="BU262" s="264" t="str">
        <f t="shared" si="120"/>
        <v/>
      </c>
      <c r="BV262" s="263" t="str">
        <f t="shared" si="121"/>
        <v/>
      </c>
      <c r="BW262" s="263" t="str">
        <f t="shared" si="122"/>
        <v/>
      </c>
      <c r="BX262" s="263" t="str">
        <f t="shared" si="123"/>
        <v/>
      </c>
      <c r="BY262" s="263" t="str">
        <f t="shared" si="124"/>
        <v/>
      </c>
      <c r="BZ262" s="263" t="str">
        <f t="shared" si="125"/>
        <v/>
      </c>
      <c r="CA262" s="263" t="str">
        <f t="shared" si="126"/>
        <v/>
      </c>
      <c r="CB262" s="265"/>
      <c r="CC262" s="1131" t="s">
        <v>1014</v>
      </c>
      <c r="CD262" s="1126">
        <f t="shared" si="109"/>
        <v>0</v>
      </c>
      <c r="CE262" s="1126">
        <f t="shared" si="110"/>
        <v>0</v>
      </c>
    </row>
    <row r="263" spans="1:83" ht="27">
      <c r="A263" s="1397" t="s">
        <v>3288</v>
      </c>
      <c r="B263" s="1487" t="s">
        <v>4107</v>
      </c>
      <c r="C263" s="1437"/>
      <c r="D263" s="1487"/>
      <c r="E263" s="1487"/>
      <c r="F263" s="1644"/>
      <c r="G263" s="1644"/>
      <c r="H263" s="1438"/>
      <c r="I263" s="1644"/>
      <c r="J263" s="1644"/>
      <c r="K263" s="1438"/>
      <c r="L263" s="1438"/>
      <c r="M263" s="1438"/>
      <c r="N263" s="1438"/>
      <c r="O263" s="1438"/>
      <c r="P263" s="1536"/>
      <c r="Q263" s="1536"/>
      <c r="R263" s="1536"/>
      <c r="S263" s="1536"/>
      <c r="T263" s="1536"/>
      <c r="U263" s="1439" t="s">
        <v>4074</v>
      </c>
      <c r="V263" s="500" t="s">
        <v>80</v>
      </c>
      <c r="W263" s="501" t="s">
        <v>124</v>
      </c>
      <c r="X263" s="501"/>
      <c r="Y263" s="501"/>
      <c r="Z263" s="501"/>
      <c r="AA263" s="501"/>
      <c r="AB263" s="502"/>
      <c r="AC263" s="268"/>
      <c r="AD263" s="269" t="s">
        <v>378</v>
      </c>
      <c r="AE263" s="269" t="s">
        <v>378</v>
      </c>
      <c r="AF263" s="269" t="s">
        <v>378</v>
      </c>
      <c r="AG263" s="269" t="s">
        <v>378</v>
      </c>
      <c r="AH263" s="269" t="s">
        <v>90</v>
      </c>
      <c r="AI263" s="269" t="s">
        <v>90</v>
      </c>
      <c r="AJ263" s="269" t="s">
        <v>90</v>
      </c>
      <c r="AK263" s="269"/>
      <c r="AL263" s="269"/>
      <c r="AM263" s="270"/>
      <c r="AN263" s="269" t="s">
        <v>90</v>
      </c>
      <c r="AO263" s="269" t="s">
        <v>90</v>
      </c>
      <c r="AP263" s="275" t="s">
        <v>2924</v>
      </c>
      <c r="AQ263" s="272">
        <f t="shared" si="127"/>
        <v>0</v>
      </c>
      <c r="AR263" s="273">
        <f t="shared" si="128"/>
        <v>0</v>
      </c>
      <c r="AS263" s="274">
        <f t="shared" si="134"/>
        <v>0</v>
      </c>
      <c r="AT263" s="274">
        <f t="shared" si="136"/>
        <v>0</v>
      </c>
      <c r="AU263" s="125" t="str">
        <f t="shared" si="129"/>
        <v/>
      </c>
      <c r="AV263" s="126" t="str">
        <f t="shared" si="111"/>
        <v/>
      </c>
      <c r="AW263" s="125" t="str">
        <f t="shared" si="112"/>
        <v/>
      </c>
      <c r="AX263" s="127" t="str">
        <f t="shared" si="113"/>
        <v/>
      </c>
      <c r="AY263" s="127" t="str">
        <f t="shared" si="114"/>
        <v/>
      </c>
      <c r="AZ263" s="128" t="str">
        <f t="shared" si="130"/>
        <v/>
      </c>
      <c r="BA263" s="553" t="s">
        <v>2551</v>
      </c>
      <c r="BB263" s="537" t="s">
        <v>2370</v>
      </c>
      <c r="BC263" s="547"/>
      <c r="BD263" s="547"/>
      <c r="BE263" s="541"/>
      <c r="BF263" s="547"/>
      <c r="BG263" s="547"/>
      <c r="BH263" s="541"/>
      <c r="BI263" s="541"/>
      <c r="BJ263" s="540">
        <v>0</v>
      </c>
      <c r="BK263" s="541"/>
      <c r="BL263" s="540"/>
      <c r="BM263" s="269" t="s">
        <v>182</v>
      </c>
      <c r="BN263" s="269" t="s">
        <v>90</v>
      </c>
      <c r="BO263" s="275" t="s">
        <v>2924</v>
      </c>
      <c r="BP263" s="262" t="str">
        <f t="shared" si="115"/>
        <v/>
      </c>
      <c r="BQ263" s="263" t="str">
        <f t="shared" si="116"/>
        <v/>
      </c>
      <c r="BR263" s="263" t="str">
        <f t="shared" si="117"/>
        <v/>
      </c>
      <c r="BS263" s="263" t="str">
        <f t="shared" si="118"/>
        <v/>
      </c>
      <c r="BT263" s="264" t="str">
        <f t="shared" si="119"/>
        <v/>
      </c>
      <c r="BU263" s="264" t="str">
        <f t="shared" si="120"/>
        <v/>
      </c>
      <c r="BV263" s="263" t="str">
        <f t="shared" si="121"/>
        <v/>
      </c>
      <c r="BW263" s="263" t="str">
        <f t="shared" si="122"/>
        <v/>
      </c>
      <c r="BX263" s="263" t="str">
        <f t="shared" si="123"/>
        <v/>
      </c>
      <c r="BY263" s="263" t="str">
        <f t="shared" si="124"/>
        <v/>
      </c>
      <c r="BZ263" s="263" t="str">
        <f t="shared" si="125"/>
        <v/>
      </c>
      <c r="CA263" s="263" t="str">
        <f t="shared" si="126"/>
        <v/>
      </c>
      <c r="CB263" s="265"/>
      <c r="CC263" s="1131" t="s">
        <v>1014</v>
      </c>
      <c r="CD263" s="1126">
        <f t="shared" si="109"/>
        <v>0</v>
      </c>
      <c r="CE263" s="1126">
        <f t="shared" si="110"/>
        <v>0</v>
      </c>
    </row>
    <row r="264" spans="1:83" ht="27">
      <c r="A264" s="1397" t="s">
        <v>3289</v>
      </c>
      <c r="B264" s="1487" t="s">
        <v>4108</v>
      </c>
      <c r="C264" s="1437"/>
      <c r="D264" s="1487"/>
      <c r="E264" s="1487"/>
      <c r="F264" s="1644"/>
      <c r="G264" s="1644"/>
      <c r="H264" s="1438"/>
      <c r="I264" s="1644"/>
      <c r="J264" s="1644"/>
      <c r="K264" s="1438"/>
      <c r="L264" s="1438"/>
      <c r="M264" s="1438"/>
      <c r="N264" s="1438"/>
      <c r="O264" s="1438"/>
      <c r="P264" s="1536"/>
      <c r="Q264" s="1536"/>
      <c r="R264" s="1536"/>
      <c r="S264" s="1536"/>
      <c r="T264" s="1536"/>
      <c r="U264" s="1439" t="s">
        <v>3818</v>
      </c>
      <c r="V264" s="500" t="s">
        <v>80</v>
      </c>
      <c r="W264" s="501" t="s">
        <v>125</v>
      </c>
      <c r="X264" s="501"/>
      <c r="Y264" s="501"/>
      <c r="Z264" s="501"/>
      <c r="AA264" s="501"/>
      <c r="AB264" s="502"/>
      <c r="AC264" s="268"/>
      <c r="AD264" s="269" t="s">
        <v>378</v>
      </c>
      <c r="AE264" s="269" t="s">
        <v>378</v>
      </c>
      <c r="AF264" s="269" t="s">
        <v>378</v>
      </c>
      <c r="AG264" s="269" t="s">
        <v>378</v>
      </c>
      <c r="AH264" s="269" t="s">
        <v>90</v>
      </c>
      <c r="AI264" s="269" t="s">
        <v>378</v>
      </c>
      <c r="AJ264" s="269" t="s">
        <v>90</v>
      </c>
      <c r="AK264" s="269"/>
      <c r="AL264" s="269"/>
      <c r="AM264" s="270"/>
      <c r="AN264" s="269" t="s">
        <v>90</v>
      </c>
      <c r="AO264" s="269" t="s">
        <v>90</v>
      </c>
      <c r="AP264" s="275" t="s">
        <v>2924</v>
      </c>
      <c r="AQ264" s="272">
        <f t="shared" si="127"/>
        <v>0</v>
      </c>
      <c r="AR264" s="273">
        <f t="shared" si="128"/>
        <v>0</v>
      </c>
      <c r="AS264" s="274">
        <f t="shared" si="134"/>
        <v>0</v>
      </c>
      <c r="AT264" s="274">
        <f t="shared" si="136"/>
        <v>0</v>
      </c>
      <c r="AU264" s="125" t="str">
        <f t="shared" si="129"/>
        <v/>
      </c>
      <c r="AV264" s="126" t="str">
        <f t="shared" si="111"/>
        <v/>
      </c>
      <c r="AW264" s="125" t="str">
        <f t="shared" si="112"/>
        <v/>
      </c>
      <c r="AX264" s="127" t="str">
        <f t="shared" si="113"/>
        <v/>
      </c>
      <c r="AY264" s="127" t="str">
        <f t="shared" si="114"/>
        <v/>
      </c>
      <c r="AZ264" s="128" t="str">
        <f t="shared" si="130"/>
        <v/>
      </c>
      <c r="BA264" s="553" t="s">
        <v>2552</v>
      </c>
      <c r="BB264" s="537" t="s">
        <v>2371</v>
      </c>
      <c r="BC264" s="547"/>
      <c r="BD264" s="547"/>
      <c r="BE264" s="541"/>
      <c r="BF264" s="547"/>
      <c r="BG264" s="547"/>
      <c r="BH264" s="541"/>
      <c r="BI264" s="541"/>
      <c r="BJ264" s="540">
        <v>0</v>
      </c>
      <c r="BK264" s="541"/>
      <c r="BL264" s="540"/>
      <c r="BM264" s="269" t="s">
        <v>182</v>
      </c>
      <c r="BN264" s="269" t="s">
        <v>182</v>
      </c>
      <c r="BO264" s="275" t="s">
        <v>2924</v>
      </c>
      <c r="BP264" s="262" t="str">
        <f t="shared" si="115"/>
        <v/>
      </c>
      <c r="BQ264" s="263" t="str">
        <f t="shared" si="116"/>
        <v/>
      </c>
      <c r="BR264" s="263" t="str">
        <f t="shared" si="117"/>
        <v/>
      </c>
      <c r="BS264" s="263" t="str">
        <f t="shared" si="118"/>
        <v/>
      </c>
      <c r="BT264" s="264" t="str">
        <f t="shared" si="119"/>
        <v/>
      </c>
      <c r="BU264" s="264" t="str">
        <f t="shared" si="120"/>
        <v/>
      </c>
      <c r="BV264" s="263" t="str">
        <f t="shared" si="121"/>
        <v/>
      </c>
      <c r="BW264" s="263" t="str">
        <f t="shared" si="122"/>
        <v/>
      </c>
      <c r="BX264" s="263" t="str">
        <f t="shared" si="123"/>
        <v/>
      </c>
      <c r="BY264" s="263" t="str">
        <f t="shared" si="124"/>
        <v/>
      </c>
      <c r="BZ264" s="263" t="str">
        <f t="shared" si="125"/>
        <v/>
      </c>
      <c r="CA264" s="263" t="str">
        <f t="shared" si="126"/>
        <v/>
      </c>
      <c r="CB264" s="265"/>
      <c r="CC264" s="1131" t="s">
        <v>1014</v>
      </c>
      <c r="CD264" s="1126">
        <f t="shared" ref="CD264:CD327" si="142">F264-L264-M264</f>
        <v>0</v>
      </c>
      <c r="CE264" s="1126">
        <f t="shared" ref="CE264:CE327" si="143">I264-N264-O264</f>
        <v>0</v>
      </c>
    </row>
    <row r="265" spans="1:83">
      <c r="A265" s="1397" t="s">
        <v>4109</v>
      </c>
      <c r="B265" s="1487" t="s">
        <v>4110</v>
      </c>
      <c r="C265" s="1437"/>
      <c r="D265" s="1487"/>
      <c r="E265" s="1487"/>
      <c r="F265" s="1644"/>
      <c r="G265" s="1644"/>
      <c r="H265" s="1438"/>
      <c r="I265" s="1644"/>
      <c r="J265" s="1644"/>
      <c r="K265" s="1438"/>
      <c r="L265" s="1438"/>
      <c r="M265" s="1438"/>
      <c r="N265" s="1438"/>
      <c r="O265" s="1438"/>
      <c r="P265" s="1536"/>
      <c r="Q265" s="1536"/>
      <c r="R265" s="1536"/>
      <c r="S265" s="1536"/>
      <c r="T265" s="1536"/>
      <c r="U265" s="1439" t="s">
        <v>3818</v>
      </c>
      <c r="V265" s="500" t="s">
        <v>80</v>
      </c>
      <c r="W265" s="501" t="s">
        <v>127</v>
      </c>
      <c r="X265" s="501"/>
      <c r="Y265" s="501"/>
      <c r="Z265" s="501"/>
      <c r="AA265" s="501"/>
      <c r="AB265" s="502"/>
      <c r="AC265" s="268"/>
      <c r="AD265" s="269" t="s">
        <v>378</v>
      </c>
      <c r="AE265" s="269" t="s">
        <v>378</v>
      </c>
      <c r="AF265" s="269" t="s">
        <v>378</v>
      </c>
      <c r="AG265" s="269" t="s">
        <v>378</v>
      </c>
      <c r="AH265" s="269" t="s">
        <v>90</v>
      </c>
      <c r="AI265" s="269" t="s">
        <v>90</v>
      </c>
      <c r="AJ265" s="269" t="s">
        <v>90</v>
      </c>
      <c r="AK265" s="269"/>
      <c r="AL265" s="269"/>
      <c r="AM265" s="270"/>
      <c r="AN265" s="269" t="s">
        <v>90</v>
      </c>
      <c r="AO265" s="269" t="s">
        <v>90</v>
      </c>
      <c r="AP265" s="271" t="s">
        <v>2924</v>
      </c>
      <c r="AQ265" s="272">
        <f t="shared" si="127"/>
        <v>0</v>
      </c>
      <c r="AR265" s="273">
        <f t="shared" si="128"/>
        <v>0</v>
      </c>
      <c r="AS265" s="274">
        <f t="shared" si="134"/>
        <v>0</v>
      </c>
      <c r="AT265" s="274">
        <f t="shared" si="136"/>
        <v>0</v>
      </c>
      <c r="AU265" s="125" t="str">
        <f t="shared" si="129"/>
        <v/>
      </c>
      <c r="AV265" s="126" t="str">
        <f t="shared" si="111"/>
        <v/>
      </c>
      <c r="AW265" s="125" t="str">
        <f t="shared" si="112"/>
        <v/>
      </c>
      <c r="AX265" s="127" t="str">
        <f t="shared" si="113"/>
        <v/>
      </c>
      <c r="AY265" s="127" t="str">
        <f t="shared" si="114"/>
        <v/>
      </c>
      <c r="AZ265" s="128" t="str">
        <f t="shared" si="130"/>
        <v/>
      </c>
      <c r="BA265" s="553" t="s">
        <v>2553</v>
      </c>
      <c r="BB265" s="537" t="s">
        <v>942</v>
      </c>
      <c r="BC265" s="547"/>
      <c r="BD265" s="547"/>
      <c r="BE265" s="541"/>
      <c r="BF265" s="547"/>
      <c r="BG265" s="547"/>
      <c r="BH265" s="541"/>
      <c r="BI265" s="541"/>
      <c r="BJ265" s="540">
        <v>0</v>
      </c>
      <c r="BK265" s="541"/>
      <c r="BL265" s="540"/>
      <c r="BM265" s="269" t="s">
        <v>182</v>
      </c>
      <c r="BN265" s="269" t="s">
        <v>90</v>
      </c>
      <c r="BO265" s="271" t="s">
        <v>2924</v>
      </c>
      <c r="BP265" s="262" t="str">
        <f t="shared" si="115"/>
        <v/>
      </c>
      <c r="BQ265" s="263" t="str">
        <f t="shared" si="116"/>
        <v/>
      </c>
      <c r="BR265" s="263" t="str">
        <f t="shared" si="117"/>
        <v/>
      </c>
      <c r="BS265" s="263" t="str">
        <f t="shared" si="118"/>
        <v/>
      </c>
      <c r="BT265" s="264" t="str">
        <f t="shared" si="119"/>
        <v/>
      </c>
      <c r="BU265" s="264" t="str">
        <f t="shared" si="120"/>
        <v/>
      </c>
      <c r="BV265" s="263" t="str">
        <f t="shared" si="121"/>
        <v/>
      </c>
      <c r="BW265" s="263" t="str">
        <f t="shared" si="122"/>
        <v/>
      </c>
      <c r="BX265" s="263" t="str">
        <f t="shared" si="123"/>
        <v/>
      </c>
      <c r="BY265" s="263" t="str">
        <f t="shared" si="124"/>
        <v/>
      </c>
      <c r="BZ265" s="263" t="str">
        <f t="shared" si="125"/>
        <v/>
      </c>
      <c r="CA265" s="263" t="str">
        <f t="shared" si="126"/>
        <v/>
      </c>
      <c r="CB265" s="265"/>
      <c r="CC265" s="1131" t="s">
        <v>1014</v>
      </c>
      <c r="CD265" s="1126">
        <f t="shared" si="142"/>
        <v>0</v>
      </c>
      <c r="CE265" s="1126">
        <f t="shared" si="143"/>
        <v>0</v>
      </c>
    </row>
    <row r="266" spans="1:83" ht="27">
      <c r="A266" s="1397" t="s">
        <v>3290</v>
      </c>
      <c r="B266" s="1487" t="s">
        <v>4111</v>
      </c>
      <c r="C266" s="1437"/>
      <c r="D266" s="1487"/>
      <c r="E266" s="1487"/>
      <c r="F266" s="1644"/>
      <c r="G266" s="1644"/>
      <c r="H266" s="1438"/>
      <c r="I266" s="1644"/>
      <c r="J266" s="1644"/>
      <c r="K266" s="1438"/>
      <c r="L266" s="1438"/>
      <c r="M266" s="1438"/>
      <c r="N266" s="1438"/>
      <c r="O266" s="1438"/>
      <c r="P266" s="1536"/>
      <c r="Q266" s="1536"/>
      <c r="R266" s="1536"/>
      <c r="S266" s="1536"/>
      <c r="T266" s="1536"/>
      <c r="U266" s="1439" t="s">
        <v>4074</v>
      </c>
      <c r="V266" s="500" t="s">
        <v>80</v>
      </c>
      <c r="W266" s="501" t="s">
        <v>128</v>
      </c>
      <c r="X266" s="501"/>
      <c r="Y266" s="501"/>
      <c r="Z266" s="501"/>
      <c r="AA266" s="501"/>
      <c r="AB266" s="502"/>
      <c r="AC266" s="268"/>
      <c r="AD266" s="269" t="s">
        <v>378</v>
      </c>
      <c r="AE266" s="269" t="s">
        <v>378</v>
      </c>
      <c r="AF266" s="269" t="s">
        <v>378</v>
      </c>
      <c r="AG266" s="269" t="s">
        <v>378</v>
      </c>
      <c r="AH266" s="269" t="s">
        <v>90</v>
      </c>
      <c r="AI266" s="269" t="s">
        <v>90</v>
      </c>
      <c r="AJ266" s="269" t="s">
        <v>90</v>
      </c>
      <c r="AK266" s="269"/>
      <c r="AL266" s="269"/>
      <c r="AM266" s="270"/>
      <c r="AN266" s="269" t="s">
        <v>90</v>
      </c>
      <c r="AO266" s="269" t="s">
        <v>90</v>
      </c>
      <c r="AP266" s="271" t="s">
        <v>2924</v>
      </c>
      <c r="AQ266" s="272">
        <f t="shared" si="127"/>
        <v>0</v>
      </c>
      <c r="AR266" s="273">
        <f t="shared" si="128"/>
        <v>0</v>
      </c>
      <c r="AS266" s="274">
        <f t="shared" si="134"/>
        <v>0</v>
      </c>
      <c r="AT266" s="274">
        <f t="shared" si="136"/>
        <v>0</v>
      </c>
      <c r="AU266" s="125" t="str">
        <f t="shared" si="129"/>
        <v/>
      </c>
      <c r="AV266" s="126" t="str">
        <f t="shared" si="111"/>
        <v/>
      </c>
      <c r="AW266" s="125" t="str">
        <f t="shared" si="112"/>
        <v/>
      </c>
      <c r="AX266" s="127" t="str">
        <f t="shared" si="113"/>
        <v/>
      </c>
      <c r="AY266" s="127" t="str">
        <f t="shared" si="114"/>
        <v/>
      </c>
      <c r="AZ266" s="128" t="str">
        <f t="shared" si="130"/>
        <v/>
      </c>
      <c r="BA266" s="553" t="s">
        <v>2554</v>
      </c>
      <c r="BB266" s="537" t="s">
        <v>2372</v>
      </c>
      <c r="BC266" s="547"/>
      <c r="BD266" s="547"/>
      <c r="BE266" s="541"/>
      <c r="BF266" s="547"/>
      <c r="BG266" s="547"/>
      <c r="BH266" s="541"/>
      <c r="BI266" s="541"/>
      <c r="BJ266" s="540">
        <v>0</v>
      </c>
      <c r="BK266" s="541"/>
      <c r="BL266" s="540"/>
      <c r="BM266" s="269" t="s">
        <v>182</v>
      </c>
      <c r="BN266" s="269" t="s">
        <v>90</v>
      </c>
      <c r="BO266" s="271" t="s">
        <v>2924</v>
      </c>
      <c r="BP266" s="262" t="str">
        <f t="shared" si="115"/>
        <v/>
      </c>
      <c r="BQ266" s="263" t="str">
        <f t="shared" si="116"/>
        <v/>
      </c>
      <c r="BR266" s="263" t="str">
        <f t="shared" si="117"/>
        <v/>
      </c>
      <c r="BS266" s="263" t="str">
        <f t="shared" si="118"/>
        <v/>
      </c>
      <c r="BT266" s="264" t="str">
        <f t="shared" si="119"/>
        <v/>
      </c>
      <c r="BU266" s="264" t="str">
        <f t="shared" si="120"/>
        <v/>
      </c>
      <c r="BV266" s="263" t="str">
        <f t="shared" si="121"/>
        <v/>
      </c>
      <c r="BW266" s="263" t="str">
        <f t="shared" si="122"/>
        <v/>
      </c>
      <c r="BX266" s="263" t="str">
        <f t="shared" si="123"/>
        <v/>
      </c>
      <c r="BY266" s="263" t="str">
        <f t="shared" si="124"/>
        <v/>
      </c>
      <c r="BZ266" s="263" t="str">
        <f t="shared" si="125"/>
        <v/>
      </c>
      <c r="CA266" s="263" t="str">
        <f t="shared" si="126"/>
        <v/>
      </c>
      <c r="CB266" s="265"/>
      <c r="CC266" s="1131" t="s">
        <v>1014</v>
      </c>
      <c r="CD266" s="1126">
        <f t="shared" si="142"/>
        <v>0</v>
      </c>
      <c r="CE266" s="1126">
        <f t="shared" si="143"/>
        <v>0</v>
      </c>
    </row>
    <row r="267" spans="1:83" ht="27">
      <c r="A267" s="1397" t="s">
        <v>3291</v>
      </c>
      <c r="B267" s="1487" t="s">
        <v>4112</v>
      </c>
      <c r="C267" s="1437"/>
      <c r="D267" s="1487"/>
      <c r="E267" s="1487"/>
      <c r="F267" s="1644"/>
      <c r="G267" s="1644"/>
      <c r="H267" s="1438"/>
      <c r="I267" s="1644"/>
      <c r="J267" s="1644"/>
      <c r="K267" s="1438"/>
      <c r="L267" s="1438"/>
      <c r="M267" s="1438"/>
      <c r="N267" s="1438"/>
      <c r="O267" s="1438"/>
      <c r="P267" s="1536"/>
      <c r="Q267" s="1536"/>
      <c r="R267" s="1536"/>
      <c r="S267" s="1536"/>
      <c r="T267" s="1536"/>
      <c r="U267" s="1439" t="s">
        <v>4074</v>
      </c>
      <c r="V267" s="500" t="s">
        <v>80</v>
      </c>
      <c r="W267" s="501" t="s">
        <v>129</v>
      </c>
      <c r="X267" s="501"/>
      <c r="Y267" s="501"/>
      <c r="Z267" s="501"/>
      <c r="AA267" s="501"/>
      <c r="AB267" s="502"/>
      <c r="AC267" s="268"/>
      <c r="AD267" s="269" t="s">
        <v>378</v>
      </c>
      <c r="AE267" s="269" t="s">
        <v>378</v>
      </c>
      <c r="AF267" s="269" t="s">
        <v>378</v>
      </c>
      <c r="AG267" s="269" t="s">
        <v>378</v>
      </c>
      <c r="AH267" s="269" t="s">
        <v>90</v>
      </c>
      <c r="AI267" s="269" t="s">
        <v>90</v>
      </c>
      <c r="AJ267" s="269" t="s">
        <v>90</v>
      </c>
      <c r="AK267" s="269"/>
      <c r="AL267" s="269"/>
      <c r="AM267" s="270"/>
      <c r="AN267" s="269" t="s">
        <v>90</v>
      </c>
      <c r="AO267" s="269" t="s">
        <v>90</v>
      </c>
      <c r="AP267" s="271" t="s">
        <v>2924</v>
      </c>
      <c r="AQ267" s="272">
        <f t="shared" si="127"/>
        <v>0</v>
      </c>
      <c r="AR267" s="273">
        <f t="shared" si="128"/>
        <v>0</v>
      </c>
      <c r="AS267" s="274">
        <f t="shared" si="134"/>
        <v>0</v>
      </c>
      <c r="AT267" s="274">
        <f t="shared" si="136"/>
        <v>0</v>
      </c>
      <c r="AU267" s="125" t="str">
        <f t="shared" si="129"/>
        <v/>
      </c>
      <c r="AV267" s="126" t="str">
        <f t="shared" si="111"/>
        <v/>
      </c>
      <c r="AW267" s="125" t="str">
        <f t="shared" si="112"/>
        <v/>
      </c>
      <c r="AX267" s="127" t="str">
        <f t="shared" si="113"/>
        <v/>
      </c>
      <c r="AY267" s="127" t="str">
        <f t="shared" si="114"/>
        <v/>
      </c>
      <c r="AZ267" s="128" t="str">
        <f t="shared" si="130"/>
        <v/>
      </c>
      <c r="BA267" s="553" t="s">
        <v>2555</v>
      </c>
      <c r="BB267" s="537" t="s">
        <v>2373</v>
      </c>
      <c r="BC267" s="547"/>
      <c r="BD267" s="547"/>
      <c r="BE267" s="541"/>
      <c r="BF267" s="547"/>
      <c r="BG267" s="547"/>
      <c r="BH267" s="541"/>
      <c r="BI267" s="541"/>
      <c r="BJ267" s="540">
        <v>0</v>
      </c>
      <c r="BK267" s="541"/>
      <c r="BL267" s="540"/>
      <c r="BM267" s="269" t="s">
        <v>182</v>
      </c>
      <c r="BN267" s="269" t="s">
        <v>90</v>
      </c>
      <c r="BO267" s="271" t="s">
        <v>2924</v>
      </c>
      <c r="BP267" s="262" t="str">
        <f t="shared" si="115"/>
        <v/>
      </c>
      <c r="BQ267" s="263" t="str">
        <f t="shared" si="116"/>
        <v/>
      </c>
      <c r="BR267" s="263" t="str">
        <f t="shared" si="117"/>
        <v/>
      </c>
      <c r="BS267" s="263" t="str">
        <f t="shared" si="118"/>
        <v/>
      </c>
      <c r="BT267" s="264" t="str">
        <f t="shared" si="119"/>
        <v/>
      </c>
      <c r="BU267" s="264" t="str">
        <f t="shared" si="120"/>
        <v/>
      </c>
      <c r="BV267" s="263" t="str">
        <f t="shared" si="121"/>
        <v/>
      </c>
      <c r="BW267" s="263" t="str">
        <f t="shared" si="122"/>
        <v/>
      </c>
      <c r="BX267" s="263" t="str">
        <f t="shared" si="123"/>
        <v/>
      </c>
      <c r="BY267" s="263" t="str">
        <f t="shared" si="124"/>
        <v/>
      </c>
      <c r="BZ267" s="263" t="str">
        <f t="shared" si="125"/>
        <v/>
      </c>
      <c r="CA267" s="263" t="str">
        <f t="shared" si="126"/>
        <v/>
      </c>
      <c r="CB267" s="265"/>
      <c r="CC267" s="1131" t="s">
        <v>1014</v>
      </c>
      <c r="CD267" s="1126">
        <f t="shared" si="142"/>
        <v>0</v>
      </c>
      <c r="CE267" s="1126">
        <f t="shared" si="143"/>
        <v>0</v>
      </c>
    </row>
    <row r="268" spans="1:83" ht="27">
      <c r="A268" s="1397" t="s">
        <v>3292</v>
      </c>
      <c r="B268" s="1487" t="s">
        <v>4113</v>
      </c>
      <c r="C268" s="1437"/>
      <c r="D268" s="1487"/>
      <c r="E268" s="1487"/>
      <c r="F268" s="1644"/>
      <c r="G268" s="1644"/>
      <c r="H268" s="1438"/>
      <c r="I268" s="1644"/>
      <c r="J268" s="1644"/>
      <c r="K268" s="1438"/>
      <c r="L268" s="1438"/>
      <c r="M268" s="1438"/>
      <c r="N268" s="1438"/>
      <c r="O268" s="1438"/>
      <c r="P268" s="1536"/>
      <c r="Q268" s="1536"/>
      <c r="R268" s="1536"/>
      <c r="S268" s="1536"/>
      <c r="T268" s="1536"/>
      <c r="U268" s="1439" t="s">
        <v>4074</v>
      </c>
      <c r="V268" s="500" t="s">
        <v>80</v>
      </c>
      <c r="W268" s="501" t="s">
        <v>130</v>
      </c>
      <c r="X268" s="501"/>
      <c r="Y268" s="501"/>
      <c r="Z268" s="501"/>
      <c r="AA268" s="501"/>
      <c r="AB268" s="502"/>
      <c r="AC268" s="268"/>
      <c r="AD268" s="269" t="s">
        <v>378</v>
      </c>
      <c r="AE268" s="269" t="s">
        <v>378</v>
      </c>
      <c r="AF268" s="269" t="s">
        <v>378</v>
      </c>
      <c r="AG268" s="269" t="s">
        <v>378</v>
      </c>
      <c r="AH268" s="269" t="s">
        <v>90</v>
      </c>
      <c r="AI268" s="269" t="s">
        <v>90</v>
      </c>
      <c r="AJ268" s="269" t="s">
        <v>90</v>
      </c>
      <c r="AK268" s="269"/>
      <c r="AL268" s="269"/>
      <c r="AM268" s="270"/>
      <c r="AN268" s="269" t="s">
        <v>90</v>
      </c>
      <c r="AO268" s="269" t="s">
        <v>90</v>
      </c>
      <c r="AP268" s="271" t="s">
        <v>2924</v>
      </c>
      <c r="AQ268" s="272">
        <f t="shared" si="127"/>
        <v>0</v>
      </c>
      <c r="AR268" s="273">
        <f t="shared" si="128"/>
        <v>0</v>
      </c>
      <c r="AS268" s="274">
        <f t="shared" si="134"/>
        <v>0</v>
      </c>
      <c r="AT268" s="274">
        <f t="shared" si="136"/>
        <v>0</v>
      </c>
      <c r="AU268" s="125" t="str">
        <f t="shared" si="129"/>
        <v/>
      </c>
      <c r="AV268" s="126" t="str">
        <f t="shared" si="111"/>
        <v/>
      </c>
      <c r="AW268" s="125" t="str">
        <f t="shared" si="112"/>
        <v/>
      </c>
      <c r="AX268" s="127" t="str">
        <f t="shared" si="113"/>
        <v/>
      </c>
      <c r="AY268" s="127" t="str">
        <f t="shared" si="114"/>
        <v/>
      </c>
      <c r="AZ268" s="128" t="str">
        <f t="shared" si="130"/>
        <v/>
      </c>
      <c r="BA268" s="553" t="s">
        <v>2556</v>
      </c>
      <c r="BB268" s="537" t="s">
        <v>2374</v>
      </c>
      <c r="BC268" s="547"/>
      <c r="BD268" s="547"/>
      <c r="BE268" s="541"/>
      <c r="BF268" s="547"/>
      <c r="BG268" s="547"/>
      <c r="BH268" s="541"/>
      <c r="BI268" s="541"/>
      <c r="BJ268" s="540">
        <v>0</v>
      </c>
      <c r="BK268" s="541"/>
      <c r="BL268" s="540"/>
      <c r="BM268" s="269" t="s">
        <v>182</v>
      </c>
      <c r="BN268" s="269" t="s">
        <v>90</v>
      </c>
      <c r="BO268" s="271" t="s">
        <v>2924</v>
      </c>
      <c r="BP268" s="262" t="str">
        <f t="shared" si="115"/>
        <v/>
      </c>
      <c r="BQ268" s="263" t="str">
        <f t="shared" si="116"/>
        <v/>
      </c>
      <c r="BR268" s="263" t="str">
        <f t="shared" si="117"/>
        <v/>
      </c>
      <c r="BS268" s="263" t="str">
        <f t="shared" si="118"/>
        <v/>
      </c>
      <c r="BT268" s="264" t="str">
        <f t="shared" si="119"/>
        <v/>
      </c>
      <c r="BU268" s="264" t="str">
        <f t="shared" si="120"/>
        <v/>
      </c>
      <c r="BV268" s="263" t="str">
        <f t="shared" si="121"/>
        <v/>
      </c>
      <c r="BW268" s="263" t="str">
        <f t="shared" si="122"/>
        <v/>
      </c>
      <c r="BX268" s="263" t="str">
        <f t="shared" si="123"/>
        <v/>
      </c>
      <c r="BY268" s="263" t="str">
        <f t="shared" si="124"/>
        <v/>
      </c>
      <c r="BZ268" s="263" t="str">
        <f t="shared" si="125"/>
        <v/>
      </c>
      <c r="CA268" s="263" t="str">
        <f t="shared" si="126"/>
        <v/>
      </c>
      <c r="CB268" s="265"/>
      <c r="CC268" s="1131" t="s">
        <v>1014</v>
      </c>
      <c r="CD268" s="1126">
        <f t="shared" si="142"/>
        <v>0</v>
      </c>
      <c r="CE268" s="1126">
        <f t="shared" si="143"/>
        <v>0</v>
      </c>
    </row>
    <row r="269" spans="1:83">
      <c r="A269" s="1397" t="s">
        <v>3293</v>
      </c>
      <c r="B269" s="1487" t="s">
        <v>4114</v>
      </c>
      <c r="C269" s="1437"/>
      <c r="D269" s="1487"/>
      <c r="E269" s="1487"/>
      <c r="F269" s="1644"/>
      <c r="G269" s="1644"/>
      <c r="H269" s="1438"/>
      <c r="I269" s="1644"/>
      <c r="J269" s="1644"/>
      <c r="K269" s="1438"/>
      <c r="L269" s="1438"/>
      <c r="M269" s="1438"/>
      <c r="N269" s="1438"/>
      <c r="O269" s="1438"/>
      <c r="P269" s="1536"/>
      <c r="Q269" s="1536"/>
      <c r="R269" s="1536"/>
      <c r="S269" s="1536"/>
      <c r="T269" s="1536"/>
      <c r="U269" s="1439" t="s">
        <v>4074</v>
      </c>
      <c r="V269" s="500" t="s">
        <v>80</v>
      </c>
      <c r="W269" s="501" t="s">
        <v>131</v>
      </c>
      <c r="X269" s="501"/>
      <c r="Y269" s="501"/>
      <c r="Z269" s="501"/>
      <c r="AA269" s="501"/>
      <c r="AB269" s="502"/>
      <c r="AC269" s="268"/>
      <c r="AD269" s="269" t="s">
        <v>378</v>
      </c>
      <c r="AE269" s="269" t="s">
        <v>378</v>
      </c>
      <c r="AF269" s="269" t="s">
        <v>378</v>
      </c>
      <c r="AG269" s="269" t="s">
        <v>378</v>
      </c>
      <c r="AH269" s="269" t="s">
        <v>90</v>
      </c>
      <c r="AI269" s="269" t="s">
        <v>90</v>
      </c>
      <c r="AJ269" s="269" t="s">
        <v>90</v>
      </c>
      <c r="AK269" s="269"/>
      <c r="AL269" s="269"/>
      <c r="AM269" s="270"/>
      <c r="AN269" s="269" t="s">
        <v>90</v>
      </c>
      <c r="AO269" s="269" t="s">
        <v>90</v>
      </c>
      <c r="AP269" s="271" t="s">
        <v>2924</v>
      </c>
      <c r="AQ269" s="272">
        <f t="shared" si="127"/>
        <v>0</v>
      </c>
      <c r="AR269" s="273">
        <f t="shared" si="128"/>
        <v>0</v>
      </c>
      <c r="AS269" s="274">
        <f t="shared" si="134"/>
        <v>0</v>
      </c>
      <c r="AT269" s="274">
        <f t="shared" si="136"/>
        <v>0</v>
      </c>
      <c r="AU269" s="125" t="str">
        <f t="shared" si="129"/>
        <v/>
      </c>
      <c r="AV269" s="126" t="str">
        <f t="shared" ref="AV269:AV336" si="144">IF(AND($I269="",$F269=""),"",IF($F269=0,"",($I269/$F269-1)*100))</f>
        <v/>
      </c>
      <c r="AW269" s="125" t="str">
        <f t="shared" ref="AW269:AW336" si="145">IF(AND($K269&lt;&gt;"",$H269&lt;&gt;""),IF($H269=0,"",($K269/$H269-1)*100),IF(AND($J269&lt;&gt;"",$G269&lt;&gt;""),IF($G269=0,"",($J269/$G269-1)*100),""))</f>
        <v/>
      </c>
      <c r="AX269" s="127" t="str">
        <f t="shared" ref="AX269:AX336" si="146">IF(OR($F269=0,SUM($G269:$H269)=0),"",IF(AND($H269=0,$G269&gt;0),$F269/$G269*1000,$F269/$H269*1000))</f>
        <v/>
      </c>
      <c r="AY269" s="127" t="str">
        <f t="shared" ref="AY269:AY336" si="147">IF(OR($I269=0,SUM($J269:$K269)=0),"",IF(AND($K269=0,$J269&gt;0),$I269/$J269*1000,$I269/$K269*1000))</f>
        <v/>
      </c>
      <c r="AZ269" s="128" t="str">
        <f t="shared" si="130"/>
        <v/>
      </c>
      <c r="BA269" s="553" t="s">
        <v>2557</v>
      </c>
      <c r="BB269" s="537" t="s">
        <v>2375</v>
      </c>
      <c r="BC269" s="547"/>
      <c r="BD269" s="547"/>
      <c r="BE269" s="541"/>
      <c r="BF269" s="547"/>
      <c r="BG269" s="547"/>
      <c r="BH269" s="541"/>
      <c r="BI269" s="541"/>
      <c r="BJ269" s="540">
        <v>0</v>
      </c>
      <c r="BK269" s="541"/>
      <c r="BL269" s="540"/>
      <c r="BM269" s="269" t="s">
        <v>182</v>
      </c>
      <c r="BN269" s="269" t="s">
        <v>90</v>
      </c>
      <c r="BO269" s="271" t="s">
        <v>2924</v>
      </c>
      <c r="BP269" s="262" t="str">
        <f t="shared" ref="BP269:BP336" si="148">IF($B269="","",IF(BB269&lt;&gt;$B269,"修正",""))</f>
        <v/>
      </c>
      <c r="BQ269" s="263" t="str">
        <f t="shared" ref="BQ269:BQ336" si="149">IF(AND($F269="",BF269=""),"",$F269-BF269)</f>
        <v/>
      </c>
      <c r="BR269" s="263" t="str">
        <f t="shared" ref="BR269:BR336" si="150">IF(AND($G269="",BG269=""),"",$G269-BG269)</f>
        <v/>
      </c>
      <c r="BS269" s="263" t="str">
        <f t="shared" ref="BS269:BS336" si="151">IF(AND($H269="",BH269=""),"",$H269-BH269)</f>
        <v/>
      </c>
      <c r="BT269" s="264" t="str">
        <f t="shared" ref="BT269:BT336" si="152">IF(AND(BC269="",BF269=""),"",IF(OR(BQ269="",BQ269=0),"",IF(BC269=0,"",(BF269/BC269-1)*100)))</f>
        <v/>
      </c>
      <c r="BU269" s="264" t="str">
        <f t="shared" ref="BU269:BU336" si="153">IF(AND(BC269="",$F269=""),"",IF(OR(BQ269="",BQ269=0),"",IF(BC269=0,"",($F269/BC269-1)*100)))</f>
        <v/>
      </c>
      <c r="BV269" s="263" t="str">
        <f t="shared" ref="BV269:BV336" si="154">IF(AND($L269="",BK269=""),"",$L269-BK269)</f>
        <v/>
      </c>
      <c r="BW269" s="263" t="str">
        <f t="shared" ref="BW269:BW336" si="155">IF(AND($M269="",BL269=""),"",$M269-BL269)</f>
        <v/>
      </c>
      <c r="BX269" s="263" t="str">
        <f t="shared" ref="BX269:BX336" si="156">IF(AND(BM269="",$AF269=""),"",IF(BM269&lt;&gt;$AF269,"修正",""))</f>
        <v/>
      </c>
      <c r="BY269" s="263" t="str">
        <f t="shared" ref="BY269:BY336" si="157">IF(AND(BN269="",$AI269=""),"",IF(BN269&lt;&gt;$AI269,"修正",""))</f>
        <v/>
      </c>
      <c r="BZ269" s="263" t="str">
        <f t="shared" ref="BZ269:BZ336" si="158">IF(BQ269="","",IF(AND(BF269=0,$F269&gt;0,OR($AI269="X",$AI269=""),$AJ269&lt;&gt;"N"),"是否漏編",""))</f>
        <v/>
      </c>
      <c r="CA269" s="263" t="str">
        <f t="shared" ref="CA269:CA336" si="159">IF(BZ269&lt;&gt;"","chk",IF(OR(BM269="D",$AF269="D"),IF(SUM($L269:$M269,BK269:BL269)=0,"",IF(OR(BP269&lt;&gt;"",COUNTIF(BV269:BW269,"&gt;0")+COUNTIF(BV269:BW269,"&lt;0")&gt;0,BX269&lt;&gt;"",BY269&lt;&gt;""),"chk","")),""))</f>
        <v/>
      </c>
      <c r="CB269" s="265"/>
      <c r="CC269" s="1131" t="s">
        <v>1014</v>
      </c>
      <c r="CD269" s="1126">
        <f t="shared" si="142"/>
        <v>0</v>
      </c>
      <c r="CE269" s="1126">
        <f t="shared" si="143"/>
        <v>0</v>
      </c>
    </row>
    <row r="270" spans="1:83">
      <c r="A270" s="1397" t="s">
        <v>3294</v>
      </c>
      <c r="B270" s="1487" t="s">
        <v>4115</v>
      </c>
      <c r="C270" s="1437"/>
      <c r="D270" s="1487"/>
      <c r="E270" s="1487"/>
      <c r="F270" s="1644"/>
      <c r="G270" s="1644"/>
      <c r="H270" s="1438"/>
      <c r="I270" s="1644"/>
      <c r="J270" s="1644"/>
      <c r="K270" s="1438"/>
      <c r="L270" s="1438"/>
      <c r="M270" s="1438"/>
      <c r="N270" s="1438"/>
      <c r="O270" s="1438"/>
      <c r="P270" s="1536"/>
      <c r="Q270" s="1536"/>
      <c r="R270" s="1536"/>
      <c r="S270" s="1536"/>
      <c r="T270" s="1536"/>
      <c r="U270" s="1439" t="s">
        <v>4074</v>
      </c>
      <c r="V270" s="500" t="s">
        <v>80</v>
      </c>
      <c r="W270" s="501" t="s">
        <v>132</v>
      </c>
      <c r="X270" s="501"/>
      <c r="Y270" s="501"/>
      <c r="Z270" s="501"/>
      <c r="AA270" s="501"/>
      <c r="AB270" s="502"/>
      <c r="AC270" s="268"/>
      <c r="AD270" s="269" t="s">
        <v>378</v>
      </c>
      <c r="AE270" s="269" t="s">
        <v>378</v>
      </c>
      <c r="AF270" s="269" t="s">
        <v>378</v>
      </c>
      <c r="AG270" s="269" t="s">
        <v>378</v>
      </c>
      <c r="AH270" s="269" t="s">
        <v>90</v>
      </c>
      <c r="AI270" s="269" t="s">
        <v>90</v>
      </c>
      <c r="AJ270" s="269" t="s">
        <v>90</v>
      </c>
      <c r="AK270" s="269"/>
      <c r="AL270" s="269"/>
      <c r="AM270" s="270"/>
      <c r="AN270" s="269" t="s">
        <v>90</v>
      </c>
      <c r="AO270" s="269" t="s">
        <v>90</v>
      </c>
      <c r="AP270" s="271" t="s">
        <v>2924</v>
      </c>
      <c r="AQ270" s="272">
        <f t="shared" ref="AQ270:AQ337" si="160">IF(F270&lt;&gt;L270+M270,1,0)</f>
        <v>0</v>
      </c>
      <c r="AR270" s="273">
        <f t="shared" ref="AR270:AR337" si="161">IF(I270&lt;&gt;N270+O270,1,0)</f>
        <v>0</v>
      </c>
      <c r="AS270" s="274">
        <f t="shared" si="134"/>
        <v>0</v>
      </c>
      <c r="AT270" s="274">
        <f t="shared" si="136"/>
        <v>0</v>
      </c>
      <c r="AU270" s="125" t="str">
        <f t="shared" ref="AU270:AU337" si="162">IF(AND(BC270="",$F270=""),"",IF(BC270=0,"",($F270/BC270-1)*100))</f>
        <v/>
      </c>
      <c r="AV270" s="126" t="str">
        <f t="shared" si="144"/>
        <v/>
      </c>
      <c r="AW270" s="125" t="str">
        <f t="shared" si="145"/>
        <v/>
      </c>
      <c r="AX270" s="127" t="str">
        <f t="shared" si="146"/>
        <v/>
      </c>
      <c r="AY270" s="127" t="str">
        <f t="shared" si="147"/>
        <v/>
      </c>
      <c r="AZ270" s="128" t="str">
        <f t="shared" ref="AZ270:AZ337" si="163">IF(OR(AX270="",AY270=""),"",IF(AX270=0,"",IF(ABS(AY270/AX270-1)&gt;0.29,(AY270/AX270-1)*100,"")))</f>
        <v/>
      </c>
      <c r="BA270" s="553" t="s">
        <v>2558</v>
      </c>
      <c r="BB270" s="537" t="s">
        <v>2376</v>
      </c>
      <c r="BC270" s="547"/>
      <c r="BD270" s="547"/>
      <c r="BE270" s="541"/>
      <c r="BF270" s="547"/>
      <c r="BG270" s="547"/>
      <c r="BH270" s="541"/>
      <c r="BI270" s="541"/>
      <c r="BJ270" s="540">
        <v>0</v>
      </c>
      <c r="BK270" s="541"/>
      <c r="BL270" s="540"/>
      <c r="BM270" s="269" t="s">
        <v>182</v>
      </c>
      <c r="BN270" s="269" t="s">
        <v>90</v>
      </c>
      <c r="BO270" s="271" t="s">
        <v>2924</v>
      </c>
      <c r="BP270" s="262" t="str">
        <f t="shared" si="148"/>
        <v/>
      </c>
      <c r="BQ270" s="263" t="str">
        <f t="shared" si="149"/>
        <v/>
      </c>
      <c r="BR270" s="263" t="str">
        <f t="shared" si="150"/>
        <v/>
      </c>
      <c r="BS270" s="263" t="str">
        <f t="shared" si="151"/>
        <v/>
      </c>
      <c r="BT270" s="264" t="str">
        <f t="shared" si="152"/>
        <v/>
      </c>
      <c r="BU270" s="264" t="str">
        <f t="shared" si="153"/>
        <v/>
      </c>
      <c r="BV270" s="263" t="str">
        <f t="shared" si="154"/>
        <v/>
      </c>
      <c r="BW270" s="263" t="str">
        <f t="shared" si="155"/>
        <v/>
      </c>
      <c r="BX270" s="263" t="str">
        <f t="shared" si="156"/>
        <v/>
      </c>
      <c r="BY270" s="263" t="str">
        <f t="shared" si="157"/>
        <v/>
      </c>
      <c r="BZ270" s="263" t="str">
        <f t="shared" si="158"/>
        <v/>
      </c>
      <c r="CA270" s="263" t="str">
        <f t="shared" si="159"/>
        <v/>
      </c>
      <c r="CB270" s="265"/>
      <c r="CC270" s="1131" t="s">
        <v>1014</v>
      </c>
      <c r="CD270" s="1126">
        <f t="shared" si="142"/>
        <v>0</v>
      </c>
      <c r="CE270" s="1126">
        <f t="shared" si="143"/>
        <v>0</v>
      </c>
    </row>
    <row r="271" spans="1:83" ht="27">
      <c r="A271" s="373" t="s">
        <v>3295</v>
      </c>
      <c r="B271" s="372" t="s">
        <v>2377</v>
      </c>
      <c r="C271" s="440"/>
      <c r="D271" s="372"/>
      <c r="E271" s="372"/>
      <c r="F271" s="75"/>
      <c r="G271" s="75"/>
      <c r="H271" s="367"/>
      <c r="I271" s="75"/>
      <c r="J271" s="75"/>
      <c r="K271" s="367"/>
      <c r="L271" s="367"/>
      <c r="M271" s="360"/>
      <c r="N271" s="367"/>
      <c r="O271" s="360"/>
      <c r="P271" s="371"/>
      <c r="Q271" s="371"/>
      <c r="R271" s="371"/>
      <c r="S271" s="371"/>
      <c r="T271" s="371"/>
      <c r="U271" s="1435" t="s">
        <v>3983</v>
      </c>
      <c r="V271" s="500" t="s">
        <v>80</v>
      </c>
      <c r="W271" s="501" t="s">
        <v>133</v>
      </c>
      <c r="X271" s="501"/>
      <c r="Y271" s="501"/>
      <c r="Z271" s="501"/>
      <c r="AA271" s="501"/>
      <c r="AB271" s="502"/>
      <c r="AC271" s="268"/>
      <c r="AD271" s="269" t="s">
        <v>378</v>
      </c>
      <c r="AE271" s="269" t="s">
        <v>378</v>
      </c>
      <c r="AF271" s="269" t="s">
        <v>378</v>
      </c>
      <c r="AG271" s="269" t="s">
        <v>378</v>
      </c>
      <c r="AH271" s="269" t="s">
        <v>90</v>
      </c>
      <c r="AI271" s="269" t="s">
        <v>378</v>
      </c>
      <c r="AJ271" s="269" t="s">
        <v>90</v>
      </c>
      <c r="AK271" s="269"/>
      <c r="AL271" s="269"/>
      <c r="AM271" s="270"/>
      <c r="AN271" s="269" t="s">
        <v>90</v>
      </c>
      <c r="AO271" s="269" t="s">
        <v>90</v>
      </c>
      <c r="AP271" s="271" t="s">
        <v>2924</v>
      </c>
      <c r="AQ271" s="272">
        <f t="shared" si="160"/>
        <v>0</v>
      </c>
      <c r="AR271" s="273">
        <f t="shared" si="161"/>
        <v>0</v>
      </c>
      <c r="AS271" s="274">
        <f t="shared" si="134"/>
        <v>0</v>
      </c>
      <c r="AT271" s="274">
        <f t="shared" si="136"/>
        <v>0</v>
      </c>
      <c r="AU271" s="125" t="str">
        <f t="shared" si="162"/>
        <v/>
      </c>
      <c r="AV271" s="126" t="str">
        <f t="shared" si="144"/>
        <v/>
      </c>
      <c r="AW271" s="125" t="str">
        <f t="shared" si="145"/>
        <v/>
      </c>
      <c r="AX271" s="127" t="str">
        <f t="shared" si="146"/>
        <v/>
      </c>
      <c r="AY271" s="127" t="str">
        <f t="shared" si="147"/>
        <v/>
      </c>
      <c r="AZ271" s="128" t="str">
        <f t="shared" si="163"/>
        <v/>
      </c>
      <c r="BA271" s="553" t="s">
        <v>2559</v>
      </c>
      <c r="BB271" s="537" t="s">
        <v>2377</v>
      </c>
      <c r="BC271" s="547"/>
      <c r="BD271" s="547"/>
      <c r="BE271" s="541"/>
      <c r="BF271" s="547"/>
      <c r="BG271" s="547"/>
      <c r="BH271" s="541"/>
      <c r="BI271" s="541"/>
      <c r="BJ271" s="540">
        <v>0</v>
      </c>
      <c r="BK271" s="541"/>
      <c r="BL271" s="540"/>
      <c r="BM271" s="269" t="s">
        <v>182</v>
      </c>
      <c r="BN271" s="269" t="s">
        <v>182</v>
      </c>
      <c r="BO271" s="271" t="s">
        <v>2924</v>
      </c>
      <c r="BP271" s="262" t="str">
        <f t="shared" si="148"/>
        <v/>
      </c>
      <c r="BQ271" s="263" t="str">
        <f t="shared" si="149"/>
        <v/>
      </c>
      <c r="BR271" s="263" t="str">
        <f t="shared" si="150"/>
        <v/>
      </c>
      <c r="BS271" s="263" t="str">
        <f t="shared" si="151"/>
        <v/>
      </c>
      <c r="BT271" s="264" t="str">
        <f t="shared" si="152"/>
        <v/>
      </c>
      <c r="BU271" s="264" t="str">
        <f t="shared" si="153"/>
        <v/>
      </c>
      <c r="BV271" s="263" t="str">
        <f t="shared" si="154"/>
        <v/>
      </c>
      <c r="BW271" s="263" t="str">
        <f t="shared" si="155"/>
        <v/>
      </c>
      <c r="BX271" s="263" t="str">
        <f t="shared" si="156"/>
        <v/>
      </c>
      <c r="BY271" s="263" t="str">
        <f t="shared" si="157"/>
        <v/>
      </c>
      <c r="BZ271" s="263" t="str">
        <f t="shared" si="158"/>
        <v/>
      </c>
      <c r="CA271" s="263" t="str">
        <f t="shared" si="159"/>
        <v/>
      </c>
      <c r="CB271" s="265"/>
      <c r="CC271" s="1131" t="s">
        <v>3399</v>
      </c>
      <c r="CD271" s="1126">
        <f t="shared" si="142"/>
        <v>0</v>
      </c>
      <c r="CE271" s="1126">
        <f t="shared" si="143"/>
        <v>0</v>
      </c>
    </row>
    <row r="272" spans="1:83" ht="108">
      <c r="A272" s="1397" t="s">
        <v>2566</v>
      </c>
      <c r="B272" s="1487" t="s">
        <v>4116</v>
      </c>
      <c r="C272" s="1437" t="s">
        <v>4117</v>
      </c>
      <c r="D272" s="1487"/>
      <c r="E272" s="1487"/>
      <c r="F272" s="1644"/>
      <c r="G272" s="1644"/>
      <c r="H272" s="1438"/>
      <c r="I272" s="1644">
        <v>5430.2160000000003</v>
      </c>
      <c r="J272" s="1644">
        <v>24125</v>
      </c>
      <c r="K272" s="1438"/>
      <c r="L272" s="1438"/>
      <c r="M272" s="1438"/>
      <c r="N272" s="1644">
        <v>5430.2160000000003</v>
      </c>
      <c r="O272" s="1438"/>
      <c r="P272" s="1536" t="s">
        <v>2771</v>
      </c>
      <c r="Q272" s="1536" t="s">
        <v>4135</v>
      </c>
      <c r="R272" s="1536" t="s">
        <v>4134</v>
      </c>
      <c r="S272" s="1536" t="s">
        <v>1855</v>
      </c>
      <c r="T272" s="1536" t="s">
        <v>1059</v>
      </c>
      <c r="U272" s="1439" t="s">
        <v>4133</v>
      </c>
      <c r="V272" s="500"/>
      <c r="W272" s="501"/>
      <c r="X272" s="501"/>
      <c r="Y272" s="501"/>
      <c r="Z272" s="501"/>
      <c r="AA272" s="501"/>
      <c r="AB272" s="502"/>
      <c r="AC272" s="268"/>
      <c r="AD272" s="269"/>
      <c r="AE272" s="269"/>
      <c r="AF272" s="269"/>
      <c r="AG272" s="269"/>
      <c r="AH272" s="269"/>
      <c r="AI272" s="269"/>
      <c r="AJ272" s="269"/>
      <c r="AK272" s="269"/>
      <c r="AL272" s="269"/>
      <c r="AM272" s="270"/>
      <c r="AN272" s="269"/>
      <c r="AO272" s="269"/>
      <c r="AP272" s="271"/>
      <c r="AQ272" s="272"/>
      <c r="AR272" s="273"/>
      <c r="AS272" s="274">
        <f t="shared" si="134"/>
        <v>0</v>
      </c>
      <c r="AT272" s="274">
        <f t="shared" si="136"/>
        <v>0</v>
      </c>
      <c r="AU272" s="125"/>
      <c r="AV272" s="126"/>
      <c r="AW272" s="125"/>
      <c r="AX272" s="127"/>
      <c r="AY272" s="127"/>
      <c r="AZ272" s="128"/>
      <c r="BA272" s="553"/>
      <c r="BB272" s="537"/>
      <c r="BC272" s="547"/>
      <c r="BD272" s="547"/>
      <c r="BE272" s="541"/>
      <c r="BF272" s="547"/>
      <c r="BG272" s="547"/>
      <c r="BH272" s="541"/>
      <c r="BI272" s="541"/>
      <c r="BJ272" s="540"/>
      <c r="BK272" s="541"/>
      <c r="BL272" s="540"/>
      <c r="BM272" s="269"/>
      <c r="BN272" s="269"/>
      <c r="BO272" s="271"/>
      <c r="BP272" s="262" t="str">
        <f t="shared" ref="BP272" si="164">IF($B272="","",IF(BB272&lt;&gt;$B272,"修正",""))</f>
        <v>修正</v>
      </c>
      <c r="BQ272" s="263" t="str">
        <f t="shared" ref="BQ272" si="165">IF(AND($F272="",BF272=""),"",$F272-BF272)</f>
        <v/>
      </c>
      <c r="BR272" s="263" t="str">
        <f t="shared" ref="BR272" si="166">IF(AND($G272="",BG272=""),"",$G272-BG272)</f>
        <v/>
      </c>
      <c r="BS272" s="263" t="str">
        <f t="shared" ref="BS272" si="167">IF(AND($H272="",BH272=""),"",$H272-BH272)</f>
        <v/>
      </c>
      <c r="BT272" s="264" t="str">
        <f t="shared" ref="BT272" si="168">IF(AND(BC272="",BF272=""),"",IF(OR(BQ272="",BQ272=0),"",IF(BC272=0,"",(BF272/BC272-1)*100)))</f>
        <v/>
      </c>
      <c r="BU272" s="264" t="str">
        <f t="shared" ref="BU272" si="169">IF(AND(BC272="",$F272=""),"",IF(OR(BQ272="",BQ272=0),"",IF(BC272=0,"",($F272/BC272-1)*100)))</f>
        <v/>
      </c>
      <c r="BV272" s="263" t="str">
        <f t="shared" ref="BV272" si="170">IF(AND($L272="",BK272=""),"",$L272-BK272)</f>
        <v/>
      </c>
      <c r="BW272" s="263" t="str">
        <f t="shared" ref="BW272" si="171">IF(AND($M272="",BL272=""),"",$M272-BL272)</f>
        <v/>
      </c>
      <c r="BX272" s="263" t="str">
        <f t="shared" ref="BX272" si="172">IF(AND(BM272="",$AF272=""),"",IF(BM272&lt;&gt;$AF272,"修正",""))</f>
        <v/>
      </c>
      <c r="BY272" s="263" t="str">
        <f t="shared" ref="BY272" si="173">IF(AND(BN272="",$AI272=""),"",IF(BN272&lt;&gt;$AI272,"修正",""))</f>
        <v/>
      </c>
      <c r="BZ272" s="263" t="str">
        <f t="shared" ref="BZ272" si="174">IF(BQ272="","",IF(AND(BF272=0,$F272&gt;0,OR($AI272="X",$AI272=""),$AJ272&lt;&gt;"N"),"是否漏編",""))</f>
        <v/>
      </c>
      <c r="CA272" s="263" t="str">
        <f t="shared" ref="CA272" si="175">IF(BZ272&lt;&gt;"","chk",IF(OR(BM272="D",$AF272="D"),IF(SUM($L272:$M272,BK272:BL272)=0,"",IF(OR(BP272&lt;&gt;"",COUNTIF(BV272:BW272,"&gt;0")+COUNTIF(BV272:BW272,"&lt;0")&gt;0,BX272&lt;&gt;"",BY272&lt;&gt;""),"chk","")),""))</f>
        <v/>
      </c>
      <c r="CB272" s="488" t="s">
        <v>3123</v>
      </c>
      <c r="CC272" s="1131" t="s">
        <v>3417</v>
      </c>
      <c r="CD272" s="1126">
        <f t="shared" si="142"/>
        <v>0</v>
      </c>
      <c r="CE272" s="1126">
        <f t="shared" si="143"/>
        <v>0</v>
      </c>
    </row>
    <row r="273" spans="1:83" ht="27">
      <c r="A273" s="373" t="s">
        <v>3296</v>
      </c>
      <c r="B273" s="372" t="s">
        <v>626</v>
      </c>
      <c r="C273" s="440"/>
      <c r="D273" s="372"/>
      <c r="E273" s="372"/>
      <c r="F273" s="75"/>
      <c r="G273" s="75"/>
      <c r="H273" s="367"/>
      <c r="I273" s="75"/>
      <c r="J273" s="75"/>
      <c r="K273" s="367"/>
      <c r="L273" s="367"/>
      <c r="M273" s="360"/>
      <c r="N273" s="367"/>
      <c r="O273" s="360"/>
      <c r="P273" s="371"/>
      <c r="Q273" s="371"/>
      <c r="R273" s="371"/>
      <c r="S273" s="371"/>
      <c r="T273" s="371"/>
      <c r="U273" s="1435" t="s">
        <v>3983</v>
      </c>
      <c r="V273" s="500" t="s">
        <v>80</v>
      </c>
      <c r="W273" s="501" t="s">
        <v>134</v>
      </c>
      <c r="X273" s="501"/>
      <c r="Y273" s="501"/>
      <c r="Z273" s="501"/>
      <c r="AA273" s="501"/>
      <c r="AB273" s="502"/>
      <c r="AC273" s="268"/>
      <c r="AD273" s="269" t="s">
        <v>378</v>
      </c>
      <c r="AE273" s="269" t="s">
        <v>378</v>
      </c>
      <c r="AF273" s="269" t="s">
        <v>378</v>
      </c>
      <c r="AG273" s="269" t="s">
        <v>378</v>
      </c>
      <c r="AH273" s="269" t="s">
        <v>90</v>
      </c>
      <c r="AI273" s="269" t="s">
        <v>378</v>
      </c>
      <c r="AJ273" s="269" t="s">
        <v>90</v>
      </c>
      <c r="AK273" s="269"/>
      <c r="AL273" s="269"/>
      <c r="AM273" s="270"/>
      <c r="AN273" s="269" t="s">
        <v>90</v>
      </c>
      <c r="AO273" s="269" t="s">
        <v>90</v>
      </c>
      <c r="AP273" s="271" t="s">
        <v>2924</v>
      </c>
      <c r="AQ273" s="272">
        <f t="shared" si="160"/>
        <v>0</v>
      </c>
      <c r="AR273" s="273">
        <f t="shared" si="161"/>
        <v>0</v>
      </c>
      <c r="AS273" s="274">
        <f t="shared" si="134"/>
        <v>0</v>
      </c>
      <c r="AT273" s="274">
        <f t="shared" si="136"/>
        <v>0</v>
      </c>
      <c r="AU273" s="125" t="str">
        <f t="shared" si="162"/>
        <v/>
      </c>
      <c r="AV273" s="126" t="str">
        <f t="shared" si="144"/>
        <v/>
      </c>
      <c r="AW273" s="125" t="str">
        <f t="shared" si="145"/>
        <v/>
      </c>
      <c r="AX273" s="127" t="str">
        <f t="shared" si="146"/>
        <v/>
      </c>
      <c r="AY273" s="127" t="str">
        <f t="shared" si="147"/>
        <v/>
      </c>
      <c r="AZ273" s="128" t="str">
        <f t="shared" si="163"/>
        <v/>
      </c>
      <c r="BA273" s="553" t="s">
        <v>2560</v>
      </c>
      <c r="BB273" s="537" t="s">
        <v>626</v>
      </c>
      <c r="BC273" s="547"/>
      <c r="BD273" s="547"/>
      <c r="BE273" s="541"/>
      <c r="BF273" s="547"/>
      <c r="BG273" s="547"/>
      <c r="BH273" s="541"/>
      <c r="BI273" s="541"/>
      <c r="BJ273" s="540">
        <v>0</v>
      </c>
      <c r="BK273" s="541"/>
      <c r="BL273" s="540"/>
      <c r="BM273" s="269" t="s">
        <v>182</v>
      </c>
      <c r="BN273" s="269" t="s">
        <v>182</v>
      </c>
      <c r="BO273" s="271" t="s">
        <v>2924</v>
      </c>
      <c r="BP273" s="262" t="str">
        <f t="shared" si="148"/>
        <v/>
      </c>
      <c r="BQ273" s="263" t="str">
        <f t="shared" si="149"/>
        <v/>
      </c>
      <c r="BR273" s="263" t="str">
        <f t="shared" si="150"/>
        <v/>
      </c>
      <c r="BS273" s="263" t="str">
        <f t="shared" si="151"/>
        <v/>
      </c>
      <c r="BT273" s="264" t="str">
        <f t="shared" si="152"/>
        <v/>
      </c>
      <c r="BU273" s="264" t="str">
        <f t="shared" si="153"/>
        <v/>
      </c>
      <c r="BV273" s="263" t="str">
        <f t="shared" si="154"/>
        <v/>
      </c>
      <c r="BW273" s="263" t="str">
        <f t="shared" si="155"/>
        <v/>
      </c>
      <c r="BX273" s="263" t="str">
        <f t="shared" si="156"/>
        <v/>
      </c>
      <c r="BY273" s="263" t="str">
        <f t="shared" si="157"/>
        <v/>
      </c>
      <c r="BZ273" s="263" t="str">
        <f t="shared" si="158"/>
        <v/>
      </c>
      <c r="CA273" s="263" t="str">
        <f t="shared" si="159"/>
        <v/>
      </c>
      <c r="CB273" s="265"/>
      <c r="CC273" s="1131" t="s">
        <v>3399</v>
      </c>
      <c r="CD273" s="1126">
        <f t="shared" si="142"/>
        <v>0</v>
      </c>
      <c r="CE273" s="1126">
        <f t="shared" si="143"/>
        <v>0</v>
      </c>
    </row>
    <row r="274" spans="1:83" ht="40.5">
      <c r="A274" s="373" t="s">
        <v>3297</v>
      </c>
      <c r="B274" s="372" t="s">
        <v>826</v>
      </c>
      <c r="C274" s="440"/>
      <c r="D274" s="372"/>
      <c r="E274" s="372"/>
      <c r="F274" s="75"/>
      <c r="G274" s="75"/>
      <c r="H274" s="367"/>
      <c r="I274" s="75"/>
      <c r="J274" s="75"/>
      <c r="K274" s="367"/>
      <c r="L274" s="367"/>
      <c r="M274" s="360"/>
      <c r="N274" s="367"/>
      <c r="O274" s="360"/>
      <c r="P274" s="371"/>
      <c r="Q274" s="371"/>
      <c r="R274" s="371"/>
      <c r="S274" s="371"/>
      <c r="T274" s="371"/>
      <c r="U274" s="1435" t="s">
        <v>3983</v>
      </c>
      <c r="V274" s="500" t="s">
        <v>80</v>
      </c>
      <c r="W274" s="501" t="s">
        <v>136</v>
      </c>
      <c r="X274" s="501"/>
      <c r="Y274" s="501"/>
      <c r="Z274" s="501"/>
      <c r="AA274" s="501"/>
      <c r="AB274" s="502"/>
      <c r="AC274" s="268"/>
      <c r="AD274" s="269" t="s">
        <v>378</v>
      </c>
      <c r="AE274" s="269" t="s">
        <v>378</v>
      </c>
      <c r="AF274" s="269" t="s">
        <v>378</v>
      </c>
      <c r="AG274" s="269" t="s">
        <v>378</v>
      </c>
      <c r="AH274" s="269" t="s">
        <v>90</v>
      </c>
      <c r="AI274" s="269" t="s">
        <v>90</v>
      </c>
      <c r="AJ274" s="269" t="s">
        <v>90</v>
      </c>
      <c r="AK274" s="269"/>
      <c r="AL274" s="269"/>
      <c r="AM274" s="270"/>
      <c r="AN274" s="269" t="s">
        <v>90</v>
      </c>
      <c r="AO274" s="269" t="s">
        <v>90</v>
      </c>
      <c r="AP274" s="275" t="s">
        <v>2924</v>
      </c>
      <c r="AQ274" s="272">
        <f t="shared" si="160"/>
        <v>0</v>
      </c>
      <c r="AR274" s="273">
        <f t="shared" si="161"/>
        <v>0</v>
      </c>
      <c r="AS274" s="274">
        <f t="shared" si="134"/>
        <v>0</v>
      </c>
      <c r="AT274" s="274">
        <f t="shared" si="136"/>
        <v>0</v>
      </c>
      <c r="AU274" s="125" t="str">
        <f t="shared" si="162"/>
        <v/>
      </c>
      <c r="AV274" s="126" t="str">
        <f t="shared" si="144"/>
        <v/>
      </c>
      <c r="AW274" s="125" t="str">
        <f t="shared" si="145"/>
        <v/>
      </c>
      <c r="AX274" s="127" t="str">
        <f t="shared" si="146"/>
        <v/>
      </c>
      <c r="AY274" s="127" t="str">
        <f t="shared" si="147"/>
        <v/>
      </c>
      <c r="AZ274" s="128" t="str">
        <f t="shared" si="163"/>
        <v/>
      </c>
      <c r="BA274" s="553" t="s">
        <v>2561</v>
      </c>
      <c r="BB274" s="537" t="s">
        <v>826</v>
      </c>
      <c r="BC274" s="547"/>
      <c r="BD274" s="547"/>
      <c r="BE274" s="541"/>
      <c r="BF274" s="547"/>
      <c r="BG274" s="547"/>
      <c r="BH274" s="541"/>
      <c r="BI274" s="541"/>
      <c r="BJ274" s="540">
        <v>0</v>
      </c>
      <c r="BK274" s="541"/>
      <c r="BL274" s="540"/>
      <c r="BM274" s="269" t="s">
        <v>182</v>
      </c>
      <c r="BN274" s="269" t="s">
        <v>90</v>
      </c>
      <c r="BO274" s="275" t="s">
        <v>2924</v>
      </c>
      <c r="BP274" s="262" t="str">
        <f t="shared" si="148"/>
        <v/>
      </c>
      <c r="BQ274" s="263" t="str">
        <f t="shared" si="149"/>
        <v/>
      </c>
      <c r="BR274" s="263" t="str">
        <f t="shared" si="150"/>
        <v/>
      </c>
      <c r="BS274" s="263" t="str">
        <f t="shared" si="151"/>
        <v/>
      </c>
      <c r="BT274" s="264" t="str">
        <f t="shared" si="152"/>
        <v/>
      </c>
      <c r="BU274" s="264" t="str">
        <f t="shared" si="153"/>
        <v/>
      </c>
      <c r="BV274" s="263" t="str">
        <f t="shared" si="154"/>
        <v/>
      </c>
      <c r="BW274" s="263" t="str">
        <f t="shared" si="155"/>
        <v/>
      </c>
      <c r="BX274" s="263" t="str">
        <f t="shared" si="156"/>
        <v/>
      </c>
      <c r="BY274" s="263" t="str">
        <f t="shared" si="157"/>
        <v/>
      </c>
      <c r="BZ274" s="263" t="str">
        <f t="shared" si="158"/>
        <v/>
      </c>
      <c r="CA274" s="263" t="str">
        <f t="shared" si="159"/>
        <v/>
      </c>
      <c r="CB274" s="265"/>
      <c r="CC274" s="1131" t="s">
        <v>3399</v>
      </c>
      <c r="CD274" s="1126">
        <f t="shared" si="142"/>
        <v>0</v>
      </c>
      <c r="CE274" s="1126">
        <f t="shared" si="143"/>
        <v>0</v>
      </c>
    </row>
    <row r="275" spans="1:83" ht="67.5">
      <c r="A275" s="1397" t="s">
        <v>2574</v>
      </c>
      <c r="B275" s="1487" t="s">
        <v>4118</v>
      </c>
      <c r="C275" s="1487" t="s">
        <v>2141</v>
      </c>
      <c r="D275" s="1487" t="s">
        <v>924</v>
      </c>
      <c r="E275" s="1487" t="s">
        <v>0</v>
      </c>
      <c r="F275" s="1644">
        <v>8445</v>
      </c>
      <c r="G275" s="1644">
        <v>7540</v>
      </c>
      <c r="H275" s="1438"/>
      <c r="I275" s="1644">
        <v>9418</v>
      </c>
      <c r="J275" s="1644">
        <v>7623</v>
      </c>
      <c r="K275" s="1438"/>
      <c r="L275" s="1438"/>
      <c r="M275" s="1438">
        <v>8445</v>
      </c>
      <c r="N275" s="1438"/>
      <c r="O275" s="1438">
        <v>9418</v>
      </c>
      <c r="P275" s="1536" t="s">
        <v>231</v>
      </c>
      <c r="Q275" s="1714" t="s">
        <v>4119</v>
      </c>
      <c r="R275" s="1714" t="s">
        <v>4120</v>
      </c>
      <c r="S275" s="1714" t="s">
        <v>4121</v>
      </c>
      <c r="T275" s="1536" t="s">
        <v>1046</v>
      </c>
      <c r="U275" s="1792"/>
      <c r="V275" s="500" t="s">
        <v>80</v>
      </c>
      <c r="W275" s="501" t="s">
        <v>136</v>
      </c>
      <c r="X275" s="501" t="s">
        <v>138</v>
      </c>
      <c r="Y275" s="501">
        <v>3</v>
      </c>
      <c r="Z275" s="501">
        <v>2</v>
      </c>
      <c r="AA275" s="501">
        <v>0</v>
      </c>
      <c r="AB275" s="502"/>
      <c r="AC275" s="268"/>
      <c r="AD275" s="269" t="s">
        <v>379</v>
      </c>
      <c r="AE275" s="269" t="s">
        <v>380</v>
      </c>
      <c r="AF275" s="269" t="s">
        <v>381</v>
      </c>
      <c r="AG275" s="269" t="s">
        <v>382</v>
      </c>
      <c r="AH275" s="269" t="s">
        <v>3081</v>
      </c>
      <c r="AI275" s="269" t="s">
        <v>1723</v>
      </c>
      <c r="AJ275" s="269" t="s">
        <v>230</v>
      </c>
      <c r="AK275" s="269"/>
      <c r="AL275" s="269"/>
      <c r="AM275" s="270"/>
      <c r="AN275" s="269" t="s">
        <v>572</v>
      </c>
      <c r="AO275" s="269" t="s">
        <v>573</v>
      </c>
      <c r="AP275" s="271" t="s">
        <v>3061</v>
      </c>
      <c r="AQ275" s="272">
        <f t="shared" si="160"/>
        <v>0</v>
      </c>
      <c r="AR275" s="273">
        <f t="shared" si="161"/>
        <v>0</v>
      </c>
      <c r="AS275" s="274">
        <f t="shared" si="134"/>
        <v>0</v>
      </c>
      <c r="AT275" s="274">
        <f t="shared" si="136"/>
        <v>0</v>
      </c>
      <c r="AU275" s="125">
        <f t="shared" si="162"/>
        <v>4.015272816849369</v>
      </c>
      <c r="AV275" s="126">
        <f t="shared" si="144"/>
        <v>11.521610420367079</v>
      </c>
      <c r="AW275" s="125">
        <f t="shared" si="145"/>
        <v>1.1007957559681758</v>
      </c>
      <c r="AX275" s="127">
        <f t="shared" si="146"/>
        <v>1120.026525198939</v>
      </c>
      <c r="AY275" s="127">
        <f t="shared" si="147"/>
        <v>1235.4715991079627</v>
      </c>
      <c r="AZ275" s="128" t="str">
        <f t="shared" si="163"/>
        <v/>
      </c>
      <c r="BA275" s="553" t="s">
        <v>2562</v>
      </c>
      <c r="BB275" s="675" t="s">
        <v>3060</v>
      </c>
      <c r="BC275" s="535">
        <v>8119</v>
      </c>
      <c r="BD275" s="535">
        <v>8554</v>
      </c>
      <c r="BE275" s="676"/>
      <c r="BF275" s="535">
        <v>8445</v>
      </c>
      <c r="BG275" s="535">
        <v>7540</v>
      </c>
      <c r="BH275" s="676"/>
      <c r="BI275" s="676"/>
      <c r="BJ275" s="676">
        <v>8119</v>
      </c>
      <c r="BK275" s="676"/>
      <c r="BL275" s="676">
        <v>8445</v>
      </c>
      <c r="BM275" s="269" t="s">
        <v>225</v>
      </c>
      <c r="BN275" s="269" t="s">
        <v>1723</v>
      </c>
      <c r="BO275" s="271" t="s">
        <v>3061</v>
      </c>
      <c r="BP275" s="262" t="str">
        <f t="shared" si="148"/>
        <v/>
      </c>
      <c r="BQ275" s="263">
        <f t="shared" si="149"/>
        <v>0</v>
      </c>
      <c r="BR275" s="263">
        <f t="shared" si="150"/>
        <v>0</v>
      </c>
      <c r="BS275" s="263" t="str">
        <f t="shared" si="151"/>
        <v/>
      </c>
      <c r="BT275" s="264" t="str">
        <f t="shared" si="152"/>
        <v/>
      </c>
      <c r="BU275" s="264" t="str">
        <f t="shared" si="153"/>
        <v/>
      </c>
      <c r="BV275" s="263" t="str">
        <f t="shared" si="154"/>
        <v/>
      </c>
      <c r="BW275" s="263">
        <f t="shared" si="155"/>
        <v>0</v>
      </c>
      <c r="BX275" s="263" t="str">
        <f t="shared" si="156"/>
        <v/>
      </c>
      <c r="BY275" s="263" t="str">
        <f t="shared" si="157"/>
        <v/>
      </c>
      <c r="BZ275" s="263" t="str">
        <f t="shared" si="158"/>
        <v/>
      </c>
      <c r="CA275" s="263" t="str">
        <f t="shared" si="159"/>
        <v/>
      </c>
      <c r="CB275" s="265"/>
      <c r="CC275" s="1131" t="s">
        <v>1014</v>
      </c>
      <c r="CD275" s="1126">
        <f t="shared" si="142"/>
        <v>0</v>
      </c>
      <c r="CE275" s="1126">
        <f t="shared" si="143"/>
        <v>0</v>
      </c>
    </row>
    <row r="276" spans="1:83" ht="27">
      <c r="A276" s="1397" t="s">
        <v>4122</v>
      </c>
      <c r="B276" s="1487" t="s">
        <v>4123</v>
      </c>
      <c r="C276" s="1437"/>
      <c r="D276" s="1487"/>
      <c r="E276" s="1487"/>
      <c r="F276" s="1644"/>
      <c r="G276" s="1644"/>
      <c r="H276" s="1438"/>
      <c r="I276" s="1644"/>
      <c r="J276" s="1644"/>
      <c r="K276" s="1438"/>
      <c r="L276" s="1438"/>
      <c r="M276" s="1438"/>
      <c r="N276" s="1438"/>
      <c r="O276" s="1438"/>
      <c r="P276" s="1536"/>
      <c r="Q276" s="1536"/>
      <c r="R276" s="1536"/>
      <c r="S276" s="1536"/>
      <c r="T276" s="1536"/>
      <c r="U276" s="1439" t="s">
        <v>3818</v>
      </c>
      <c r="V276" s="500" t="s">
        <v>80</v>
      </c>
      <c r="W276" s="501" t="s">
        <v>141</v>
      </c>
      <c r="X276" s="501" t="s">
        <v>142</v>
      </c>
      <c r="Y276" s="501">
        <v>3</v>
      </c>
      <c r="Z276" s="501">
        <v>0</v>
      </c>
      <c r="AA276" s="501">
        <v>0</v>
      </c>
      <c r="AB276" s="502"/>
      <c r="AC276" s="268"/>
      <c r="AD276" s="269" t="s">
        <v>90</v>
      </c>
      <c r="AE276" s="269" t="s">
        <v>90</v>
      </c>
      <c r="AF276" s="269" t="s">
        <v>90</v>
      </c>
      <c r="AG276" s="269" t="s">
        <v>90</v>
      </c>
      <c r="AH276" s="269" t="s">
        <v>90</v>
      </c>
      <c r="AI276" s="269" t="s">
        <v>90</v>
      </c>
      <c r="AJ276" s="269" t="s">
        <v>90</v>
      </c>
      <c r="AK276" s="269"/>
      <c r="AL276" s="269"/>
      <c r="AM276" s="270"/>
      <c r="AN276" s="269" t="s">
        <v>90</v>
      </c>
      <c r="AO276" s="269" t="s">
        <v>90</v>
      </c>
      <c r="AP276" s="271" t="s">
        <v>2273</v>
      </c>
      <c r="AQ276" s="272">
        <f t="shared" si="160"/>
        <v>0</v>
      </c>
      <c r="AR276" s="273">
        <f t="shared" si="161"/>
        <v>0</v>
      </c>
      <c r="AS276" s="274">
        <f t="shared" si="134"/>
        <v>0</v>
      </c>
      <c r="AT276" s="274">
        <f t="shared" si="136"/>
        <v>0</v>
      </c>
      <c r="AU276" s="125" t="str">
        <f t="shared" si="162"/>
        <v/>
      </c>
      <c r="AV276" s="126" t="str">
        <f t="shared" si="144"/>
        <v/>
      </c>
      <c r="AW276" s="125" t="str">
        <f t="shared" si="145"/>
        <v/>
      </c>
      <c r="AX276" s="127" t="str">
        <f t="shared" si="146"/>
        <v/>
      </c>
      <c r="AY276" s="127" t="str">
        <f t="shared" si="147"/>
        <v/>
      </c>
      <c r="AZ276" s="128" t="str">
        <f t="shared" si="163"/>
        <v/>
      </c>
      <c r="BA276" s="553" t="s">
        <v>2563</v>
      </c>
      <c r="BB276" s="677" t="s">
        <v>2378</v>
      </c>
      <c r="BC276" s="547"/>
      <c r="BD276" s="547"/>
      <c r="BE276" s="541"/>
      <c r="BF276" s="547"/>
      <c r="BG276" s="547"/>
      <c r="BH276" s="541"/>
      <c r="BI276" s="541"/>
      <c r="BJ276" s="540"/>
      <c r="BK276" s="541"/>
      <c r="BL276" s="540"/>
      <c r="BM276" s="269" t="s">
        <v>90</v>
      </c>
      <c r="BN276" s="269" t="s">
        <v>90</v>
      </c>
      <c r="BO276" s="271" t="s">
        <v>2273</v>
      </c>
      <c r="BP276" s="262" t="str">
        <f t="shared" si="148"/>
        <v/>
      </c>
      <c r="BQ276" s="263" t="str">
        <f t="shared" si="149"/>
        <v/>
      </c>
      <c r="BR276" s="263" t="str">
        <f t="shared" si="150"/>
        <v/>
      </c>
      <c r="BS276" s="263" t="str">
        <f t="shared" si="151"/>
        <v/>
      </c>
      <c r="BT276" s="264" t="str">
        <f t="shared" si="152"/>
        <v/>
      </c>
      <c r="BU276" s="264" t="str">
        <f t="shared" si="153"/>
        <v/>
      </c>
      <c r="BV276" s="263" t="str">
        <f t="shared" si="154"/>
        <v/>
      </c>
      <c r="BW276" s="263" t="str">
        <f t="shared" si="155"/>
        <v/>
      </c>
      <c r="BX276" s="263" t="str">
        <f t="shared" si="156"/>
        <v/>
      </c>
      <c r="BY276" s="263" t="str">
        <f t="shared" si="157"/>
        <v/>
      </c>
      <c r="BZ276" s="263" t="str">
        <f t="shared" si="158"/>
        <v/>
      </c>
      <c r="CA276" s="263" t="str">
        <f t="shared" si="159"/>
        <v/>
      </c>
      <c r="CB276" s="265"/>
      <c r="CC276" s="1131" t="s">
        <v>1014</v>
      </c>
      <c r="CD276" s="1126">
        <f t="shared" si="142"/>
        <v>0</v>
      </c>
      <c r="CE276" s="1126">
        <f t="shared" si="143"/>
        <v>0</v>
      </c>
    </row>
    <row r="277" spans="1:83">
      <c r="A277" s="1397" t="s">
        <v>4124</v>
      </c>
      <c r="B277" s="1487" t="s">
        <v>624</v>
      </c>
      <c r="C277" s="1437"/>
      <c r="D277" s="1487"/>
      <c r="E277" s="1487"/>
      <c r="F277" s="1644"/>
      <c r="G277" s="1644"/>
      <c r="H277" s="1438"/>
      <c r="I277" s="1644"/>
      <c r="J277" s="1644"/>
      <c r="K277" s="1438"/>
      <c r="L277" s="1438"/>
      <c r="M277" s="1438"/>
      <c r="N277" s="1438"/>
      <c r="O277" s="1438"/>
      <c r="P277" s="1536"/>
      <c r="Q277" s="1536"/>
      <c r="R277" s="1536"/>
      <c r="S277" s="1536"/>
      <c r="T277" s="1536"/>
      <c r="U277" s="1439" t="s">
        <v>3821</v>
      </c>
      <c r="V277" s="500" t="s">
        <v>80</v>
      </c>
      <c r="W277" s="501" t="s">
        <v>144</v>
      </c>
      <c r="X277" s="501"/>
      <c r="Y277" s="501"/>
      <c r="Z277" s="501"/>
      <c r="AA277" s="501"/>
      <c r="AB277" s="502"/>
      <c r="AC277" s="268"/>
      <c r="AD277" s="269" t="s">
        <v>378</v>
      </c>
      <c r="AE277" s="269" t="s">
        <v>378</v>
      </c>
      <c r="AF277" s="269" t="s">
        <v>378</v>
      </c>
      <c r="AG277" s="269" t="s">
        <v>378</v>
      </c>
      <c r="AH277" s="269" t="s">
        <v>90</v>
      </c>
      <c r="AI277" s="269" t="s">
        <v>378</v>
      </c>
      <c r="AJ277" s="269" t="s">
        <v>90</v>
      </c>
      <c r="AK277" s="269"/>
      <c r="AL277" s="269"/>
      <c r="AM277" s="270"/>
      <c r="AN277" s="269" t="s">
        <v>90</v>
      </c>
      <c r="AO277" s="269" t="s">
        <v>90</v>
      </c>
      <c r="AP277" s="275" t="s">
        <v>2924</v>
      </c>
      <c r="AQ277" s="272">
        <f t="shared" si="160"/>
        <v>0</v>
      </c>
      <c r="AR277" s="273">
        <f t="shared" si="161"/>
        <v>0</v>
      </c>
      <c r="AS277" s="274">
        <f t="shared" si="134"/>
        <v>0</v>
      </c>
      <c r="AT277" s="274">
        <f t="shared" si="136"/>
        <v>0</v>
      </c>
      <c r="AU277" s="125" t="str">
        <f t="shared" si="162"/>
        <v/>
      </c>
      <c r="AV277" s="126" t="str">
        <f t="shared" si="144"/>
        <v/>
      </c>
      <c r="AW277" s="125" t="str">
        <f t="shared" si="145"/>
        <v/>
      </c>
      <c r="AX277" s="127" t="str">
        <f t="shared" si="146"/>
        <v/>
      </c>
      <c r="AY277" s="127" t="str">
        <f t="shared" si="147"/>
        <v/>
      </c>
      <c r="AZ277" s="128" t="str">
        <f t="shared" si="163"/>
        <v/>
      </c>
      <c r="BA277" s="553" t="s">
        <v>2564</v>
      </c>
      <c r="BB277" s="537" t="s">
        <v>624</v>
      </c>
      <c r="BC277" s="547"/>
      <c r="BD277" s="547"/>
      <c r="BE277" s="541"/>
      <c r="BF277" s="547"/>
      <c r="BG277" s="547"/>
      <c r="BH277" s="541"/>
      <c r="BI277" s="541"/>
      <c r="BJ277" s="540">
        <v>0</v>
      </c>
      <c r="BK277" s="541"/>
      <c r="BL277" s="540"/>
      <c r="BM277" s="269" t="s">
        <v>182</v>
      </c>
      <c r="BN277" s="269" t="s">
        <v>182</v>
      </c>
      <c r="BO277" s="275" t="s">
        <v>2924</v>
      </c>
      <c r="BP277" s="262" t="str">
        <f t="shared" si="148"/>
        <v/>
      </c>
      <c r="BQ277" s="263" t="str">
        <f t="shared" si="149"/>
        <v/>
      </c>
      <c r="BR277" s="263" t="str">
        <f t="shared" si="150"/>
        <v/>
      </c>
      <c r="BS277" s="263" t="str">
        <f t="shared" si="151"/>
        <v/>
      </c>
      <c r="BT277" s="264" t="str">
        <f t="shared" si="152"/>
        <v/>
      </c>
      <c r="BU277" s="264" t="str">
        <f t="shared" si="153"/>
        <v/>
      </c>
      <c r="BV277" s="263" t="str">
        <f t="shared" si="154"/>
        <v/>
      </c>
      <c r="BW277" s="263" t="str">
        <f t="shared" si="155"/>
        <v/>
      </c>
      <c r="BX277" s="263" t="str">
        <f t="shared" si="156"/>
        <v/>
      </c>
      <c r="BY277" s="263" t="str">
        <f t="shared" si="157"/>
        <v/>
      </c>
      <c r="BZ277" s="263" t="str">
        <f t="shared" si="158"/>
        <v/>
      </c>
      <c r="CA277" s="263" t="str">
        <f t="shared" si="159"/>
        <v/>
      </c>
      <c r="CB277" s="265"/>
      <c r="CC277" s="1131" t="s">
        <v>1014</v>
      </c>
      <c r="CD277" s="1126">
        <f t="shared" si="142"/>
        <v>0</v>
      </c>
      <c r="CE277" s="1126">
        <f t="shared" si="143"/>
        <v>0</v>
      </c>
    </row>
    <row r="278" spans="1:83" ht="27">
      <c r="A278" s="1397" t="s">
        <v>2585</v>
      </c>
      <c r="B278" s="1487" t="s">
        <v>2705</v>
      </c>
      <c r="C278" s="1437"/>
      <c r="D278" s="1487"/>
      <c r="E278" s="1487"/>
      <c r="F278" s="1644"/>
      <c r="G278" s="1644"/>
      <c r="H278" s="1438"/>
      <c r="I278" s="1644"/>
      <c r="J278" s="1644"/>
      <c r="K278" s="1438"/>
      <c r="L278" s="1438"/>
      <c r="M278" s="1438"/>
      <c r="N278" s="1438"/>
      <c r="O278" s="1438"/>
      <c r="P278" s="1536"/>
      <c r="Q278" s="1536"/>
      <c r="R278" s="1536"/>
      <c r="S278" s="1536"/>
      <c r="T278" s="1536"/>
      <c r="U278" s="1439" t="s">
        <v>3899</v>
      </c>
      <c r="V278" s="500" t="s">
        <v>80</v>
      </c>
      <c r="W278" s="501" t="s">
        <v>146</v>
      </c>
      <c r="X278" s="501"/>
      <c r="Y278" s="501"/>
      <c r="Z278" s="501"/>
      <c r="AA278" s="501"/>
      <c r="AB278" s="502"/>
      <c r="AC278" s="268"/>
      <c r="AD278" s="269" t="s">
        <v>378</v>
      </c>
      <c r="AE278" s="269" t="s">
        <v>378</v>
      </c>
      <c r="AF278" s="269" t="s">
        <v>378</v>
      </c>
      <c r="AG278" s="269" t="s">
        <v>378</v>
      </c>
      <c r="AH278" s="269" t="s">
        <v>90</v>
      </c>
      <c r="AI278" s="269" t="s">
        <v>378</v>
      </c>
      <c r="AJ278" s="269" t="s">
        <v>90</v>
      </c>
      <c r="AK278" s="269"/>
      <c r="AL278" s="269"/>
      <c r="AM278" s="270"/>
      <c r="AN278" s="269" t="s">
        <v>90</v>
      </c>
      <c r="AO278" s="269" t="s">
        <v>90</v>
      </c>
      <c r="AP278" s="275" t="s">
        <v>2924</v>
      </c>
      <c r="AQ278" s="272">
        <f t="shared" si="160"/>
        <v>0</v>
      </c>
      <c r="AR278" s="273">
        <f t="shared" si="161"/>
        <v>0</v>
      </c>
      <c r="AS278" s="274">
        <f t="shared" si="134"/>
        <v>0</v>
      </c>
      <c r="AT278" s="274">
        <f t="shared" si="136"/>
        <v>0</v>
      </c>
      <c r="AU278" s="125" t="str">
        <f t="shared" si="162"/>
        <v/>
      </c>
      <c r="AV278" s="126" t="str">
        <f t="shared" si="144"/>
        <v/>
      </c>
      <c r="AW278" s="125" t="str">
        <f t="shared" si="145"/>
        <v/>
      </c>
      <c r="AX278" s="127" t="str">
        <f t="shared" si="146"/>
        <v/>
      </c>
      <c r="AY278" s="127" t="str">
        <f t="shared" si="147"/>
        <v/>
      </c>
      <c r="AZ278" s="128" t="str">
        <f t="shared" si="163"/>
        <v/>
      </c>
      <c r="BA278" s="553" t="s">
        <v>2565</v>
      </c>
      <c r="BB278" s="537" t="s">
        <v>2705</v>
      </c>
      <c r="BC278" s="547"/>
      <c r="BD278" s="547"/>
      <c r="BE278" s="541"/>
      <c r="BF278" s="547"/>
      <c r="BG278" s="547"/>
      <c r="BH278" s="541"/>
      <c r="BI278" s="541"/>
      <c r="BJ278" s="540">
        <v>0</v>
      </c>
      <c r="BK278" s="541"/>
      <c r="BL278" s="540"/>
      <c r="BM278" s="269" t="s">
        <v>182</v>
      </c>
      <c r="BN278" s="269" t="s">
        <v>182</v>
      </c>
      <c r="BO278" s="275" t="s">
        <v>2924</v>
      </c>
      <c r="BP278" s="262" t="str">
        <f t="shared" si="148"/>
        <v/>
      </c>
      <c r="BQ278" s="263" t="str">
        <f t="shared" si="149"/>
        <v/>
      </c>
      <c r="BR278" s="263" t="str">
        <f t="shared" si="150"/>
        <v/>
      </c>
      <c r="BS278" s="263" t="str">
        <f t="shared" si="151"/>
        <v/>
      </c>
      <c r="BT278" s="264" t="str">
        <f t="shared" si="152"/>
        <v/>
      </c>
      <c r="BU278" s="264" t="str">
        <f t="shared" si="153"/>
        <v/>
      </c>
      <c r="BV278" s="263" t="str">
        <f t="shared" si="154"/>
        <v/>
      </c>
      <c r="BW278" s="263" t="str">
        <f t="shared" si="155"/>
        <v/>
      </c>
      <c r="BX278" s="263" t="str">
        <f t="shared" si="156"/>
        <v/>
      </c>
      <c r="BY278" s="263" t="str">
        <f t="shared" si="157"/>
        <v/>
      </c>
      <c r="BZ278" s="263" t="str">
        <f t="shared" si="158"/>
        <v/>
      </c>
      <c r="CA278" s="263" t="str">
        <f t="shared" si="159"/>
        <v/>
      </c>
      <c r="CB278" s="265"/>
      <c r="CC278" s="1131" t="s">
        <v>3423</v>
      </c>
      <c r="CD278" s="1126">
        <f t="shared" si="142"/>
        <v>0</v>
      </c>
      <c r="CE278" s="1126">
        <f t="shared" si="143"/>
        <v>0</v>
      </c>
    </row>
    <row r="279" spans="1:83" ht="27">
      <c r="A279" s="1397" t="s">
        <v>2589</v>
      </c>
      <c r="B279" s="1487" t="s">
        <v>2706</v>
      </c>
      <c r="C279" s="1437"/>
      <c r="D279" s="1487"/>
      <c r="E279" s="1487"/>
      <c r="F279" s="1644"/>
      <c r="G279" s="1644"/>
      <c r="H279" s="1438"/>
      <c r="I279" s="1644"/>
      <c r="J279" s="1644"/>
      <c r="K279" s="1438"/>
      <c r="L279" s="1438"/>
      <c r="M279" s="1438"/>
      <c r="N279" s="1438"/>
      <c r="O279" s="1438"/>
      <c r="P279" s="1536"/>
      <c r="Q279" s="1536"/>
      <c r="R279" s="1536"/>
      <c r="S279" s="1536"/>
      <c r="T279" s="1536"/>
      <c r="U279" s="1439" t="s">
        <v>4070</v>
      </c>
      <c r="V279" s="500" t="s">
        <v>80</v>
      </c>
      <c r="W279" s="501" t="s">
        <v>147</v>
      </c>
      <c r="X279" s="501"/>
      <c r="Y279" s="501"/>
      <c r="Z279" s="501"/>
      <c r="AA279" s="501"/>
      <c r="AB279" s="502"/>
      <c r="AC279" s="268"/>
      <c r="AD279" s="269" t="s">
        <v>378</v>
      </c>
      <c r="AE279" s="269" t="s">
        <v>378</v>
      </c>
      <c r="AF279" s="269" t="s">
        <v>378</v>
      </c>
      <c r="AG279" s="269" t="s">
        <v>378</v>
      </c>
      <c r="AH279" s="269" t="s">
        <v>90</v>
      </c>
      <c r="AI279" s="269" t="s">
        <v>90</v>
      </c>
      <c r="AJ279" s="269" t="s">
        <v>90</v>
      </c>
      <c r="AK279" s="269"/>
      <c r="AL279" s="269"/>
      <c r="AM279" s="270"/>
      <c r="AN279" s="269" t="s">
        <v>90</v>
      </c>
      <c r="AO279" s="269" t="s">
        <v>90</v>
      </c>
      <c r="AP279" s="275" t="s">
        <v>2924</v>
      </c>
      <c r="AQ279" s="272">
        <f t="shared" si="160"/>
        <v>0</v>
      </c>
      <c r="AR279" s="273">
        <f t="shared" si="161"/>
        <v>0</v>
      </c>
      <c r="AS279" s="274">
        <f t="shared" si="134"/>
        <v>0</v>
      </c>
      <c r="AT279" s="274">
        <f t="shared" si="136"/>
        <v>0</v>
      </c>
      <c r="AU279" s="125" t="str">
        <f t="shared" si="162"/>
        <v/>
      </c>
      <c r="AV279" s="126" t="str">
        <f t="shared" si="144"/>
        <v/>
      </c>
      <c r="AW279" s="125" t="str">
        <f t="shared" si="145"/>
        <v/>
      </c>
      <c r="AX279" s="127" t="str">
        <f t="shared" si="146"/>
        <v/>
      </c>
      <c r="AY279" s="127" t="str">
        <f t="shared" si="147"/>
        <v/>
      </c>
      <c r="AZ279" s="128" t="str">
        <f t="shared" si="163"/>
        <v/>
      </c>
      <c r="BA279" s="553" t="s">
        <v>2566</v>
      </c>
      <c r="BB279" s="537" t="s">
        <v>2706</v>
      </c>
      <c r="BC279" s="547"/>
      <c r="BD279" s="547"/>
      <c r="BE279" s="541"/>
      <c r="BF279" s="547"/>
      <c r="BG279" s="547"/>
      <c r="BH279" s="541"/>
      <c r="BI279" s="541"/>
      <c r="BJ279" s="540">
        <v>0</v>
      </c>
      <c r="BK279" s="541"/>
      <c r="BL279" s="540"/>
      <c r="BM279" s="269" t="s">
        <v>182</v>
      </c>
      <c r="BN279" s="269" t="s">
        <v>90</v>
      </c>
      <c r="BO279" s="275" t="s">
        <v>2924</v>
      </c>
      <c r="BP279" s="262" t="str">
        <f t="shared" si="148"/>
        <v/>
      </c>
      <c r="BQ279" s="263" t="str">
        <f t="shared" si="149"/>
        <v/>
      </c>
      <c r="BR279" s="263" t="str">
        <f t="shared" si="150"/>
        <v/>
      </c>
      <c r="BS279" s="263" t="str">
        <f t="shared" si="151"/>
        <v/>
      </c>
      <c r="BT279" s="264" t="str">
        <f t="shared" si="152"/>
        <v/>
      </c>
      <c r="BU279" s="264" t="str">
        <f t="shared" si="153"/>
        <v/>
      </c>
      <c r="BV279" s="263" t="str">
        <f t="shared" si="154"/>
        <v/>
      </c>
      <c r="BW279" s="263" t="str">
        <f t="shared" si="155"/>
        <v/>
      </c>
      <c r="BX279" s="263" t="str">
        <f t="shared" si="156"/>
        <v/>
      </c>
      <c r="BY279" s="263" t="str">
        <f t="shared" si="157"/>
        <v/>
      </c>
      <c r="BZ279" s="263" t="str">
        <f t="shared" si="158"/>
        <v/>
      </c>
      <c r="CA279" s="263" t="str">
        <f t="shared" si="159"/>
        <v/>
      </c>
      <c r="CB279" s="265"/>
      <c r="CC279" s="1131" t="s">
        <v>3423</v>
      </c>
      <c r="CD279" s="1126">
        <f t="shared" si="142"/>
        <v>0</v>
      </c>
      <c r="CE279" s="1126">
        <f t="shared" si="143"/>
        <v>0</v>
      </c>
    </row>
    <row r="280" spans="1:83" ht="81">
      <c r="A280" s="1397" t="s">
        <v>4125</v>
      </c>
      <c r="B280" s="1487" t="s">
        <v>1507</v>
      </c>
      <c r="C280" s="1487" t="s">
        <v>315</v>
      </c>
      <c r="D280" s="1487" t="s">
        <v>314</v>
      </c>
      <c r="E280" s="1487" t="s">
        <v>90</v>
      </c>
      <c r="F280" s="1644">
        <v>660</v>
      </c>
      <c r="G280" s="1644"/>
      <c r="H280" s="1438">
        <v>60</v>
      </c>
      <c r="I280" s="1644">
        <v>594</v>
      </c>
      <c r="J280" s="1644"/>
      <c r="K280" s="1438">
        <v>54</v>
      </c>
      <c r="L280" s="1438"/>
      <c r="M280" s="1438">
        <v>660</v>
      </c>
      <c r="N280" s="1438"/>
      <c r="O280" s="1438">
        <v>594</v>
      </c>
      <c r="P280" s="1536" t="s">
        <v>231</v>
      </c>
      <c r="Q280" s="1536" t="s">
        <v>309</v>
      </c>
      <c r="R280" s="1536" t="s">
        <v>2670</v>
      </c>
      <c r="S280" s="1536" t="s">
        <v>2671</v>
      </c>
      <c r="T280" s="1536" t="s">
        <v>256</v>
      </c>
      <c r="U280" s="1792" t="s">
        <v>310</v>
      </c>
      <c r="V280" s="500" t="s">
        <v>80</v>
      </c>
      <c r="W280" s="501" t="s">
        <v>149</v>
      </c>
      <c r="X280" s="501" t="s">
        <v>150</v>
      </c>
      <c r="Y280" s="501">
        <v>3</v>
      </c>
      <c r="Z280" s="501">
        <v>0</v>
      </c>
      <c r="AA280" s="501">
        <v>0</v>
      </c>
      <c r="AB280" s="502"/>
      <c r="AC280" s="268"/>
      <c r="AD280" s="269" t="s">
        <v>379</v>
      </c>
      <c r="AE280" s="269" t="s">
        <v>380</v>
      </c>
      <c r="AF280" s="269" t="s">
        <v>337</v>
      </c>
      <c r="AG280" s="269" t="s">
        <v>382</v>
      </c>
      <c r="AH280" s="269" t="s">
        <v>3081</v>
      </c>
      <c r="AI280" s="269" t="s">
        <v>1291</v>
      </c>
      <c r="AJ280" s="269" t="s">
        <v>1326</v>
      </c>
      <c r="AK280" s="269"/>
      <c r="AL280" s="269"/>
      <c r="AM280" s="270"/>
      <c r="AN280" s="269" t="s">
        <v>572</v>
      </c>
      <c r="AO280" s="269" t="s">
        <v>573</v>
      </c>
      <c r="AP280" s="271" t="s">
        <v>1328</v>
      </c>
      <c r="AQ280" s="272">
        <f t="shared" si="160"/>
        <v>0</v>
      </c>
      <c r="AR280" s="273">
        <f t="shared" si="161"/>
        <v>0</v>
      </c>
      <c r="AS280" s="274">
        <f t="shared" si="134"/>
        <v>0</v>
      </c>
      <c r="AT280" s="274">
        <f t="shared" si="136"/>
        <v>0</v>
      </c>
      <c r="AU280" s="125">
        <f t="shared" si="162"/>
        <v>17.647058823529417</v>
      </c>
      <c r="AV280" s="126">
        <f t="shared" si="144"/>
        <v>-9.9999999999999982</v>
      </c>
      <c r="AW280" s="125">
        <f t="shared" si="145"/>
        <v>-9.9999999999999982</v>
      </c>
      <c r="AX280" s="127">
        <f t="shared" si="146"/>
        <v>11000</v>
      </c>
      <c r="AY280" s="127">
        <f t="shared" si="147"/>
        <v>11000</v>
      </c>
      <c r="AZ280" s="128" t="str">
        <f t="shared" si="163"/>
        <v/>
      </c>
      <c r="BA280" s="553" t="s">
        <v>2567</v>
      </c>
      <c r="BB280" s="675" t="s">
        <v>1507</v>
      </c>
      <c r="BC280" s="535">
        <v>561</v>
      </c>
      <c r="BD280" s="535"/>
      <c r="BE280" s="676">
        <v>51</v>
      </c>
      <c r="BF280" s="535">
        <v>660</v>
      </c>
      <c r="BG280" s="535"/>
      <c r="BH280" s="676">
        <v>60</v>
      </c>
      <c r="BI280" s="676"/>
      <c r="BJ280" s="676">
        <v>561</v>
      </c>
      <c r="BK280" s="676"/>
      <c r="BL280" s="676">
        <v>660</v>
      </c>
      <c r="BM280" s="269" t="s">
        <v>225</v>
      </c>
      <c r="BN280" s="269" t="s">
        <v>1291</v>
      </c>
      <c r="BO280" s="271" t="s">
        <v>1328</v>
      </c>
      <c r="BP280" s="262" t="str">
        <f t="shared" si="148"/>
        <v/>
      </c>
      <c r="BQ280" s="263">
        <f t="shared" si="149"/>
        <v>0</v>
      </c>
      <c r="BR280" s="263" t="str">
        <f t="shared" si="150"/>
        <v/>
      </c>
      <c r="BS280" s="263">
        <f t="shared" si="151"/>
        <v>0</v>
      </c>
      <c r="BT280" s="264" t="str">
        <f t="shared" si="152"/>
        <v/>
      </c>
      <c r="BU280" s="264" t="str">
        <f t="shared" si="153"/>
        <v/>
      </c>
      <c r="BV280" s="263" t="str">
        <f t="shared" si="154"/>
        <v/>
      </c>
      <c r="BW280" s="263">
        <f t="shared" si="155"/>
        <v>0</v>
      </c>
      <c r="BX280" s="263" t="str">
        <f t="shared" si="156"/>
        <v/>
      </c>
      <c r="BY280" s="263" t="str">
        <f t="shared" si="157"/>
        <v/>
      </c>
      <c r="BZ280" s="263" t="str">
        <f t="shared" si="158"/>
        <v/>
      </c>
      <c r="CA280" s="263" t="str">
        <f t="shared" si="159"/>
        <v/>
      </c>
      <c r="CB280" s="265"/>
      <c r="CC280" s="1131" t="s">
        <v>3423</v>
      </c>
      <c r="CD280" s="1126">
        <f t="shared" si="142"/>
        <v>0</v>
      </c>
      <c r="CE280" s="1126">
        <f t="shared" si="143"/>
        <v>0</v>
      </c>
    </row>
    <row r="281" spans="1:83" ht="27">
      <c r="A281" s="1397" t="s">
        <v>3316</v>
      </c>
      <c r="B281" s="1487" t="s">
        <v>943</v>
      </c>
      <c r="C281" s="1437"/>
      <c r="D281" s="1487"/>
      <c r="E281" s="1487"/>
      <c r="F281" s="1644"/>
      <c r="G281" s="1644"/>
      <c r="H281" s="1438"/>
      <c r="I281" s="1644"/>
      <c r="J281" s="1644"/>
      <c r="K281" s="1438"/>
      <c r="L281" s="1438"/>
      <c r="M281" s="1438"/>
      <c r="N281" s="1438"/>
      <c r="O281" s="1438"/>
      <c r="P281" s="1536"/>
      <c r="Q281" s="1536"/>
      <c r="R281" s="1536"/>
      <c r="S281" s="1536"/>
      <c r="T281" s="1536"/>
      <c r="U281" s="1439" t="s">
        <v>4126</v>
      </c>
      <c r="V281" s="500" t="s">
        <v>80</v>
      </c>
      <c r="W281" s="501" t="s">
        <v>152</v>
      </c>
      <c r="X281" s="501"/>
      <c r="Y281" s="501"/>
      <c r="Z281" s="501"/>
      <c r="AA281" s="501"/>
      <c r="AB281" s="502"/>
      <c r="AC281" s="268"/>
      <c r="AD281" s="269" t="s">
        <v>378</v>
      </c>
      <c r="AE281" s="269" t="s">
        <v>378</v>
      </c>
      <c r="AF281" s="269" t="s">
        <v>378</v>
      </c>
      <c r="AG281" s="269" t="s">
        <v>378</v>
      </c>
      <c r="AH281" s="269" t="s">
        <v>90</v>
      </c>
      <c r="AI281" s="269" t="s">
        <v>90</v>
      </c>
      <c r="AJ281" s="269" t="s">
        <v>90</v>
      </c>
      <c r="AK281" s="269"/>
      <c r="AL281" s="269"/>
      <c r="AM281" s="270"/>
      <c r="AN281" s="269" t="s">
        <v>90</v>
      </c>
      <c r="AO281" s="269" t="s">
        <v>90</v>
      </c>
      <c r="AP281" s="271" t="s">
        <v>2924</v>
      </c>
      <c r="AQ281" s="272">
        <f t="shared" si="160"/>
        <v>0</v>
      </c>
      <c r="AR281" s="273">
        <f t="shared" si="161"/>
        <v>0</v>
      </c>
      <c r="AS281" s="274">
        <f t="shared" si="134"/>
        <v>0</v>
      </c>
      <c r="AT281" s="274">
        <f t="shared" si="136"/>
        <v>0</v>
      </c>
      <c r="AU281" s="125" t="str">
        <f t="shared" si="162"/>
        <v/>
      </c>
      <c r="AV281" s="126" t="str">
        <f t="shared" si="144"/>
        <v/>
      </c>
      <c r="AW281" s="125" t="str">
        <f t="shared" si="145"/>
        <v/>
      </c>
      <c r="AX281" s="127" t="str">
        <f t="shared" si="146"/>
        <v/>
      </c>
      <c r="AY281" s="127" t="str">
        <f t="shared" si="147"/>
        <v/>
      </c>
      <c r="AZ281" s="128" t="str">
        <f t="shared" si="163"/>
        <v/>
      </c>
      <c r="BA281" s="553" t="s">
        <v>2568</v>
      </c>
      <c r="BB281" s="537" t="s">
        <v>943</v>
      </c>
      <c r="BC281" s="547"/>
      <c r="BD281" s="547"/>
      <c r="BE281" s="541"/>
      <c r="BF281" s="547"/>
      <c r="BG281" s="547"/>
      <c r="BH281" s="541"/>
      <c r="BI281" s="541"/>
      <c r="BJ281" s="540">
        <v>0</v>
      </c>
      <c r="BK281" s="541"/>
      <c r="BL281" s="540"/>
      <c r="BM281" s="269" t="s">
        <v>182</v>
      </c>
      <c r="BN281" s="269" t="s">
        <v>90</v>
      </c>
      <c r="BO281" s="271" t="s">
        <v>2924</v>
      </c>
      <c r="BP281" s="262" t="str">
        <f t="shared" si="148"/>
        <v/>
      </c>
      <c r="BQ281" s="263" t="str">
        <f t="shared" si="149"/>
        <v/>
      </c>
      <c r="BR281" s="263" t="str">
        <f t="shared" si="150"/>
        <v/>
      </c>
      <c r="BS281" s="263" t="str">
        <f t="shared" si="151"/>
        <v/>
      </c>
      <c r="BT281" s="264" t="str">
        <f t="shared" si="152"/>
        <v/>
      </c>
      <c r="BU281" s="264" t="str">
        <f t="shared" si="153"/>
        <v/>
      </c>
      <c r="BV281" s="263" t="str">
        <f t="shared" si="154"/>
        <v/>
      </c>
      <c r="BW281" s="263" t="str">
        <f t="shared" si="155"/>
        <v/>
      </c>
      <c r="BX281" s="263" t="str">
        <f t="shared" si="156"/>
        <v/>
      </c>
      <c r="BY281" s="263" t="str">
        <f t="shared" si="157"/>
        <v/>
      </c>
      <c r="BZ281" s="263" t="str">
        <f t="shared" si="158"/>
        <v/>
      </c>
      <c r="CA281" s="263" t="str">
        <f t="shared" si="159"/>
        <v/>
      </c>
      <c r="CB281" s="265"/>
      <c r="CC281" s="1131" t="s">
        <v>1014</v>
      </c>
      <c r="CD281" s="1126">
        <f t="shared" si="142"/>
        <v>0</v>
      </c>
      <c r="CE281" s="1126">
        <f t="shared" si="143"/>
        <v>0</v>
      </c>
    </row>
    <row r="282" spans="1:83" ht="27">
      <c r="A282" s="1397" t="s">
        <v>3298</v>
      </c>
      <c r="B282" s="1487" t="s">
        <v>944</v>
      </c>
      <c r="C282" s="1437"/>
      <c r="D282" s="1487"/>
      <c r="E282" s="1487"/>
      <c r="F282" s="1644"/>
      <c r="G282" s="1644"/>
      <c r="H282" s="1438"/>
      <c r="I282" s="1644"/>
      <c r="J282" s="1644"/>
      <c r="K282" s="1438"/>
      <c r="L282" s="1438"/>
      <c r="M282" s="1438"/>
      <c r="N282" s="1438"/>
      <c r="O282" s="1438"/>
      <c r="P282" s="1536"/>
      <c r="Q282" s="1536"/>
      <c r="R282" s="1536"/>
      <c r="S282" s="1536"/>
      <c r="T282" s="1536"/>
      <c r="U282" s="1439" t="s">
        <v>4127</v>
      </c>
      <c r="V282" s="500" t="s">
        <v>80</v>
      </c>
      <c r="W282" s="501" t="s">
        <v>153</v>
      </c>
      <c r="X282" s="501"/>
      <c r="Y282" s="501"/>
      <c r="Z282" s="501"/>
      <c r="AA282" s="501"/>
      <c r="AB282" s="502"/>
      <c r="AC282" s="268"/>
      <c r="AD282" s="269" t="s">
        <v>378</v>
      </c>
      <c r="AE282" s="269" t="s">
        <v>378</v>
      </c>
      <c r="AF282" s="269" t="s">
        <v>378</v>
      </c>
      <c r="AG282" s="269" t="s">
        <v>378</v>
      </c>
      <c r="AH282" s="269" t="s">
        <v>90</v>
      </c>
      <c r="AI282" s="269" t="s">
        <v>90</v>
      </c>
      <c r="AJ282" s="269" t="s">
        <v>90</v>
      </c>
      <c r="AK282" s="269"/>
      <c r="AL282" s="269"/>
      <c r="AM282" s="270"/>
      <c r="AN282" s="269" t="s">
        <v>90</v>
      </c>
      <c r="AO282" s="269" t="s">
        <v>90</v>
      </c>
      <c r="AP282" s="271" t="s">
        <v>2924</v>
      </c>
      <c r="AQ282" s="272">
        <f t="shared" si="160"/>
        <v>0</v>
      </c>
      <c r="AR282" s="273">
        <f t="shared" si="161"/>
        <v>0</v>
      </c>
      <c r="AS282" s="274">
        <f t="shared" si="134"/>
        <v>0</v>
      </c>
      <c r="AT282" s="274">
        <f t="shared" si="136"/>
        <v>0</v>
      </c>
      <c r="AU282" s="125" t="str">
        <f t="shared" si="162"/>
        <v/>
      </c>
      <c r="AV282" s="126" t="str">
        <f t="shared" si="144"/>
        <v/>
      </c>
      <c r="AW282" s="125" t="str">
        <f t="shared" si="145"/>
        <v/>
      </c>
      <c r="AX282" s="127" t="str">
        <f t="shared" si="146"/>
        <v/>
      </c>
      <c r="AY282" s="127" t="str">
        <f t="shared" si="147"/>
        <v/>
      </c>
      <c r="AZ282" s="128" t="str">
        <f t="shared" si="163"/>
        <v/>
      </c>
      <c r="BA282" s="553" t="s">
        <v>2569</v>
      </c>
      <c r="BB282" s="537" t="s">
        <v>944</v>
      </c>
      <c r="BC282" s="547"/>
      <c r="BD282" s="547"/>
      <c r="BE282" s="541"/>
      <c r="BF282" s="547"/>
      <c r="BG282" s="547"/>
      <c r="BH282" s="541"/>
      <c r="BI282" s="541"/>
      <c r="BJ282" s="540">
        <v>0</v>
      </c>
      <c r="BK282" s="541"/>
      <c r="BL282" s="540"/>
      <c r="BM282" s="269" t="s">
        <v>182</v>
      </c>
      <c r="BN282" s="269" t="s">
        <v>90</v>
      </c>
      <c r="BO282" s="271" t="s">
        <v>2924</v>
      </c>
      <c r="BP282" s="262" t="str">
        <f t="shared" si="148"/>
        <v/>
      </c>
      <c r="BQ282" s="263" t="str">
        <f t="shared" si="149"/>
        <v/>
      </c>
      <c r="BR282" s="263" t="str">
        <f t="shared" si="150"/>
        <v/>
      </c>
      <c r="BS282" s="263" t="str">
        <f t="shared" si="151"/>
        <v/>
      </c>
      <c r="BT282" s="264" t="str">
        <f t="shared" si="152"/>
        <v/>
      </c>
      <c r="BU282" s="264" t="str">
        <f t="shared" si="153"/>
        <v/>
      </c>
      <c r="BV282" s="263" t="str">
        <f t="shared" si="154"/>
        <v/>
      </c>
      <c r="BW282" s="263" t="str">
        <f t="shared" si="155"/>
        <v/>
      </c>
      <c r="BX282" s="263" t="str">
        <f t="shared" si="156"/>
        <v/>
      </c>
      <c r="BY282" s="263" t="str">
        <f t="shared" si="157"/>
        <v/>
      </c>
      <c r="BZ282" s="263" t="str">
        <f t="shared" si="158"/>
        <v/>
      </c>
      <c r="CA282" s="263" t="str">
        <f t="shared" si="159"/>
        <v/>
      </c>
      <c r="CB282" s="265"/>
      <c r="CC282" s="1131" t="s">
        <v>1014</v>
      </c>
      <c r="CD282" s="1126">
        <f t="shared" si="142"/>
        <v>0</v>
      </c>
      <c r="CE282" s="1126">
        <f t="shared" si="143"/>
        <v>0</v>
      </c>
    </row>
    <row r="283" spans="1:83" ht="27">
      <c r="A283" s="1397" t="s">
        <v>3299</v>
      </c>
      <c r="B283" s="1487" t="s">
        <v>945</v>
      </c>
      <c r="C283" s="1437"/>
      <c r="D283" s="1487"/>
      <c r="E283" s="1487"/>
      <c r="F283" s="1644"/>
      <c r="G283" s="1644"/>
      <c r="H283" s="1438"/>
      <c r="I283" s="1644"/>
      <c r="J283" s="1644"/>
      <c r="K283" s="1438"/>
      <c r="L283" s="1438"/>
      <c r="M283" s="1438"/>
      <c r="N283" s="1438"/>
      <c r="O283" s="1438"/>
      <c r="P283" s="1536"/>
      <c r="Q283" s="1536"/>
      <c r="R283" s="1536"/>
      <c r="S283" s="1536"/>
      <c r="T283" s="1536"/>
      <c r="U283" s="1439" t="s">
        <v>3818</v>
      </c>
      <c r="V283" s="500" t="s">
        <v>80</v>
      </c>
      <c r="W283" s="501" t="s">
        <v>154</v>
      </c>
      <c r="X283" s="501"/>
      <c r="Y283" s="501"/>
      <c r="Z283" s="501"/>
      <c r="AA283" s="501"/>
      <c r="AB283" s="502"/>
      <c r="AC283" s="268"/>
      <c r="AD283" s="269" t="s">
        <v>378</v>
      </c>
      <c r="AE283" s="269" t="s">
        <v>378</v>
      </c>
      <c r="AF283" s="269" t="s">
        <v>378</v>
      </c>
      <c r="AG283" s="269" t="s">
        <v>378</v>
      </c>
      <c r="AH283" s="269" t="s">
        <v>90</v>
      </c>
      <c r="AI283" s="269" t="s">
        <v>90</v>
      </c>
      <c r="AJ283" s="269" t="s">
        <v>90</v>
      </c>
      <c r="AK283" s="269"/>
      <c r="AL283" s="269"/>
      <c r="AM283" s="270"/>
      <c r="AN283" s="269" t="s">
        <v>90</v>
      </c>
      <c r="AO283" s="269" t="s">
        <v>90</v>
      </c>
      <c r="AP283" s="271" t="s">
        <v>2924</v>
      </c>
      <c r="AQ283" s="272">
        <f t="shared" si="160"/>
        <v>0</v>
      </c>
      <c r="AR283" s="273">
        <f t="shared" si="161"/>
        <v>0</v>
      </c>
      <c r="AS283" s="274">
        <f t="shared" si="134"/>
        <v>0</v>
      </c>
      <c r="AT283" s="274">
        <f t="shared" si="136"/>
        <v>0</v>
      </c>
      <c r="AU283" s="125" t="str">
        <f t="shared" si="162"/>
        <v/>
      </c>
      <c r="AV283" s="126" t="str">
        <f t="shared" si="144"/>
        <v/>
      </c>
      <c r="AW283" s="125" t="str">
        <f t="shared" si="145"/>
        <v/>
      </c>
      <c r="AX283" s="127" t="str">
        <f t="shared" si="146"/>
        <v/>
      </c>
      <c r="AY283" s="127" t="str">
        <f t="shared" si="147"/>
        <v/>
      </c>
      <c r="AZ283" s="128" t="str">
        <f t="shared" si="163"/>
        <v/>
      </c>
      <c r="BA283" s="553" t="s">
        <v>2570</v>
      </c>
      <c r="BB283" s="537" t="s">
        <v>945</v>
      </c>
      <c r="BC283" s="547"/>
      <c r="BD283" s="547"/>
      <c r="BE283" s="541"/>
      <c r="BF283" s="547"/>
      <c r="BG283" s="547"/>
      <c r="BH283" s="541"/>
      <c r="BI283" s="541"/>
      <c r="BJ283" s="540">
        <v>0</v>
      </c>
      <c r="BK283" s="541"/>
      <c r="BL283" s="540"/>
      <c r="BM283" s="269" t="s">
        <v>182</v>
      </c>
      <c r="BN283" s="269" t="s">
        <v>90</v>
      </c>
      <c r="BO283" s="271" t="s">
        <v>2924</v>
      </c>
      <c r="BP283" s="262" t="str">
        <f t="shared" si="148"/>
        <v/>
      </c>
      <c r="BQ283" s="263" t="str">
        <f t="shared" si="149"/>
        <v/>
      </c>
      <c r="BR283" s="263" t="str">
        <f t="shared" si="150"/>
        <v/>
      </c>
      <c r="BS283" s="263" t="str">
        <f t="shared" si="151"/>
        <v/>
      </c>
      <c r="BT283" s="264" t="str">
        <f t="shared" si="152"/>
        <v/>
      </c>
      <c r="BU283" s="264" t="str">
        <f t="shared" si="153"/>
        <v/>
      </c>
      <c r="BV283" s="263" t="str">
        <f t="shared" si="154"/>
        <v/>
      </c>
      <c r="BW283" s="263" t="str">
        <f t="shared" si="155"/>
        <v/>
      </c>
      <c r="BX283" s="263" t="str">
        <f t="shared" si="156"/>
        <v/>
      </c>
      <c r="BY283" s="263" t="str">
        <f t="shared" si="157"/>
        <v/>
      </c>
      <c r="BZ283" s="263" t="str">
        <f t="shared" si="158"/>
        <v/>
      </c>
      <c r="CA283" s="263" t="str">
        <f t="shared" si="159"/>
        <v/>
      </c>
      <c r="CB283" s="265"/>
      <c r="CC283" s="1131" t="s">
        <v>1014</v>
      </c>
      <c r="CD283" s="1126">
        <f t="shared" si="142"/>
        <v>0</v>
      </c>
      <c r="CE283" s="1126">
        <f t="shared" si="143"/>
        <v>0</v>
      </c>
    </row>
    <row r="284" spans="1:83" ht="27">
      <c r="A284" s="1397" t="s">
        <v>3300</v>
      </c>
      <c r="B284" s="1487" t="s">
        <v>946</v>
      </c>
      <c r="C284" s="1437"/>
      <c r="D284" s="1487"/>
      <c r="E284" s="1487"/>
      <c r="F284" s="1644"/>
      <c r="G284" s="1644"/>
      <c r="H284" s="1438"/>
      <c r="I284" s="1644"/>
      <c r="J284" s="1644"/>
      <c r="K284" s="1438"/>
      <c r="L284" s="1438"/>
      <c r="M284" s="1438"/>
      <c r="N284" s="1438"/>
      <c r="O284" s="1438"/>
      <c r="P284" s="1536"/>
      <c r="Q284" s="1536"/>
      <c r="R284" s="1536"/>
      <c r="S284" s="1536"/>
      <c r="T284" s="1536"/>
      <c r="U284" s="1439" t="s">
        <v>3818</v>
      </c>
      <c r="V284" s="500" t="s">
        <v>80</v>
      </c>
      <c r="W284" s="501" t="s">
        <v>155</v>
      </c>
      <c r="X284" s="501"/>
      <c r="Y284" s="501"/>
      <c r="Z284" s="501"/>
      <c r="AA284" s="501"/>
      <c r="AB284" s="502"/>
      <c r="AC284" s="268"/>
      <c r="AD284" s="269" t="s">
        <v>378</v>
      </c>
      <c r="AE284" s="269" t="s">
        <v>378</v>
      </c>
      <c r="AF284" s="269" t="s">
        <v>378</v>
      </c>
      <c r="AG284" s="269" t="s">
        <v>378</v>
      </c>
      <c r="AH284" s="269" t="s">
        <v>90</v>
      </c>
      <c r="AI284" s="269" t="s">
        <v>90</v>
      </c>
      <c r="AJ284" s="269" t="s">
        <v>90</v>
      </c>
      <c r="AK284" s="269"/>
      <c r="AL284" s="269"/>
      <c r="AM284" s="270"/>
      <c r="AN284" s="269" t="s">
        <v>90</v>
      </c>
      <c r="AO284" s="269" t="s">
        <v>90</v>
      </c>
      <c r="AP284" s="271" t="s">
        <v>2924</v>
      </c>
      <c r="AQ284" s="272">
        <f t="shared" si="160"/>
        <v>0</v>
      </c>
      <c r="AR284" s="273">
        <f t="shared" si="161"/>
        <v>0</v>
      </c>
      <c r="AS284" s="274">
        <f t="shared" si="134"/>
        <v>0</v>
      </c>
      <c r="AT284" s="274">
        <f t="shared" si="136"/>
        <v>0</v>
      </c>
      <c r="AU284" s="125" t="str">
        <f t="shared" si="162"/>
        <v/>
      </c>
      <c r="AV284" s="126" t="str">
        <f t="shared" si="144"/>
        <v/>
      </c>
      <c r="AW284" s="125" t="str">
        <f t="shared" si="145"/>
        <v/>
      </c>
      <c r="AX284" s="127" t="str">
        <f t="shared" si="146"/>
        <v/>
      </c>
      <c r="AY284" s="127" t="str">
        <f t="shared" si="147"/>
        <v/>
      </c>
      <c r="AZ284" s="128" t="str">
        <f t="shared" si="163"/>
        <v/>
      </c>
      <c r="BA284" s="553" t="s">
        <v>2571</v>
      </c>
      <c r="BB284" s="537" t="s">
        <v>946</v>
      </c>
      <c r="BC284" s="547"/>
      <c r="BD284" s="547"/>
      <c r="BE284" s="541"/>
      <c r="BF284" s="547"/>
      <c r="BG284" s="547"/>
      <c r="BH284" s="541"/>
      <c r="BI284" s="541"/>
      <c r="BJ284" s="540">
        <v>0</v>
      </c>
      <c r="BK284" s="541"/>
      <c r="BL284" s="540"/>
      <c r="BM284" s="269" t="s">
        <v>182</v>
      </c>
      <c r="BN284" s="269" t="s">
        <v>90</v>
      </c>
      <c r="BO284" s="271" t="s">
        <v>2924</v>
      </c>
      <c r="BP284" s="262" t="str">
        <f t="shared" si="148"/>
        <v/>
      </c>
      <c r="BQ284" s="263" t="str">
        <f t="shared" si="149"/>
        <v/>
      </c>
      <c r="BR284" s="263" t="str">
        <f t="shared" si="150"/>
        <v/>
      </c>
      <c r="BS284" s="263" t="str">
        <f t="shared" si="151"/>
        <v/>
      </c>
      <c r="BT284" s="264" t="str">
        <f t="shared" si="152"/>
        <v/>
      </c>
      <c r="BU284" s="264" t="str">
        <f t="shared" si="153"/>
        <v/>
      </c>
      <c r="BV284" s="263" t="str">
        <f t="shared" si="154"/>
        <v/>
      </c>
      <c r="BW284" s="263" t="str">
        <f t="shared" si="155"/>
        <v/>
      </c>
      <c r="BX284" s="263" t="str">
        <f t="shared" si="156"/>
        <v/>
      </c>
      <c r="BY284" s="263" t="str">
        <f t="shared" si="157"/>
        <v/>
      </c>
      <c r="BZ284" s="263" t="str">
        <f t="shared" si="158"/>
        <v/>
      </c>
      <c r="CA284" s="263" t="str">
        <f t="shared" si="159"/>
        <v/>
      </c>
      <c r="CB284" s="265"/>
      <c r="CC284" s="1131" t="s">
        <v>1014</v>
      </c>
      <c r="CD284" s="1126">
        <f t="shared" si="142"/>
        <v>0</v>
      </c>
      <c r="CE284" s="1126">
        <f t="shared" si="143"/>
        <v>0</v>
      </c>
    </row>
    <row r="285" spans="1:83">
      <c r="A285" s="1397" t="s">
        <v>3301</v>
      </c>
      <c r="B285" s="1487" t="s">
        <v>947</v>
      </c>
      <c r="C285" s="1437"/>
      <c r="D285" s="1487"/>
      <c r="E285" s="1487"/>
      <c r="F285" s="1644"/>
      <c r="G285" s="1644"/>
      <c r="H285" s="1438"/>
      <c r="I285" s="1644"/>
      <c r="J285" s="1644"/>
      <c r="K285" s="1438"/>
      <c r="L285" s="1438"/>
      <c r="M285" s="1438"/>
      <c r="N285" s="1438"/>
      <c r="O285" s="1438"/>
      <c r="P285" s="1536"/>
      <c r="Q285" s="1536"/>
      <c r="R285" s="1536"/>
      <c r="S285" s="1536"/>
      <c r="T285" s="1536"/>
      <c r="U285" s="1439" t="s">
        <v>3818</v>
      </c>
      <c r="V285" s="500" t="s">
        <v>80</v>
      </c>
      <c r="W285" s="501" t="s">
        <v>156</v>
      </c>
      <c r="X285" s="501"/>
      <c r="Y285" s="501"/>
      <c r="Z285" s="501"/>
      <c r="AA285" s="501"/>
      <c r="AB285" s="502"/>
      <c r="AC285" s="268"/>
      <c r="AD285" s="269" t="s">
        <v>378</v>
      </c>
      <c r="AE285" s="269" t="s">
        <v>378</v>
      </c>
      <c r="AF285" s="269" t="s">
        <v>378</v>
      </c>
      <c r="AG285" s="269" t="s">
        <v>378</v>
      </c>
      <c r="AH285" s="269" t="s">
        <v>90</v>
      </c>
      <c r="AI285" s="269" t="s">
        <v>90</v>
      </c>
      <c r="AJ285" s="269" t="s">
        <v>90</v>
      </c>
      <c r="AK285" s="269"/>
      <c r="AL285" s="269"/>
      <c r="AM285" s="270"/>
      <c r="AN285" s="269" t="s">
        <v>90</v>
      </c>
      <c r="AO285" s="269" t="s">
        <v>90</v>
      </c>
      <c r="AP285" s="271" t="s">
        <v>2924</v>
      </c>
      <c r="AQ285" s="272">
        <f t="shared" si="160"/>
        <v>0</v>
      </c>
      <c r="AR285" s="273">
        <f t="shared" si="161"/>
        <v>0</v>
      </c>
      <c r="AS285" s="274">
        <f t="shared" si="134"/>
        <v>0</v>
      </c>
      <c r="AT285" s="274">
        <f t="shared" si="136"/>
        <v>0</v>
      </c>
      <c r="AU285" s="125" t="str">
        <f t="shared" si="162"/>
        <v/>
      </c>
      <c r="AV285" s="126" t="str">
        <f t="shared" si="144"/>
        <v/>
      </c>
      <c r="AW285" s="125" t="str">
        <f t="shared" si="145"/>
        <v/>
      </c>
      <c r="AX285" s="127" t="str">
        <f t="shared" si="146"/>
        <v/>
      </c>
      <c r="AY285" s="127" t="str">
        <f t="shared" si="147"/>
        <v/>
      </c>
      <c r="AZ285" s="128" t="str">
        <f t="shared" si="163"/>
        <v/>
      </c>
      <c r="BA285" s="553" t="s">
        <v>2572</v>
      </c>
      <c r="BB285" s="537" t="s">
        <v>947</v>
      </c>
      <c r="BC285" s="547"/>
      <c r="BD285" s="547"/>
      <c r="BE285" s="541"/>
      <c r="BF285" s="547"/>
      <c r="BG285" s="547"/>
      <c r="BH285" s="541"/>
      <c r="BI285" s="541"/>
      <c r="BJ285" s="540">
        <v>0</v>
      </c>
      <c r="BK285" s="541"/>
      <c r="BL285" s="540"/>
      <c r="BM285" s="269" t="s">
        <v>182</v>
      </c>
      <c r="BN285" s="269" t="s">
        <v>90</v>
      </c>
      <c r="BO285" s="271" t="s">
        <v>2924</v>
      </c>
      <c r="BP285" s="262" t="str">
        <f t="shared" si="148"/>
        <v/>
      </c>
      <c r="BQ285" s="263" t="str">
        <f t="shared" si="149"/>
        <v/>
      </c>
      <c r="BR285" s="263" t="str">
        <f t="shared" si="150"/>
        <v/>
      </c>
      <c r="BS285" s="263" t="str">
        <f t="shared" si="151"/>
        <v/>
      </c>
      <c r="BT285" s="264" t="str">
        <f t="shared" si="152"/>
        <v/>
      </c>
      <c r="BU285" s="264" t="str">
        <f t="shared" si="153"/>
        <v/>
      </c>
      <c r="BV285" s="263" t="str">
        <f t="shared" si="154"/>
        <v/>
      </c>
      <c r="BW285" s="263" t="str">
        <f t="shared" si="155"/>
        <v/>
      </c>
      <c r="BX285" s="263" t="str">
        <f t="shared" si="156"/>
        <v/>
      </c>
      <c r="BY285" s="263" t="str">
        <f t="shared" si="157"/>
        <v/>
      </c>
      <c r="BZ285" s="263" t="str">
        <f t="shared" si="158"/>
        <v/>
      </c>
      <c r="CA285" s="263" t="str">
        <f t="shared" si="159"/>
        <v/>
      </c>
      <c r="CB285" s="265"/>
      <c r="CC285" s="1131" t="s">
        <v>1014</v>
      </c>
      <c r="CD285" s="1126">
        <f t="shared" si="142"/>
        <v>0</v>
      </c>
      <c r="CE285" s="1126">
        <f t="shared" si="143"/>
        <v>0</v>
      </c>
    </row>
    <row r="286" spans="1:83" ht="27">
      <c r="A286" s="1397" t="s">
        <v>3302</v>
      </c>
      <c r="B286" s="1487" t="s">
        <v>948</v>
      </c>
      <c r="C286" s="1437"/>
      <c r="D286" s="1487"/>
      <c r="E286" s="1487"/>
      <c r="F286" s="1644"/>
      <c r="G286" s="1644"/>
      <c r="H286" s="1438"/>
      <c r="I286" s="1644"/>
      <c r="J286" s="1644"/>
      <c r="K286" s="1438"/>
      <c r="L286" s="1438"/>
      <c r="M286" s="1438"/>
      <c r="N286" s="1438"/>
      <c r="O286" s="1438"/>
      <c r="P286" s="1536"/>
      <c r="Q286" s="1536"/>
      <c r="R286" s="1536"/>
      <c r="S286" s="1536"/>
      <c r="T286" s="1536"/>
      <c r="U286" s="1439" t="s">
        <v>3818</v>
      </c>
      <c r="V286" s="500" t="s">
        <v>80</v>
      </c>
      <c r="W286" s="501" t="s">
        <v>157</v>
      </c>
      <c r="X286" s="501"/>
      <c r="Y286" s="501"/>
      <c r="Z286" s="501"/>
      <c r="AA286" s="501"/>
      <c r="AB286" s="502"/>
      <c r="AC286" s="268"/>
      <c r="AD286" s="269" t="s">
        <v>378</v>
      </c>
      <c r="AE286" s="269" t="s">
        <v>378</v>
      </c>
      <c r="AF286" s="269" t="s">
        <v>378</v>
      </c>
      <c r="AG286" s="269" t="s">
        <v>378</v>
      </c>
      <c r="AH286" s="269" t="s">
        <v>90</v>
      </c>
      <c r="AI286" s="269" t="s">
        <v>90</v>
      </c>
      <c r="AJ286" s="269" t="s">
        <v>90</v>
      </c>
      <c r="AK286" s="269"/>
      <c r="AL286" s="269"/>
      <c r="AM286" s="270"/>
      <c r="AN286" s="269" t="s">
        <v>90</v>
      </c>
      <c r="AO286" s="269" t="s">
        <v>90</v>
      </c>
      <c r="AP286" s="271" t="s">
        <v>2924</v>
      </c>
      <c r="AQ286" s="272">
        <f t="shared" si="160"/>
        <v>0</v>
      </c>
      <c r="AR286" s="273">
        <f t="shared" si="161"/>
        <v>0</v>
      </c>
      <c r="AS286" s="274">
        <f t="shared" si="134"/>
        <v>0</v>
      </c>
      <c r="AT286" s="274">
        <f t="shared" si="136"/>
        <v>0</v>
      </c>
      <c r="AU286" s="125" t="str">
        <f t="shared" si="162"/>
        <v/>
      </c>
      <c r="AV286" s="126" t="str">
        <f t="shared" si="144"/>
        <v/>
      </c>
      <c r="AW286" s="125" t="str">
        <f t="shared" si="145"/>
        <v/>
      </c>
      <c r="AX286" s="127" t="str">
        <f t="shared" si="146"/>
        <v/>
      </c>
      <c r="AY286" s="127" t="str">
        <f t="shared" si="147"/>
        <v/>
      </c>
      <c r="AZ286" s="128" t="str">
        <f t="shared" si="163"/>
        <v/>
      </c>
      <c r="BA286" s="553" t="s">
        <v>2573</v>
      </c>
      <c r="BB286" s="537" t="s">
        <v>948</v>
      </c>
      <c r="BC286" s="547"/>
      <c r="BD286" s="547"/>
      <c r="BE286" s="541"/>
      <c r="BF286" s="547"/>
      <c r="BG286" s="547"/>
      <c r="BH286" s="541"/>
      <c r="BI286" s="541"/>
      <c r="BJ286" s="540">
        <v>0</v>
      </c>
      <c r="BK286" s="541"/>
      <c r="BL286" s="540"/>
      <c r="BM286" s="269" t="s">
        <v>182</v>
      </c>
      <c r="BN286" s="269" t="s">
        <v>90</v>
      </c>
      <c r="BO286" s="271" t="s">
        <v>2924</v>
      </c>
      <c r="BP286" s="262" t="str">
        <f t="shared" si="148"/>
        <v/>
      </c>
      <c r="BQ286" s="263" t="str">
        <f t="shared" si="149"/>
        <v/>
      </c>
      <c r="BR286" s="263" t="str">
        <f t="shared" si="150"/>
        <v/>
      </c>
      <c r="BS286" s="263" t="str">
        <f t="shared" si="151"/>
        <v/>
      </c>
      <c r="BT286" s="264" t="str">
        <f t="shared" si="152"/>
        <v/>
      </c>
      <c r="BU286" s="264" t="str">
        <f t="shared" si="153"/>
        <v/>
      </c>
      <c r="BV286" s="263" t="str">
        <f t="shared" si="154"/>
        <v/>
      </c>
      <c r="BW286" s="263" t="str">
        <f t="shared" si="155"/>
        <v/>
      </c>
      <c r="BX286" s="263" t="str">
        <f t="shared" si="156"/>
        <v/>
      </c>
      <c r="BY286" s="263" t="str">
        <f t="shared" si="157"/>
        <v/>
      </c>
      <c r="BZ286" s="263" t="str">
        <f t="shared" si="158"/>
        <v/>
      </c>
      <c r="CA286" s="263" t="str">
        <f t="shared" si="159"/>
        <v/>
      </c>
      <c r="CB286" s="265"/>
      <c r="CC286" s="1131" t="s">
        <v>1014</v>
      </c>
      <c r="CD286" s="1126">
        <f t="shared" si="142"/>
        <v>0</v>
      </c>
      <c r="CE286" s="1126">
        <f t="shared" si="143"/>
        <v>0</v>
      </c>
    </row>
    <row r="287" spans="1:83">
      <c r="A287" s="1397" t="s">
        <v>4128</v>
      </c>
      <c r="B287" s="1487" t="s">
        <v>4129</v>
      </c>
      <c r="C287" s="1437"/>
      <c r="D287" s="1487"/>
      <c r="E287" s="1487"/>
      <c r="F287" s="1644"/>
      <c r="G287" s="1644"/>
      <c r="H287" s="1438"/>
      <c r="I287" s="1644"/>
      <c r="J287" s="1644"/>
      <c r="K287" s="1438"/>
      <c r="L287" s="1438"/>
      <c r="M287" s="1438"/>
      <c r="N287" s="1438"/>
      <c r="O287" s="1438"/>
      <c r="P287" s="1536"/>
      <c r="Q287" s="1536"/>
      <c r="R287" s="1536"/>
      <c r="S287" s="1536"/>
      <c r="T287" s="1536"/>
      <c r="U287" s="1439" t="s">
        <v>3818</v>
      </c>
      <c r="V287" s="500" t="s">
        <v>80</v>
      </c>
      <c r="W287" s="501" t="s">
        <v>159</v>
      </c>
      <c r="X287" s="501"/>
      <c r="Y287" s="501"/>
      <c r="Z287" s="501"/>
      <c r="AA287" s="501"/>
      <c r="AB287" s="502"/>
      <c r="AC287" s="268"/>
      <c r="AD287" s="269" t="s">
        <v>378</v>
      </c>
      <c r="AE287" s="269" t="s">
        <v>378</v>
      </c>
      <c r="AF287" s="269" t="s">
        <v>378</v>
      </c>
      <c r="AG287" s="269" t="s">
        <v>378</v>
      </c>
      <c r="AH287" s="269" t="s">
        <v>90</v>
      </c>
      <c r="AI287" s="269" t="s">
        <v>90</v>
      </c>
      <c r="AJ287" s="269" t="s">
        <v>90</v>
      </c>
      <c r="AK287" s="269"/>
      <c r="AL287" s="269"/>
      <c r="AM287" s="270"/>
      <c r="AN287" s="269" t="s">
        <v>90</v>
      </c>
      <c r="AO287" s="269" t="s">
        <v>90</v>
      </c>
      <c r="AP287" s="271" t="s">
        <v>2924</v>
      </c>
      <c r="AQ287" s="272">
        <f t="shared" si="160"/>
        <v>0</v>
      </c>
      <c r="AR287" s="273">
        <f t="shared" si="161"/>
        <v>0</v>
      </c>
      <c r="AS287" s="274">
        <f t="shared" si="134"/>
        <v>0</v>
      </c>
      <c r="AT287" s="274">
        <f t="shared" si="136"/>
        <v>0</v>
      </c>
      <c r="AU287" s="125" t="str">
        <f t="shared" si="162"/>
        <v/>
      </c>
      <c r="AV287" s="126" t="str">
        <f t="shared" si="144"/>
        <v/>
      </c>
      <c r="AW287" s="125" t="str">
        <f t="shared" si="145"/>
        <v/>
      </c>
      <c r="AX287" s="127" t="str">
        <f t="shared" si="146"/>
        <v/>
      </c>
      <c r="AY287" s="127" t="str">
        <f t="shared" si="147"/>
        <v/>
      </c>
      <c r="AZ287" s="128" t="str">
        <f t="shared" si="163"/>
        <v/>
      </c>
      <c r="BA287" s="553" t="s">
        <v>2574</v>
      </c>
      <c r="BB287" s="537" t="s">
        <v>907</v>
      </c>
      <c r="BC287" s="547"/>
      <c r="BD287" s="547"/>
      <c r="BE287" s="541"/>
      <c r="BF287" s="547"/>
      <c r="BG287" s="547"/>
      <c r="BH287" s="541"/>
      <c r="BI287" s="541"/>
      <c r="BJ287" s="540">
        <v>0</v>
      </c>
      <c r="BK287" s="541"/>
      <c r="BL287" s="540"/>
      <c r="BM287" s="269" t="s">
        <v>182</v>
      </c>
      <c r="BN287" s="269" t="s">
        <v>90</v>
      </c>
      <c r="BO287" s="271" t="s">
        <v>2924</v>
      </c>
      <c r="BP287" s="262" t="str">
        <f t="shared" si="148"/>
        <v/>
      </c>
      <c r="BQ287" s="263" t="str">
        <f t="shared" si="149"/>
        <v/>
      </c>
      <c r="BR287" s="263" t="str">
        <f t="shared" si="150"/>
        <v/>
      </c>
      <c r="BS287" s="263" t="str">
        <f t="shared" si="151"/>
        <v/>
      </c>
      <c r="BT287" s="264" t="str">
        <f t="shared" si="152"/>
        <v/>
      </c>
      <c r="BU287" s="264" t="str">
        <f t="shared" si="153"/>
        <v/>
      </c>
      <c r="BV287" s="263" t="str">
        <f t="shared" si="154"/>
        <v/>
      </c>
      <c r="BW287" s="263" t="str">
        <f t="shared" si="155"/>
        <v/>
      </c>
      <c r="BX287" s="263" t="str">
        <f t="shared" si="156"/>
        <v/>
      </c>
      <c r="BY287" s="263" t="str">
        <f t="shared" si="157"/>
        <v/>
      </c>
      <c r="BZ287" s="263" t="str">
        <f t="shared" si="158"/>
        <v/>
      </c>
      <c r="CA287" s="263" t="str">
        <f t="shared" si="159"/>
        <v/>
      </c>
      <c r="CB287" s="265"/>
      <c r="CC287" s="1131" t="s">
        <v>1014</v>
      </c>
      <c r="CD287" s="1126">
        <f t="shared" si="142"/>
        <v>0</v>
      </c>
      <c r="CE287" s="1126">
        <f t="shared" si="143"/>
        <v>0</v>
      </c>
    </row>
    <row r="288" spans="1:83" ht="27">
      <c r="A288" s="1397" t="s">
        <v>3303</v>
      </c>
      <c r="B288" s="1487" t="s">
        <v>908</v>
      </c>
      <c r="C288" s="1437"/>
      <c r="D288" s="1487"/>
      <c r="E288" s="1487"/>
      <c r="F288" s="1644"/>
      <c r="G288" s="1644"/>
      <c r="H288" s="1438"/>
      <c r="I288" s="1644"/>
      <c r="J288" s="1644"/>
      <c r="K288" s="1438"/>
      <c r="L288" s="1438"/>
      <c r="M288" s="1438"/>
      <c r="N288" s="1438"/>
      <c r="O288" s="1438"/>
      <c r="P288" s="1536"/>
      <c r="Q288" s="1536"/>
      <c r="R288" s="1536"/>
      <c r="S288" s="1536"/>
      <c r="T288" s="1536"/>
      <c r="U288" s="1439" t="s">
        <v>3818</v>
      </c>
      <c r="V288" s="500"/>
      <c r="W288" s="501"/>
      <c r="X288" s="501"/>
      <c r="Y288" s="501"/>
      <c r="Z288" s="501"/>
      <c r="AA288" s="501"/>
      <c r="AB288" s="502"/>
      <c r="AC288" s="268"/>
      <c r="AD288" s="269" t="s">
        <v>378</v>
      </c>
      <c r="AE288" s="269" t="s">
        <v>378</v>
      </c>
      <c r="AF288" s="269" t="s">
        <v>378</v>
      </c>
      <c r="AG288" s="269" t="s">
        <v>378</v>
      </c>
      <c r="AH288" s="269" t="s">
        <v>90</v>
      </c>
      <c r="AI288" s="269" t="s">
        <v>90</v>
      </c>
      <c r="AJ288" s="269" t="s">
        <v>90</v>
      </c>
      <c r="AK288" s="269"/>
      <c r="AL288" s="269"/>
      <c r="AM288" s="270"/>
      <c r="AN288" s="269" t="s">
        <v>90</v>
      </c>
      <c r="AO288" s="269" t="s">
        <v>90</v>
      </c>
      <c r="AP288" s="271" t="s">
        <v>2924</v>
      </c>
      <c r="AQ288" s="272">
        <f t="shared" si="160"/>
        <v>0</v>
      </c>
      <c r="AR288" s="273">
        <f t="shared" si="161"/>
        <v>0</v>
      </c>
      <c r="AS288" s="274">
        <f t="shared" ref="AS288:AS351" si="176">IF(AND(SUMIF($A:$A,CONCATENATE($A288,"-","?"),$F:$F)+SUMIF($A:$A,CONCATENATE($A288,"-","??"),$F:$F)&gt;0,SUMIF($A:$A,CONCATENATE($A288,"-","?"),$F:$F)+SUMIF($A:$A,CONCATENATE($A288,"-","??"),$F:$F)&lt;&gt;$F288),1,0)</f>
        <v>0</v>
      </c>
      <c r="AT288" s="274">
        <f t="shared" si="136"/>
        <v>0</v>
      </c>
      <c r="AU288" s="125" t="str">
        <f t="shared" si="162"/>
        <v/>
      </c>
      <c r="AV288" s="126" t="str">
        <f t="shared" si="144"/>
        <v/>
      </c>
      <c r="AW288" s="125" t="str">
        <f t="shared" si="145"/>
        <v/>
      </c>
      <c r="AX288" s="127" t="str">
        <f t="shared" si="146"/>
        <v/>
      </c>
      <c r="AY288" s="127" t="str">
        <f t="shared" si="147"/>
        <v/>
      </c>
      <c r="AZ288" s="128" t="str">
        <f t="shared" si="163"/>
        <v/>
      </c>
      <c r="BA288" s="553" t="s">
        <v>2575</v>
      </c>
      <c r="BB288" s="537" t="s">
        <v>908</v>
      </c>
      <c r="BC288" s="547"/>
      <c r="BD288" s="547"/>
      <c r="BE288" s="541"/>
      <c r="BF288" s="547"/>
      <c r="BG288" s="547"/>
      <c r="BH288" s="541"/>
      <c r="BI288" s="541"/>
      <c r="BJ288" s="540">
        <v>0</v>
      </c>
      <c r="BK288" s="541"/>
      <c r="BL288" s="540"/>
      <c r="BM288" s="269" t="s">
        <v>182</v>
      </c>
      <c r="BN288" s="269" t="s">
        <v>90</v>
      </c>
      <c r="BO288" s="271" t="s">
        <v>2924</v>
      </c>
      <c r="BP288" s="262" t="str">
        <f t="shared" si="148"/>
        <v/>
      </c>
      <c r="BQ288" s="263" t="str">
        <f t="shared" si="149"/>
        <v/>
      </c>
      <c r="BR288" s="263" t="str">
        <f t="shared" si="150"/>
        <v/>
      </c>
      <c r="BS288" s="263" t="str">
        <f t="shared" si="151"/>
        <v/>
      </c>
      <c r="BT288" s="264" t="str">
        <f t="shared" si="152"/>
        <v/>
      </c>
      <c r="BU288" s="264" t="str">
        <f t="shared" si="153"/>
        <v/>
      </c>
      <c r="BV288" s="263" t="str">
        <f t="shared" si="154"/>
        <v/>
      </c>
      <c r="BW288" s="263" t="str">
        <f t="shared" si="155"/>
        <v/>
      </c>
      <c r="BX288" s="263" t="str">
        <f t="shared" si="156"/>
        <v/>
      </c>
      <c r="BY288" s="263" t="str">
        <f t="shared" si="157"/>
        <v/>
      </c>
      <c r="BZ288" s="263" t="str">
        <f t="shared" si="158"/>
        <v/>
      </c>
      <c r="CA288" s="263" t="str">
        <f t="shared" si="159"/>
        <v/>
      </c>
      <c r="CB288" s="265"/>
      <c r="CC288" s="1131" t="s">
        <v>1014</v>
      </c>
      <c r="CD288" s="1126">
        <f t="shared" si="142"/>
        <v>0</v>
      </c>
      <c r="CE288" s="1126">
        <f t="shared" si="143"/>
        <v>0</v>
      </c>
    </row>
    <row r="289" spans="1:83" ht="27">
      <c r="A289" s="1397" t="s">
        <v>3304</v>
      </c>
      <c r="B289" s="1487" t="s">
        <v>949</v>
      </c>
      <c r="C289" s="1487"/>
      <c r="D289" s="1487"/>
      <c r="E289" s="1487"/>
      <c r="F289" s="1644">
        <f>F290+F293</f>
        <v>4404</v>
      </c>
      <c r="G289" s="1644">
        <f t="shared" ref="G289:O289" si="177">G290+G293</f>
        <v>1248</v>
      </c>
      <c r="H289" s="1644">
        <f t="shared" si="177"/>
        <v>0</v>
      </c>
      <c r="I289" s="1644">
        <f t="shared" si="177"/>
        <v>4361</v>
      </c>
      <c r="J289" s="1644">
        <f>J290+J293</f>
        <v>1230</v>
      </c>
      <c r="K289" s="1644">
        <f t="shared" si="177"/>
        <v>0</v>
      </c>
      <c r="L289" s="1644">
        <f t="shared" si="177"/>
        <v>302</v>
      </c>
      <c r="M289" s="1644">
        <f t="shared" si="177"/>
        <v>4102</v>
      </c>
      <c r="N289" s="1644">
        <f t="shared" si="177"/>
        <v>277</v>
      </c>
      <c r="O289" s="1644">
        <f t="shared" si="177"/>
        <v>4084</v>
      </c>
      <c r="P289" s="1644"/>
      <c r="Q289" s="1536"/>
      <c r="R289" s="1536"/>
      <c r="S289" s="1536"/>
      <c r="T289" s="1536"/>
      <c r="U289" s="1792"/>
      <c r="V289" s="500" t="s">
        <v>80</v>
      </c>
      <c r="W289" s="501" t="s">
        <v>160</v>
      </c>
      <c r="X289" s="501"/>
      <c r="Y289" s="501"/>
      <c r="Z289" s="501"/>
      <c r="AA289" s="501"/>
      <c r="AB289" s="502"/>
      <c r="AC289" s="268"/>
      <c r="AD289" s="269" t="s">
        <v>721</v>
      </c>
      <c r="AE289" s="269" t="s">
        <v>721</v>
      </c>
      <c r="AF289" s="269" t="s">
        <v>385</v>
      </c>
      <c r="AG289" s="269" t="s">
        <v>721</v>
      </c>
      <c r="AH289" s="269" t="s">
        <v>90</v>
      </c>
      <c r="AI289" s="269" t="s">
        <v>721</v>
      </c>
      <c r="AJ289" s="269" t="s">
        <v>721</v>
      </c>
      <c r="AK289" s="269"/>
      <c r="AL289" s="269"/>
      <c r="AM289" s="270"/>
      <c r="AN289" s="269" t="s">
        <v>90</v>
      </c>
      <c r="AO289" s="269" t="s">
        <v>90</v>
      </c>
      <c r="AP289" s="271"/>
      <c r="AQ289" s="272">
        <f t="shared" si="160"/>
        <v>0</v>
      </c>
      <c r="AR289" s="273">
        <f t="shared" si="161"/>
        <v>0</v>
      </c>
      <c r="AS289" s="274">
        <f t="shared" si="176"/>
        <v>0</v>
      </c>
      <c r="AT289" s="274">
        <f t="shared" si="136"/>
        <v>0</v>
      </c>
      <c r="AU289" s="125">
        <f t="shared" si="162"/>
        <v>1.6385875836602892</v>
      </c>
      <c r="AV289" s="126">
        <f t="shared" si="144"/>
        <v>-0.97638510445049453</v>
      </c>
      <c r="AW289" s="125" t="str">
        <f t="shared" si="145"/>
        <v/>
      </c>
      <c r="AX289" s="127">
        <f t="shared" si="146"/>
        <v>3528.8461538461538</v>
      </c>
      <c r="AY289" s="127">
        <f t="shared" si="147"/>
        <v>3545.5284552845528</v>
      </c>
      <c r="AZ289" s="128" t="str">
        <f t="shared" si="163"/>
        <v/>
      </c>
      <c r="BA289" s="553" t="s">
        <v>2576</v>
      </c>
      <c r="BB289" s="537" t="s">
        <v>949</v>
      </c>
      <c r="BC289" s="547">
        <v>4333</v>
      </c>
      <c r="BD289" s="547">
        <v>0</v>
      </c>
      <c r="BE289" s="547">
        <v>6419</v>
      </c>
      <c r="BF289" s="547">
        <v>4404</v>
      </c>
      <c r="BG289" s="547">
        <v>1248</v>
      </c>
      <c r="BH289" s="547">
        <v>0</v>
      </c>
      <c r="BI289" s="547">
        <v>281</v>
      </c>
      <c r="BJ289" s="547">
        <v>4052</v>
      </c>
      <c r="BK289" s="547">
        <v>302</v>
      </c>
      <c r="BL289" s="547">
        <v>4102</v>
      </c>
      <c r="BM289" s="269" t="s">
        <v>376</v>
      </c>
      <c r="BN289" s="269" t="s">
        <v>182</v>
      </c>
      <c r="BO289" s="271"/>
      <c r="BP289" s="262" t="str">
        <f t="shared" si="148"/>
        <v/>
      </c>
      <c r="BQ289" s="263">
        <f t="shared" si="149"/>
        <v>0</v>
      </c>
      <c r="BR289" s="263">
        <f t="shared" si="150"/>
        <v>0</v>
      </c>
      <c r="BS289" s="263">
        <f t="shared" si="151"/>
        <v>0</v>
      </c>
      <c r="BT289" s="264" t="str">
        <f t="shared" si="152"/>
        <v/>
      </c>
      <c r="BU289" s="264" t="str">
        <f t="shared" si="153"/>
        <v/>
      </c>
      <c r="BV289" s="263">
        <f t="shared" si="154"/>
        <v>0</v>
      </c>
      <c r="BW289" s="263">
        <f t="shared" si="155"/>
        <v>0</v>
      </c>
      <c r="BX289" s="263" t="str">
        <f t="shared" si="156"/>
        <v/>
      </c>
      <c r="BY289" s="263" t="str">
        <f t="shared" si="157"/>
        <v/>
      </c>
      <c r="BZ289" s="263" t="str">
        <f t="shared" si="158"/>
        <v/>
      </c>
      <c r="CA289" s="263" t="str">
        <f t="shared" si="159"/>
        <v/>
      </c>
      <c r="CB289" s="265"/>
      <c r="CC289" s="1131" t="s">
        <v>1014</v>
      </c>
      <c r="CD289" s="1126">
        <f t="shared" si="142"/>
        <v>0</v>
      </c>
      <c r="CE289" s="1126">
        <f t="shared" si="143"/>
        <v>0</v>
      </c>
    </row>
    <row r="290" spans="1:83" ht="135">
      <c r="A290" s="1397" t="s">
        <v>3305</v>
      </c>
      <c r="B290" s="1487" t="s">
        <v>1508</v>
      </c>
      <c r="C290" s="1487" t="s">
        <v>4130</v>
      </c>
      <c r="D290" s="1487" t="s">
        <v>924</v>
      </c>
      <c r="E290" s="1487" t="s">
        <v>0</v>
      </c>
      <c r="F290" s="1644">
        <v>4404</v>
      </c>
      <c r="G290" s="1644">
        <v>1248</v>
      </c>
      <c r="H290" s="1438"/>
      <c r="I290" s="1820">
        <v>4361</v>
      </c>
      <c r="J290" s="1820">
        <v>1230</v>
      </c>
      <c r="K290" s="1438"/>
      <c r="L290" s="1438">
        <v>302</v>
      </c>
      <c r="M290" s="1438">
        <v>4102</v>
      </c>
      <c r="N290" s="1821">
        <v>277</v>
      </c>
      <c r="O290" s="1821">
        <v>4084</v>
      </c>
      <c r="P290" s="1536" t="s">
        <v>231</v>
      </c>
      <c r="Q290" s="1536" t="s">
        <v>1939</v>
      </c>
      <c r="R290" s="1822" t="s">
        <v>4131</v>
      </c>
      <c r="S290" s="1822" t="s">
        <v>4132</v>
      </c>
      <c r="T290" s="1536" t="s">
        <v>1046</v>
      </c>
      <c r="U290" s="1792"/>
      <c r="V290" s="500" t="s">
        <v>80</v>
      </c>
      <c r="W290" s="501" t="s">
        <v>161</v>
      </c>
      <c r="X290" s="501" t="s">
        <v>79</v>
      </c>
      <c r="Y290" s="501">
        <v>3</v>
      </c>
      <c r="Z290" s="501">
        <v>0</v>
      </c>
      <c r="AA290" s="501">
        <v>0</v>
      </c>
      <c r="AB290" s="502"/>
      <c r="AC290" s="268"/>
      <c r="AD290" s="269" t="s">
        <v>379</v>
      </c>
      <c r="AE290" s="269" t="s">
        <v>380</v>
      </c>
      <c r="AF290" s="269" t="s">
        <v>381</v>
      </c>
      <c r="AG290" s="269" t="s">
        <v>382</v>
      </c>
      <c r="AH290" s="269" t="s">
        <v>3082</v>
      </c>
      <c r="AI290" s="269" t="s">
        <v>728</v>
      </c>
      <c r="AJ290" s="269" t="s">
        <v>230</v>
      </c>
      <c r="AK290" s="269"/>
      <c r="AL290" s="269"/>
      <c r="AM290" s="270"/>
      <c r="AN290" s="269" t="s">
        <v>572</v>
      </c>
      <c r="AO290" s="269" t="s">
        <v>573</v>
      </c>
      <c r="AP290" s="271" t="s">
        <v>3005</v>
      </c>
      <c r="AQ290" s="272">
        <f t="shared" si="160"/>
        <v>0</v>
      </c>
      <c r="AR290" s="273">
        <f t="shared" si="161"/>
        <v>0</v>
      </c>
      <c r="AS290" s="274">
        <f t="shared" si="176"/>
        <v>0</v>
      </c>
      <c r="AT290" s="274">
        <f t="shared" ref="AT290:AT353" si="178">IF(AND(SUMIF($A:$A,CONCATENATE($A290,"-","?"),$I:$I)+SUMIF($A:$A,CONCATENATE($A290,"-","??"),$I:$I)&gt;0,SUMIF($A:$A,CONCATENATE($A290,"-","?"),$I:$I)+SUMIF($A:$A,CONCATENATE($A290,"-","??"),$I:$I)&lt;&gt;$I290),1,0)</f>
        <v>0</v>
      </c>
      <c r="AU290" s="125">
        <f t="shared" si="162"/>
        <v>1.6385875836602892</v>
      </c>
      <c r="AV290" s="126">
        <f t="shared" si="144"/>
        <v>-0.97638510445049453</v>
      </c>
      <c r="AW290" s="125">
        <f t="shared" si="145"/>
        <v>-1.4423076923076872</v>
      </c>
      <c r="AX290" s="127">
        <f t="shared" si="146"/>
        <v>3528.8461538461538</v>
      </c>
      <c r="AY290" s="127">
        <f t="shared" si="147"/>
        <v>3545.5284552845528</v>
      </c>
      <c r="AZ290" s="128" t="str">
        <f t="shared" si="163"/>
        <v/>
      </c>
      <c r="BA290" s="553" t="s">
        <v>2577</v>
      </c>
      <c r="BB290" s="675" t="s">
        <v>1508</v>
      </c>
      <c r="BC290" s="535">
        <v>4333</v>
      </c>
      <c r="BD290" s="535"/>
      <c r="BE290" s="676">
        <v>6419</v>
      </c>
      <c r="BF290" s="535">
        <v>4404</v>
      </c>
      <c r="BG290" s="535">
        <v>1248</v>
      </c>
      <c r="BH290" s="676"/>
      <c r="BI290" s="676">
        <v>281</v>
      </c>
      <c r="BJ290" s="676">
        <v>4052</v>
      </c>
      <c r="BK290" s="676">
        <v>302</v>
      </c>
      <c r="BL290" s="676">
        <v>4102</v>
      </c>
      <c r="BM290" s="269" t="s">
        <v>225</v>
      </c>
      <c r="BN290" s="269" t="s">
        <v>728</v>
      </c>
      <c r="BO290" s="271" t="s">
        <v>3005</v>
      </c>
      <c r="BP290" s="262" t="str">
        <f t="shared" si="148"/>
        <v/>
      </c>
      <c r="BQ290" s="263">
        <f t="shared" si="149"/>
        <v>0</v>
      </c>
      <c r="BR290" s="263">
        <f t="shared" si="150"/>
        <v>0</v>
      </c>
      <c r="BS290" s="263" t="str">
        <f t="shared" si="151"/>
        <v/>
      </c>
      <c r="BT290" s="264" t="str">
        <f t="shared" si="152"/>
        <v/>
      </c>
      <c r="BU290" s="264" t="str">
        <f t="shared" si="153"/>
        <v/>
      </c>
      <c r="BV290" s="263">
        <f t="shared" si="154"/>
        <v>0</v>
      </c>
      <c r="BW290" s="263">
        <f t="shared" si="155"/>
        <v>0</v>
      </c>
      <c r="BX290" s="263" t="str">
        <f t="shared" si="156"/>
        <v/>
      </c>
      <c r="BY290" s="263" t="str">
        <f t="shared" si="157"/>
        <v/>
      </c>
      <c r="BZ290" s="263" t="str">
        <f t="shared" si="158"/>
        <v/>
      </c>
      <c r="CA290" s="263" t="str">
        <f t="shared" si="159"/>
        <v/>
      </c>
      <c r="CB290" s="265"/>
      <c r="CC290" s="1131" t="s">
        <v>1014</v>
      </c>
      <c r="CD290" s="1126">
        <f t="shared" si="142"/>
        <v>0</v>
      </c>
      <c r="CE290" s="1126">
        <f t="shared" si="143"/>
        <v>0</v>
      </c>
    </row>
    <row r="291" spans="1:83" ht="40.5">
      <c r="A291" s="373" t="s">
        <v>3306</v>
      </c>
      <c r="B291" s="372" t="s">
        <v>827</v>
      </c>
      <c r="C291" s="372" t="s">
        <v>1930</v>
      </c>
      <c r="D291" s="372"/>
      <c r="E291" s="372"/>
      <c r="F291" s="75"/>
      <c r="G291" s="75"/>
      <c r="H291" s="367"/>
      <c r="I291" s="75"/>
      <c r="J291" s="75"/>
      <c r="K291" s="367"/>
      <c r="L291" s="367"/>
      <c r="M291" s="360"/>
      <c r="N291" s="367"/>
      <c r="O291" s="360"/>
      <c r="P291" s="371"/>
      <c r="Q291" s="371"/>
      <c r="R291" s="371"/>
      <c r="S291" s="371"/>
      <c r="T291" s="371"/>
      <c r="U291" s="372" t="s">
        <v>1930</v>
      </c>
      <c r="V291" s="500"/>
      <c r="W291" s="501"/>
      <c r="X291" s="501"/>
      <c r="Y291" s="501"/>
      <c r="Z291" s="501"/>
      <c r="AA291" s="501"/>
      <c r="AB291" s="502"/>
      <c r="AC291" s="268"/>
      <c r="AD291" s="269" t="s">
        <v>378</v>
      </c>
      <c r="AE291" s="269" t="s">
        <v>378</v>
      </c>
      <c r="AF291" s="269" t="s">
        <v>378</v>
      </c>
      <c r="AG291" s="269" t="s">
        <v>378</v>
      </c>
      <c r="AH291" s="269" t="s">
        <v>90</v>
      </c>
      <c r="AI291" s="269" t="s">
        <v>182</v>
      </c>
      <c r="AJ291" s="269" t="s">
        <v>182</v>
      </c>
      <c r="AK291" s="269"/>
      <c r="AL291" s="269"/>
      <c r="AM291" s="270"/>
      <c r="AN291" s="269" t="s">
        <v>90</v>
      </c>
      <c r="AO291" s="269" t="s">
        <v>90</v>
      </c>
      <c r="AP291" s="271" t="s">
        <v>384</v>
      </c>
      <c r="AQ291" s="272">
        <f t="shared" si="160"/>
        <v>0</v>
      </c>
      <c r="AR291" s="273">
        <f t="shared" si="161"/>
        <v>0</v>
      </c>
      <c r="AS291" s="274">
        <f t="shared" si="176"/>
        <v>0</v>
      </c>
      <c r="AT291" s="274">
        <f t="shared" si="178"/>
        <v>0</v>
      </c>
      <c r="AU291" s="125" t="str">
        <f t="shared" si="162"/>
        <v/>
      </c>
      <c r="AV291" s="126" t="str">
        <f t="shared" si="144"/>
        <v/>
      </c>
      <c r="AW291" s="125" t="str">
        <f t="shared" si="145"/>
        <v/>
      </c>
      <c r="AX291" s="127" t="str">
        <f t="shared" si="146"/>
        <v/>
      </c>
      <c r="AY291" s="127" t="str">
        <f t="shared" si="147"/>
        <v/>
      </c>
      <c r="AZ291" s="128" t="str">
        <f t="shared" si="163"/>
        <v/>
      </c>
      <c r="BA291" s="503" t="s">
        <v>2578</v>
      </c>
      <c r="BB291" s="504" t="s">
        <v>827</v>
      </c>
      <c r="BC291" s="547"/>
      <c r="BD291" s="547"/>
      <c r="BE291" s="545"/>
      <c r="BF291" s="547"/>
      <c r="BG291" s="547"/>
      <c r="BH291" s="545"/>
      <c r="BI291" s="545"/>
      <c r="BJ291" s="544">
        <v>0</v>
      </c>
      <c r="BK291" s="545"/>
      <c r="BL291" s="544"/>
      <c r="BM291" s="269" t="s">
        <v>182</v>
      </c>
      <c r="BN291" s="269" t="s">
        <v>182</v>
      </c>
      <c r="BO291" s="271" t="s">
        <v>384</v>
      </c>
      <c r="BP291" s="262" t="str">
        <f t="shared" si="148"/>
        <v/>
      </c>
      <c r="BQ291" s="263" t="str">
        <f t="shared" si="149"/>
        <v/>
      </c>
      <c r="BR291" s="263" t="str">
        <f t="shared" si="150"/>
        <v/>
      </c>
      <c r="BS291" s="263" t="str">
        <f t="shared" si="151"/>
        <v/>
      </c>
      <c r="BT291" s="264" t="str">
        <f t="shared" si="152"/>
        <v/>
      </c>
      <c r="BU291" s="264" t="str">
        <f t="shared" si="153"/>
        <v/>
      </c>
      <c r="BV291" s="263" t="str">
        <f t="shared" si="154"/>
        <v/>
      </c>
      <c r="BW291" s="263" t="str">
        <f t="shared" si="155"/>
        <v/>
      </c>
      <c r="BX291" s="263" t="str">
        <f t="shared" si="156"/>
        <v/>
      </c>
      <c r="BY291" s="263" t="str">
        <f t="shared" si="157"/>
        <v/>
      </c>
      <c r="BZ291" s="263" t="str">
        <f t="shared" si="158"/>
        <v/>
      </c>
      <c r="CA291" s="263" t="str">
        <f t="shared" si="159"/>
        <v/>
      </c>
      <c r="CB291" s="265"/>
      <c r="CC291" s="1131" t="s">
        <v>1014</v>
      </c>
      <c r="CD291" s="1126">
        <f t="shared" si="142"/>
        <v>0</v>
      </c>
      <c r="CE291" s="1126">
        <f t="shared" si="143"/>
        <v>0</v>
      </c>
    </row>
    <row r="292" spans="1:83" ht="27">
      <c r="A292" s="373" t="s">
        <v>3307</v>
      </c>
      <c r="B292" s="372" t="s">
        <v>828</v>
      </c>
      <c r="C292" s="372" t="s">
        <v>384</v>
      </c>
      <c r="D292" s="372"/>
      <c r="E292" s="372"/>
      <c r="F292" s="75"/>
      <c r="G292" s="75"/>
      <c r="H292" s="367"/>
      <c r="I292" s="75"/>
      <c r="J292" s="75"/>
      <c r="K292" s="367"/>
      <c r="L292" s="367"/>
      <c r="M292" s="360"/>
      <c r="N292" s="367"/>
      <c r="O292" s="360"/>
      <c r="P292" s="371"/>
      <c r="Q292" s="371"/>
      <c r="R292" s="371"/>
      <c r="S292" s="371"/>
      <c r="T292" s="371"/>
      <c r="U292" s="372" t="s">
        <v>1930</v>
      </c>
      <c r="V292" s="500"/>
      <c r="W292" s="501"/>
      <c r="X292" s="501"/>
      <c r="Y292" s="501"/>
      <c r="Z292" s="501"/>
      <c r="AA292" s="501"/>
      <c r="AB292" s="502"/>
      <c r="AC292" s="268"/>
      <c r="AD292" s="269" t="s">
        <v>182</v>
      </c>
      <c r="AE292" s="269" t="s">
        <v>182</v>
      </c>
      <c r="AF292" s="269" t="s">
        <v>182</v>
      </c>
      <c r="AG292" s="269" t="s">
        <v>182</v>
      </c>
      <c r="AH292" s="269" t="s">
        <v>90</v>
      </c>
      <c r="AI292" s="269" t="s">
        <v>182</v>
      </c>
      <c r="AJ292" s="269" t="s">
        <v>182</v>
      </c>
      <c r="AK292" s="269"/>
      <c r="AL292" s="269"/>
      <c r="AM292" s="270"/>
      <c r="AN292" s="269" t="s">
        <v>90</v>
      </c>
      <c r="AO292" s="269" t="s">
        <v>90</v>
      </c>
      <c r="AP292" s="271" t="s">
        <v>2007</v>
      </c>
      <c r="AQ292" s="272">
        <f t="shared" si="160"/>
        <v>0</v>
      </c>
      <c r="AR292" s="273">
        <f t="shared" si="161"/>
        <v>0</v>
      </c>
      <c r="AS292" s="274">
        <f t="shared" si="176"/>
        <v>0</v>
      </c>
      <c r="AT292" s="274">
        <f t="shared" si="178"/>
        <v>0</v>
      </c>
      <c r="AU292" s="125" t="str">
        <f t="shared" si="162"/>
        <v/>
      </c>
      <c r="AV292" s="126" t="str">
        <f t="shared" si="144"/>
        <v/>
      </c>
      <c r="AW292" s="125" t="str">
        <f t="shared" si="145"/>
        <v/>
      </c>
      <c r="AX292" s="127" t="str">
        <f t="shared" si="146"/>
        <v/>
      </c>
      <c r="AY292" s="127" t="str">
        <f t="shared" si="147"/>
        <v/>
      </c>
      <c r="AZ292" s="128" t="str">
        <f t="shared" si="163"/>
        <v/>
      </c>
      <c r="BA292" s="503" t="s">
        <v>2579</v>
      </c>
      <c r="BB292" s="504" t="s">
        <v>828</v>
      </c>
      <c r="BC292" s="547"/>
      <c r="BD292" s="547"/>
      <c r="BE292" s="545"/>
      <c r="BF292" s="547"/>
      <c r="BG292" s="547"/>
      <c r="BH292" s="545"/>
      <c r="BI292" s="545"/>
      <c r="BJ292" s="544">
        <v>0</v>
      </c>
      <c r="BK292" s="545"/>
      <c r="BL292" s="544"/>
      <c r="BM292" s="269" t="s">
        <v>182</v>
      </c>
      <c r="BN292" s="269" t="s">
        <v>182</v>
      </c>
      <c r="BO292" s="271" t="s">
        <v>2007</v>
      </c>
      <c r="BP292" s="262" t="str">
        <f t="shared" si="148"/>
        <v/>
      </c>
      <c r="BQ292" s="263" t="str">
        <f t="shared" si="149"/>
        <v/>
      </c>
      <c r="BR292" s="263" t="str">
        <f t="shared" si="150"/>
        <v/>
      </c>
      <c r="BS292" s="263" t="str">
        <f t="shared" si="151"/>
        <v/>
      </c>
      <c r="BT292" s="264" t="str">
        <f t="shared" si="152"/>
        <v/>
      </c>
      <c r="BU292" s="264" t="str">
        <f t="shared" si="153"/>
        <v/>
      </c>
      <c r="BV292" s="263" t="str">
        <f t="shared" si="154"/>
        <v/>
      </c>
      <c r="BW292" s="263" t="str">
        <f t="shared" si="155"/>
        <v/>
      </c>
      <c r="BX292" s="263" t="str">
        <f t="shared" si="156"/>
        <v/>
      </c>
      <c r="BY292" s="263" t="str">
        <f t="shared" si="157"/>
        <v/>
      </c>
      <c r="BZ292" s="263" t="str">
        <f t="shared" si="158"/>
        <v/>
      </c>
      <c r="CA292" s="263" t="str">
        <f t="shared" si="159"/>
        <v/>
      </c>
      <c r="CB292" s="265"/>
      <c r="CC292" s="1131" t="s">
        <v>1014</v>
      </c>
      <c r="CD292" s="1126">
        <f t="shared" si="142"/>
        <v>0</v>
      </c>
      <c r="CE292" s="1126">
        <f t="shared" si="143"/>
        <v>0</v>
      </c>
    </row>
    <row r="293" spans="1:83">
      <c r="A293" s="1382" t="s">
        <v>3308</v>
      </c>
      <c r="B293" s="1465" t="s">
        <v>950</v>
      </c>
      <c r="C293" s="1428"/>
      <c r="D293" s="1465"/>
      <c r="E293" s="1465"/>
      <c r="F293" s="1627"/>
      <c r="G293" s="1627"/>
      <c r="H293" s="1433"/>
      <c r="I293" s="1627"/>
      <c r="J293" s="1627"/>
      <c r="K293" s="1433"/>
      <c r="L293" s="1433"/>
      <c r="M293" s="1433"/>
      <c r="N293" s="1433"/>
      <c r="O293" s="1433"/>
      <c r="P293" s="1532"/>
      <c r="Q293" s="1532"/>
      <c r="R293" s="1532"/>
      <c r="S293" s="1532"/>
      <c r="T293" s="1532"/>
      <c r="U293" s="1435" t="s">
        <v>3818</v>
      </c>
      <c r="V293" s="500" t="s">
        <v>80</v>
      </c>
      <c r="W293" s="501" t="s">
        <v>162</v>
      </c>
      <c r="X293" s="501"/>
      <c r="Y293" s="501"/>
      <c r="Z293" s="501"/>
      <c r="AA293" s="501"/>
      <c r="AB293" s="502"/>
      <c r="AC293" s="268"/>
      <c r="AD293" s="269" t="s">
        <v>182</v>
      </c>
      <c r="AE293" s="269" t="s">
        <v>182</v>
      </c>
      <c r="AF293" s="269" t="s">
        <v>182</v>
      </c>
      <c r="AG293" s="269" t="s">
        <v>182</v>
      </c>
      <c r="AH293" s="269" t="s">
        <v>90</v>
      </c>
      <c r="AI293" s="269" t="s">
        <v>182</v>
      </c>
      <c r="AJ293" s="269" t="s">
        <v>182</v>
      </c>
      <c r="AK293" s="269"/>
      <c r="AL293" s="269"/>
      <c r="AM293" s="270"/>
      <c r="AN293" s="269" t="s">
        <v>90</v>
      </c>
      <c r="AO293" s="269" t="s">
        <v>90</v>
      </c>
      <c r="AP293" s="271" t="s">
        <v>2924</v>
      </c>
      <c r="AQ293" s="272">
        <f t="shared" si="160"/>
        <v>0</v>
      </c>
      <c r="AR293" s="273">
        <f t="shared" si="161"/>
        <v>0</v>
      </c>
      <c r="AS293" s="274">
        <f t="shared" si="176"/>
        <v>0</v>
      </c>
      <c r="AT293" s="274">
        <f t="shared" si="178"/>
        <v>0</v>
      </c>
      <c r="AU293" s="125" t="str">
        <f t="shared" si="162"/>
        <v/>
      </c>
      <c r="AV293" s="126" t="str">
        <f t="shared" si="144"/>
        <v/>
      </c>
      <c r="AW293" s="125" t="str">
        <f t="shared" si="145"/>
        <v/>
      </c>
      <c r="AX293" s="127" t="str">
        <f t="shared" si="146"/>
        <v/>
      </c>
      <c r="AY293" s="127" t="str">
        <f t="shared" si="147"/>
        <v/>
      </c>
      <c r="AZ293" s="128" t="str">
        <f t="shared" si="163"/>
        <v/>
      </c>
      <c r="BA293" s="553" t="s">
        <v>2580</v>
      </c>
      <c r="BB293" s="537" t="s">
        <v>950</v>
      </c>
      <c r="BC293" s="547"/>
      <c r="BD293" s="547"/>
      <c r="BE293" s="541"/>
      <c r="BF293" s="547"/>
      <c r="BG293" s="547"/>
      <c r="BH293" s="541"/>
      <c r="BI293" s="541"/>
      <c r="BJ293" s="540">
        <v>0</v>
      </c>
      <c r="BK293" s="541"/>
      <c r="BL293" s="540"/>
      <c r="BM293" s="269" t="s">
        <v>182</v>
      </c>
      <c r="BN293" s="269" t="s">
        <v>182</v>
      </c>
      <c r="BO293" s="271" t="s">
        <v>2924</v>
      </c>
      <c r="BP293" s="262" t="str">
        <f t="shared" si="148"/>
        <v/>
      </c>
      <c r="BQ293" s="263" t="str">
        <f t="shared" si="149"/>
        <v/>
      </c>
      <c r="BR293" s="263" t="str">
        <f t="shared" si="150"/>
        <v/>
      </c>
      <c r="BS293" s="263" t="str">
        <f t="shared" si="151"/>
        <v/>
      </c>
      <c r="BT293" s="264" t="str">
        <f t="shared" si="152"/>
        <v/>
      </c>
      <c r="BU293" s="264" t="str">
        <f t="shared" si="153"/>
        <v/>
      </c>
      <c r="BV293" s="263" t="str">
        <f t="shared" si="154"/>
        <v/>
      </c>
      <c r="BW293" s="263" t="str">
        <f t="shared" si="155"/>
        <v/>
      </c>
      <c r="BX293" s="263" t="str">
        <f t="shared" si="156"/>
        <v/>
      </c>
      <c r="BY293" s="263" t="str">
        <f t="shared" si="157"/>
        <v/>
      </c>
      <c r="BZ293" s="263" t="str">
        <f t="shared" si="158"/>
        <v/>
      </c>
      <c r="CA293" s="263" t="str">
        <f t="shared" si="159"/>
        <v/>
      </c>
      <c r="CB293" s="265"/>
      <c r="CC293" s="1131" t="s">
        <v>1014</v>
      </c>
      <c r="CD293" s="1126">
        <f t="shared" si="142"/>
        <v>0</v>
      </c>
      <c r="CE293" s="1126">
        <f t="shared" si="143"/>
        <v>0</v>
      </c>
    </row>
    <row r="294" spans="1:83" ht="27">
      <c r="A294" s="1382" t="s">
        <v>3309</v>
      </c>
      <c r="B294" s="1465" t="s">
        <v>829</v>
      </c>
      <c r="C294" s="1428"/>
      <c r="D294" s="1465"/>
      <c r="E294" s="1465"/>
      <c r="F294" s="1627"/>
      <c r="G294" s="1627"/>
      <c r="H294" s="1433"/>
      <c r="I294" s="1627"/>
      <c r="J294" s="1627"/>
      <c r="K294" s="1433"/>
      <c r="L294" s="1433"/>
      <c r="M294" s="1433"/>
      <c r="N294" s="1433"/>
      <c r="O294" s="1433"/>
      <c r="P294" s="1532"/>
      <c r="Q294" s="1532"/>
      <c r="R294" s="1532"/>
      <c r="S294" s="1532"/>
      <c r="T294" s="1532"/>
      <c r="U294" s="1435" t="s">
        <v>3818</v>
      </c>
      <c r="V294" s="500"/>
      <c r="W294" s="501"/>
      <c r="X294" s="501"/>
      <c r="Y294" s="501"/>
      <c r="Z294" s="501"/>
      <c r="AA294" s="501"/>
      <c r="AB294" s="502"/>
      <c r="AC294" s="268"/>
      <c r="AD294" s="269" t="s">
        <v>182</v>
      </c>
      <c r="AE294" s="269" t="s">
        <v>182</v>
      </c>
      <c r="AF294" s="269" t="s">
        <v>182</v>
      </c>
      <c r="AG294" s="269" t="s">
        <v>182</v>
      </c>
      <c r="AH294" s="269" t="s">
        <v>90</v>
      </c>
      <c r="AI294" s="269" t="s">
        <v>182</v>
      </c>
      <c r="AJ294" s="269" t="s">
        <v>182</v>
      </c>
      <c r="AK294" s="269"/>
      <c r="AL294" s="269"/>
      <c r="AM294" s="270"/>
      <c r="AN294" s="269" t="s">
        <v>90</v>
      </c>
      <c r="AO294" s="269" t="s">
        <v>90</v>
      </c>
      <c r="AP294" s="271" t="s">
        <v>2924</v>
      </c>
      <c r="AQ294" s="272">
        <f t="shared" si="160"/>
        <v>0</v>
      </c>
      <c r="AR294" s="273">
        <f t="shared" si="161"/>
        <v>0</v>
      </c>
      <c r="AS294" s="274">
        <f t="shared" si="176"/>
        <v>0</v>
      </c>
      <c r="AT294" s="274">
        <f t="shared" si="178"/>
        <v>0</v>
      </c>
      <c r="AU294" s="125" t="str">
        <f t="shared" si="162"/>
        <v/>
      </c>
      <c r="AV294" s="126" t="str">
        <f t="shared" si="144"/>
        <v/>
      </c>
      <c r="AW294" s="125" t="str">
        <f t="shared" si="145"/>
        <v/>
      </c>
      <c r="AX294" s="127" t="str">
        <f t="shared" si="146"/>
        <v/>
      </c>
      <c r="AY294" s="127" t="str">
        <f t="shared" si="147"/>
        <v/>
      </c>
      <c r="AZ294" s="128" t="str">
        <f t="shared" si="163"/>
        <v/>
      </c>
      <c r="BA294" s="553" t="s">
        <v>2581</v>
      </c>
      <c r="BB294" s="537" t="s">
        <v>829</v>
      </c>
      <c r="BC294" s="547"/>
      <c r="BD294" s="547"/>
      <c r="BE294" s="541"/>
      <c r="BF294" s="547"/>
      <c r="BG294" s="547"/>
      <c r="BH294" s="541"/>
      <c r="BI294" s="541"/>
      <c r="BJ294" s="540">
        <v>0</v>
      </c>
      <c r="BK294" s="541"/>
      <c r="BL294" s="540"/>
      <c r="BM294" s="269" t="s">
        <v>182</v>
      </c>
      <c r="BN294" s="269" t="s">
        <v>182</v>
      </c>
      <c r="BO294" s="271" t="s">
        <v>2924</v>
      </c>
      <c r="BP294" s="262" t="str">
        <f t="shared" si="148"/>
        <v/>
      </c>
      <c r="BQ294" s="263" t="str">
        <f t="shared" si="149"/>
        <v/>
      </c>
      <c r="BR294" s="263" t="str">
        <f t="shared" si="150"/>
        <v/>
      </c>
      <c r="BS294" s="263" t="str">
        <f t="shared" si="151"/>
        <v/>
      </c>
      <c r="BT294" s="264" t="str">
        <f t="shared" si="152"/>
        <v/>
      </c>
      <c r="BU294" s="264" t="str">
        <f t="shared" si="153"/>
        <v/>
      </c>
      <c r="BV294" s="263" t="str">
        <f t="shared" si="154"/>
        <v/>
      </c>
      <c r="BW294" s="263" t="str">
        <f t="shared" si="155"/>
        <v/>
      </c>
      <c r="BX294" s="263" t="str">
        <f t="shared" si="156"/>
        <v/>
      </c>
      <c r="BY294" s="263" t="str">
        <f t="shared" si="157"/>
        <v/>
      </c>
      <c r="BZ294" s="263" t="str">
        <f t="shared" si="158"/>
        <v/>
      </c>
      <c r="CA294" s="263" t="str">
        <f t="shared" si="159"/>
        <v/>
      </c>
      <c r="CB294" s="265"/>
      <c r="CC294" s="1131" t="s">
        <v>1014</v>
      </c>
      <c r="CD294" s="1126">
        <f t="shared" si="142"/>
        <v>0</v>
      </c>
      <c r="CE294" s="1126">
        <f t="shared" si="143"/>
        <v>0</v>
      </c>
    </row>
    <row r="295" spans="1:83" ht="27">
      <c r="A295" s="1382" t="s">
        <v>3310</v>
      </c>
      <c r="B295" s="1465" t="s">
        <v>830</v>
      </c>
      <c r="C295" s="1428"/>
      <c r="D295" s="1465"/>
      <c r="E295" s="1465"/>
      <c r="F295" s="1627"/>
      <c r="G295" s="1627"/>
      <c r="H295" s="1433"/>
      <c r="I295" s="1627"/>
      <c r="J295" s="1627"/>
      <c r="K295" s="1433"/>
      <c r="L295" s="1433"/>
      <c r="M295" s="1433"/>
      <c r="N295" s="1433"/>
      <c r="O295" s="1433"/>
      <c r="P295" s="1532"/>
      <c r="Q295" s="1532"/>
      <c r="R295" s="1532"/>
      <c r="S295" s="1532"/>
      <c r="T295" s="1532"/>
      <c r="U295" s="1435" t="s">
        <v>4136</v>
      </c>
      <c r="V295" s="500"/>
      <c r="W295" s="501"/>
      <c r="X295" s="501"/>
      <c r="Y295" s="501"/>
      <c r="Z295" s="501"/>
      <c r="AA295" s="501"/>
      <c r="AB295" s="502"/>
      <c r="AC295" s="268"/>
      <c r="AD295" s="269" t="s">
        <v>182</v>
      </c>
      <c r="AE295" s="269" t="s">
        <v>182</v>
      </c>
      <c r="AF295" s="269" t="s">
        <v>182</v>
      </c>
      <c r="AG295" s="269" t="s">
        <v>182</v>
      </c>
      <c r="AH295" s="269" t="s">
        <v>90</v>
      </c>
      <c r="AI295" s="269" t="s">
        <v>182</v>
      </c>
      <c r="AJ295" s="269" t="s">
        <v>182</v>
      </c>
      <c r="AK295" s="269"/>
      <c r="AL295" s="269"/>
      <c r="AM295" s="270"/>
      <c r="AN295" s="269" t="s">
        <v>90</v>
      </c>
      <c r="AO295" s="269" t="s">
        <v>90</v>
      </c>
      <c r="AP295" s="271" t="s">
        <v>2924</v>
      </c>
      <c r="AQ295" s="272">
        <f t="shared" si="160"/>
        <v>0</v>
      </c>
      <c r="AR295" s="273">
        <f t="shared" si="161"/>
        <v>0</v>
      </c>
      <c r="AS295" s="274">
        <f t="shared" si="176"/>
        <v>0</v>
      </c>
      <c r="AT295" s="274">
        <f t="shared" si="178"/>
        <v>0</v>
      </c>
      <c r="AU295" s="125" t="str">
        <f t="shared" si="162"/>
        <v/>
      </c>
      <c r="AV295" s="126" t="str">
        <f t="shared" si="144"/>
        <v/>
      </c>
      <c r="AW295" s="125" t="str">
        <f t="shared" si="145"/>
        <v/>
      </c>
      <c r="AX295" s="127" t="str">
        <f t="shared" si="146"/>
        <v/>
      </c>
      <c r="AY295" s="127" t="str">
        <f t="shared" si="147"/>
        <v/>
      </c>
      <c r="AZ295" s="128" t="str">
        <f t="shared" si="163"/>
        <v/>
      </c>
      <c r="BA295" s="553" t="s">
        <v>2582</v>
      </c>
      <c r="BB295" s="537" t="s">
        <v>830</v>
      </c>
      <c r="BC295" s="547"/>
      <c r="BD295" s="547"/>
      <c r="BE295" s="541"/>
      <c r="BF295" s="547"/>
      <c r="BG295" s="547"/>
      <c r="BH295" s="541"/>
      <c r="BI295" s="541"/>
      <c r="BJ295" s="540">
        <v>0</v>
      </c>
      <c r="BK295" s="541"/>
      <c r="BL295" s="540"/>
      <c r="BM295" s="269" t="s">
        <v>182</v>
      </c>
      <c r="BN295" s="269" t="s">
        <v>182</v>
      </c>
      <c r="BO295" s="271" t="s">
        <v>2924</v>
      </c>
      <c r="BP295" s="262" t="str">
        <f t="shared" si="148"/>
        <v/>
      </c>
      <c r="BQ295" s="263" t="str">
        <f t="shared" si="149"/>
        <v/>
      </c>
      <c r="BR295" s="263" t="str">
        <f t="shared" si="150"/>
        <v/>
      </c>
      <c r="BS295" s="263" t="str">
        <f t="shared" si="151"/>
        <v/>
      </c>
      <c r="BT295" s="264" t="str">
        <f t="shared" si="152"/>
        <v/>
      </c>
      <c r="BU295" s="264" t="str">
        <f t="shared" si="153"/>
        <v/>
      </c>
      <c r="BV295" s="263" t="str">
        <f t="shared" si="154"/>
        <v/>
      </c>
      <c r="BW295" s="263" t="str">
        <f t="shared" si="155"/>
        <v/>
      </c>
      <c r="BX295" s="263" t="str">
        <f t="shared" si="156"/>
        <v/>
      </c>
      <c r="BY295" s="263" t="str">
        <f t="shared" si="157"/>
        <v/>
      </c>
      <c r="BZ295" s="263" t="str">
        <f t="shared" si="158"/>
        <v/>
      </c>
      <c r="CA295" s="263" t="str">
        <f t="shared" si="159"/>
        <v/>
      </c>
      <c r="CB295" s="265"/>
      <c r="CC295" s="1131" t="s">
        <v>1014</v>
      </c>
      <c r="CD295" s="1126">
        <f t="shared" si="142"/>
        <v>0</v>
      </c>
      <c r="CE295" s="1126">
        <f t="shared" si="143"/>
        <v>0</v>
      </c>
    </row>
    <row r="296" spans="1:83" ht="27">
      <c r="A296" s="1382" t="s">
        <v>3311</v>
      </c>
      <c r="B296" s="1465" t="s">
        <v>831</v>
      </c>
      <c r="C296" s="1428"/>
      <c r="D296" s="1465"/>
      <c r="E296" s="1465"/>
      <c r="F296" s="1627"/>
      <c r="G296" s="1627"/>
      <c r="H296" s="1433"/>
      <c r="I296" s="1627"/>
      <c r="J296" s="1627"/>
      <c r="K296" s="1433"/>
      <c r="L296" s="1433"/>
      <c r="M296" s="1433"/>
      <c r="N296" s="1433"/>
      <c r="O296" s="1433"/>
      <c r="P296" s="1532"/>
      <c r="Q296" s="1532"/>
      <c r="R296" s="1532"/>
      <c r="S296" s="1532"/>
      <c r="T296" s="1532"/>
      <c r="U296" s="1447" t="s">
        <v>4137</v>
      </c>
      <c r="V296" s="500"/>
      <c r="W296" s="501"/>
      <c r="X296" s="501"/>
      <c r="Y296" s="501"/>
      <c r="Z296" s="501"/>
      <c r="AA296" s="501"/>
      <c r="AB296" s="502"/>
      <c r="AC296" s="268"/>
      <c r="AD296" s="269" t="s">
        <v>182</v>
      </c>
      <c r="AE296" s="269" t="s">
        <v>182</v>
      </c>
      <c r="AF296" s="269" t="s">
        <v>182</v>
      </c>
      <c r="AG296" s="269" t="s">
        <v>182</v>
      </c>
      <c r="AH296" s="269" t="s">
        <v>90</v>
      </c>
      <c r="AI296" s="269" t="s">
        <v>182</v>
      </c>
      <c r="AJ296" s="269" t="s">
        <v>182</v>
      </c>
      <c r="AK296" s="269"/>
      <c r="AL296" s="269"/>
      <c r="AM296" s="270"/>
      <c r="AN296" s="269" t="s">
        <v>90</v>
      </c>
      <c r="AO296" s="269" t="s">
        <v>90</v>
      </c>
      <c r="AP296" s="271" t="s">
        <v>2924</v>
      </c>
      <c r="AQ296" s="272">
        <f t="shared" si="160"/>
        <v>0</v>
      </c>
      <c r="AR296" s="273">
        <f t="shared" si="161"/>
        <v>0</v>
      </c>
      <c r="AS296" s="274">
        <f t="shared" si="176"/>
        <v>0</v>
      </c>
      <c r="AT296" s="274">
        <f t="shared" si="178"/>
        <v>0</v>
      </c>
      <c r="AU296" s="125" t="str">
        <f t="shared" si="162"/>
        <v/>
      </c>
      <c r="AV296" s="126" t="str">
        <f t="shared" si="144"/>
        <v/>
      </c>
      <c r="AW296" s="125" t="str">
        <f t="shared" si="145"/>
        <v/>
      </c>
      <c r="AX296" s="127" t="str">
        <f t="shared" si="146"/>
        <v/>
      </c>
      <c r="AY296" s="127" t="str">
        <f t="shared" si="147"/>
        <v/>
      </c>
      <c r="AZ296" s="128" t="str">
        <f t="shared" si="163"/>
        <v/>
      </c>
      <c r="BA296" s="553" t="s">
        <v>2583</v>
      </c>
      <c r="BB296" s="537" t="s">
        <v>831</v>
      </c>
      <c r="BC296" s="547"/>
      <c r="BD296" s="547"/>
      <c r="BE296" s="541"/>
      <c r="BF296" s="547"/>
      <c r="BG296" s="547"/>
      <c r="BH296" s="541"/>
      <c r="BI296" s="541"/>
      <c r="BJ296" s="540">
        <v>0</v>
      </c>
      <c r="BK296" s="541"/>
      <c r="BL296" s="540"/>
      <c r="BM296" s="269" t="s">
        <v>182</v>
      </c>
      <c r="BN296" s="269" t="s">
        <v>182</v>
      </c>
      <c r="BO296" s="271" t="s">
        <v>2924</v>
      </c>
      <c r="BP296" s="262" t="str">
        <f t="shared" si="148"/>
        <v/>
      </c>
      <c r="BQ296" s="263" t="str">
        <f t="shared" si="149"/>
        <v/>
      </c>
      <c r="BR296" s="263" t="str">
        <f t="shared" si="150"/>
        <v/>
      </c>
      <c r="BS296" s="263" t="str">
        <f t="shared" si="151"/>
        <v/>
      </c>
      <c r="BT296" s="264" t="str">
        <f t="shared" si="152"/>
        <v/>
      </c>
      <c r="BU296" s="264" t="str">
        <f t="shared" si="153"/>
        <v/>
      </c>
      <c r="BV296" s="263" t="str">
        <f t="shared" si="154"/>
        <v/>
      </c>
      <c r="BW296" s="263" t="str">
        <f t="shared" si="155"/>
        <v/>
      </c>
      <c r="BX296" s="263" t="str">
        <f t="shared" si="156"/>
        <v/>
      </c>
      <c r="BY296" s="263" t="str">
        <f t="shared" si="157"/>
        <v/>
      </c>
      <c r="BZ296" s="263" t="str">
        <f t="shared" si="158"/>
        <v/>
      </c>
      <c r="CA296" s="263" t="str">
        <f t="shared" si="159"/>
        <v/>
      </c>
      <c r="CB296" s="265"/>
      <c r="CC296" s="1131" t="s">
        <v>3423</v>
      </c>
      <c r="CD296" s="1126">
        <f t="shared" si="142"/>
        <v>0</v>
      </c>
      <c r="CE296" s="1126">
        <f t="shared" si="143"/>
        <v>0</v>
      </c>
    </row>
    <row r="297" spans="1:83" ht="27">
      <c r="A297" s="1382" t="s">
        <v>3312</v>
      </c>
      <c r="B297" s="1465" t="s">
        <v>832</v>
      </c>
      <c r="C297" s="1428"/>
      <c r="D297" s="1465"/>
      <c r="E297" s="1465"/>
      <c r="F297" s="1627"/>
      <c r="G297" s="1627"/>
      <c r="H297" s="1433"/>
      <c r="I297" s="1627"/>
      <c r="J297" s="1627"/>
      <c r="K297" s="1433"/>
      <c r="L297" s="1433"/>
      <c r="M297" s="1433"/>
      <c r="N297" s="1433"/>
      <c r="O297" s="1433"/>
      <c r="P297" s="1532"/>
      <c r="Q297" s="1532"/>
      <c r="R297" s="1532"/>
      <c r="S297" s="1532"/>
      <c r="T297" s="1532"/>
      <c r="U297" s="1435" t="s">
        <v>3819</v>
      </c>
      <c r="V297" s="500"/>
      <c r="W297" s="501"/>
      <c r="X297" s="501"/>
      <c r="Y297" s="501"/>
      <c r="Z297" s="501"/>
      <c r="AA297" s="501"/>
      <c r="AB297" s="502"/>
      <c r="AC297" s="268"/>
      <c r="AD297" s="269" t="s">
        <v>182</v>
      </c>
      <c r="AE297" s="269" t="s">
        <v>182</v>
      </c>
      <c r="AF297" s="269" t="s">
        <v>182</v>
      </c>
      <c r="AG297" s="269" t="s">
        <v>182</v>
      </c>
      <c r="AH297" s="269" t="s">
        <v>90</v>
      </c>
      <c r="AI297" s="269" t="s">
        <v>182</v>
      </c>
      <c r="AJ297" s="269" t="s">
        <v>182</v>
      </c>
      <c r="AK297" s="269"/>
      <c r="AL297" s="269"/>
      <c r="AM297" s="270"/>
      <c r="AN297" s="269" t="s">
        <v>90</v>
      </c>
      <c r="AO297" s="269" t="s">
        <v>90</v>
      </c>
      <c r="AP297" s="271" t="s">
        <v>2924</v>
      </c>
      <c r="AQ297" s="272">
        <f t="shared" si="160"/>
        <v>0</v>
      </c>
      <c r="AR297" s="273">
        <f t="shared" si="161"/>
        <v>0</v>
      </c>
      <c r="AS297" s="274">
        <f t="shared" si="176"/>
        <v>0</v>
      </c>
      <c r="AT297" s="274">
        <f t="shared" si="178"/>
        <v>0</v>
      </c>
      <c r="AU297" s="125" t="str">
        <f t="shared" si="162"/>
        <v/>
      </c>
      <c r="AV297" s="126" t="str">
        <f t="shared" si="144"/>
        <v/>
      </c>
      <c r="AW297" s="125" t="str">
        <f t="shared" si="145"/>
        <v/>
      </c>
      <c r="AX297" s="127" t="str">
        <f t="shared" si="146"/>
        <v/>
      </c>
      <c r="AY297" s="127" t="str">
        <f t="shared" si="147"/>
        <v/>
      </c>
      <c r="AZ297" s="128" t="str">
        <f t="shared" si="163"/>
        <v/>
      </c>
      <c r="BA297" s="553" t="s">
        <v>2584</v>
      </c>
      <c r="BB297" s="537" t="s">
        <v>832</v>
      </c>
      <c r="BC297" s="547"/>
      <c r="BD297" s="547"/>
      <c r="BE297" s="541"/>
      <c r="BF297" s="547"/>
      <c r="BG297" s="547"/>
      <c r="BH297" s="541"/>
      <c r="BI297" s="541"/>
      <c r="BJ297" s="540">
        <v>0</v>
      </c>
      <c r="BK297" s="541"/>
      <c r="BL297" s="540"/>
      <c r="BM297" s="269" t="s">
        <v>182</v>
      </c>
      <c r="BN297" s="269" t="s">
        <v>182</v>
      </c>
      <c r="BO297" s="271" t="s">
        <v>2924</v>
      </c>
      <c r="BP297" s="262" t="str">
        <f t="shared" si="148"/>
        <v/>
      </c>
      <c r="BQ297" s="263" t="str">
        <f t="shared" si="149"/>
        <v/>
      </c>
      <c r="BR297" s="263" t="str">
        <f t="shared" si="150"/>
        <v/>
      </c>
      <c r="BS297" s="263" t="str">
        <f t="shared" si="151"/>
        <v/>
      </c>
      <c r="BT297" s="264" t="str">
        <f t="shared" si="152"/>
        <v/>
      </c>
      <c r="BU297" s="264" t="str">
        <f t="shared" si="153"/>
        <v/>
      </c>
      <c r="BV297" s="263" t="str">
        <f t="shared" si="154"/>
        <v/>
      </c>
      <c r="BW297" s="263" t="str">
        <f t="shared" si="155"/>
        <v/>
      </c>
      <c r="BX297" s="263" t="str">
        <f t="shared" si="156"/>
        <v/>
      </c>
      <c r="BY297" s="263" t="str">
        <f t="shared" si="157"/>
        <v/>
      </c>
      <c r="BZ297" s="263" t="str">
        <f t="shared" si="158"/>
        <v/>
      </c>
      <c r="CA297" s="263" t="str">
        <f t="shared" si="159"/>
        <v/>
      </c>
      <c r="CB297" s="265"/>
      <c r="CC297" s="1131" t="s">
        <v>1014</v>
      </c>
      <c r="CD297" s="1126">
        <f t="shared" si="142"/>
        <v>0</v>
      </c>
      <c r="CE297" s="1126">
        <f t="shared" si="143"/>
        <v>0</v>
      </c>
    </row>
    <row r="298" spans="1:83" ht="40.5">
      <c r="A298" s="1397" t="s">
        <v>4138</v>
      </c>
      <c r="B298" s="1487" t="s">
        <v>4139</v>
      </c>
      <c r="C298" s="1487"/>
      <c r="D298" s="1487"/>
      <c r="E298" s="1487"/>
      <c r="F298" s="1644">
        <f>F299+F300+F301</f>
        <v>2269</v>
      </c>
      <c r="G298" s="1644">
        <f t="shared" ref="G298:O298" si="179">G299+G300+G301</f>
        <v>0</v>
      </c>
      <c r="H298" s="1644">
        <f t="shared" si="179"/>
        <v>3968</v>
      </c>
      <c r="I298" s="1644">
        <f t="shared" si="179"/>
        <v>2288</v>
      </c>
      <c r="J298" s="1644">
        <f t="shared" si="179"/>
        <v>0</v>
      </c>
      <c r="K298" s="1644">
        <f t="shared" si="179"/>
        <v>3930</v>
      </c>
      <c r="L298" s="1644">
        <f t="shared" si="179"/>
        <v>0</v>
      </c>
      <c r="M298" s="1644">
        <f t="shared" si="179"/>
        <v>2269</v>
      </c>
      <c r="N298" s="1644">
        <f t="shared" si="179"/>
        <v>0</v>
      </c>
      <c r="O298" s="1644">
        <f t="shared" si="179"/>
        <v>2288</v>
      </c>
      <c r="P298" s="1644"/>
      <c r="Q298" s="1536"/>
      <c r="R298" s="1536"/>
      <c r="S298" s="1536"/>
      <c r="T298" s="1536"/>
      <c r="U298" s="1792"/>
      <c r="V298" s="500" t="s">
        <v>80</v>
      </c>
      <c r="W298" s="501" t="s">
        <v>164</v>
      </c>
      <c r="X298" s="501"/>
      <c r="Y298" s="501">
        <v>3</v>
      </c>
      <c r="Z298" s="501">
        <v>2</v>
      </c>
      <c r="AA298" s="501">
        <v>0</v>
      </c>
      <c r="AB298" s="502"/>
      <c r="AC298" s="268"/>
      <c r="AD298" s="269" t="s">
        <v>721</v>
      </c>
      <c r="AE298" s="269" t="s">
        <v>721</v>
      </c>
      <c r="AF298" s="269" t="s">
        <v>385</v>
      </c>
      <c r="AG298" s="269" t="s">
        <v>721</v>
      </c>
      <c r="AH298" s="269" t="s">
        <v>90</v>
      </c>
      <c r="AI298" s="269" t="s">
        <v>721</v>
      </c>
      <c r="AJ298" s="269" t="s">
        <v>721</v>
      </c>
      <c r="AK298" s="269"/>
      <c r="AL298" s="269"/>
      <c r="AM298" s="270"/>
      <c r="AN298" s="269" t="s">
        <v>90</v>
      </c>
      <c r="AO298" s="269" t="s">
        <v>90</v>
      </c>
      <c r="AP298" s="271"/>
      <c r="AQ298" s="272">
        <f t="shared" si="160"/>
        <v>0</v>
      </c>
      <c r="AR298" s="273">
        <f t="shared" si="161"/>
        <v>0</v>
      </c>
      <c r="AS298" s="274">
        <f t="shared" si="176"/>
        <v>0</v>
      </c>
      <c r="AT298" s="274">
        <f t="shared" si="178"/>
        <v>0</v>
      </c>
      <c r="AU298" s="125">
        <f t="shared" si="162"/>
        <v>4.0825688073394595</v>
      </c>
      <c r="AV298" s="126">
        <f t="shared" si="144"/>
        <v>0.83737329219921719</v>
      </c>
      <c r="AW298" s="125">
        <f t="shared" si="145"/>
        <v>-0.95766129032257563</v>
      </c>
      <c r="AX298" s="127">
        <f t="shared" si="146"/>
        <v>571.82459677419354</v>
      </c>
      <c r="AY298" s="127">
        <f t="shared" si="147"/>
        <v>582.18829516539438</v>
      </c>
      <c r="AZ298" s="128" t="str">
        <f t="shared" si="163"/>
        <v/>
      </c>
      <c r="BA298" s="553" t="s">
        <v>2585</v>
      </c>
      <c r="BB298" s="537" t="s">
        <v>729</v>
      </c>
      <c r="BC298" s="547">
        <v>2180</v>
      </c>
      <c r="BD298" s="547">
        <v>0</v>
      </c>
      <c r="BE298" s="547">
        <v>4057</v>
      </c>
      <c r="BF298" s="547">
        <v>2269</v>
      </c>
      <c r="BG298" s="547">
        <v>0</v>
      </c>
      <c r="BH298" s="547">
        <v>3968</v>
      </c>
      <c r="BI298" s="547">
        <v>0</v>
      </c>
      <c r="BJ298" s="547">
        <v>2180</v>
      </c>
      <c r="BK298" s="547">
        <v>0</v>
      </c>
      <c r="BL298" s="547">
        <v>2269</v>
      </c>
      <c r="BM298" s="269" t="s">
        <v>376</v>
      </c>
      <c r="BN298" s="269" t="s">
        <v>182</v>
      </c>
      <c r="BO298" s="271"/>
      <c r="BP298" s="262" t="str">
        <f t="shared" si="148"/>
        <v/>
      </c>
      <c r="BQ298" s="263">
        <f t="shared" si="149"/>
        <v>0</v>
      </c>
      <c r="BR298" s="263">
        <f t="shared" si="150"/>
        <v>0</v>
      </c>
      <c r="BS298" s="263">
        <f t="shared" si="151"/>
        <v>0</v>
      </c>
      <c r="BT298" s="264" t="str">
        <f t="shared" si="152"/>
        <v/>
      </c>
      <c r="BU298" s="264" t="str">
        <f t="shared" si="153"/>
        <v/>
      </c>
      <c r="BV298" s="263">
        <f t="shared" si="154"/>
        <v>0</v>
      </c>
      <c r="BW298" s="263">
        <f t="shared" si="155"/>
        <v>0</v>
      </c>
      <c r="BX298" s="263" t="str">
        <f t="shared" si="156"/>
        <v/>
      </c>
      <c r="BY298" s="263" t="str">
        <f t="shared" si="157"/>
        <v/>
      </c>
      <c r="BZ298" s="263" t="str">
        <f t="shared" si="158"/>
        <v/>
      </c>
      <c r="CA298" s="263" t="str">
        <f t="shared" si="159"/>
        <v/>
      </c>
      <c r="CB298" s="265"/>
      <c r="CC298" s="1131" t="s">
        <v>1014</v>
      </c>
      <c r="CD298" s="1126">
        <f t="shared" si="142"/>
        <v>0</v>
      </c>
      <c r="CE298" s="1126">
        <f t="shared" si="143"/>
        <v>0</v>
      </c>
    </row>
    <row r="299" spans="1:83">
      <c r="A299" s="1397" t="s">
        <v>3313</v>
      </c>
      <c r="B299" s="1487" t="s">
        <v>833</v>
      </c>
      <c r="C299" s="1437"/>
      <c r="D299" s="1487"/>
      <c r="E299" s="1487"/>
      <c r="F299" s="1644"/>
      <c r="G299" s="1644"/>
      <c r="H299" s="1438"/>
      <c r="I299" s="1644"/>
      <c r="J299" s="1644"/>
      <c r="K299" s="1438"/>
      <c r="L299" s="1438"/>
      <c r="M299" s="1438"/>
      <c r="N299" s="1438"/>
      <c r="O299" s="1438"/>
      <c r="P299" s="1536"/>
      <c r="Q299" s="1536"/>
      <c r="R299" s="1536"/>
      <c r="S299" s="1536"/>
      <c r="T299" s="1536"/>
      <c r="U299" s="1439" t="s">
        <v>4140</v>
      </c>
      <c r="V299" s="500"/>
      <c r="W299" s="501"/>
      <c r="X299" s="501"/>
      <c r="Y299" s="501"/>
      <c r="Z299" s="501"/>
      <c r="AA299" s="501"/>
      <c r="AB299" s="502"/>
      <c r="AC299" s="268"/>
      <c r="AD299" s="269" t="s">
        <v>378</v>
      </c>
      <c r="AE299" s="269" t="s">
        <v>378</v>
      </c>
      <c r="AF299" s="269" t="s">
        <v>378</v>
      </c>
      <c r="AG299" s="269" t="s">
        <v>378</v>
      </c>
      <c r="AH299" s="269" t="s">
        <v>90</v>
      </c>
      <c r="AI299" s="269" t="s">
        <v>90</v>
      </c>
      <c r="AJ299" s="269" t="s">
        <v>90</v>
      </c>
      <c r="AK299" s="269"/>
      <c r="AL299" s="269"/>
      <c r="AM299" s="270"/>
      <c r="AN299" s="269" t="s">
        <v>90</v>
      </c>
      <c r="AO299" s="269" t="s">
        <v>90</v>
      </c>
      <c r="AP299" s="275" t="s">
        <v>2924</v>
      </c>
      <c r="AQ299" s="272">
        <f t="shared" si="160"/>
        <v>0</v>
      </c>
      <c r="AR299" s="273">
        <f t="shared" si="161"/>
        <v>0</v>
      </c>
      <c r="AS299" s="274">
        <f t="shared" si="176"/>
        <v>0</v>
      </c>
      <c r="AT299" s="274">
        <f t="shared" si="178"/>
        <v>0</v>
      </c>
      <c r="AU299" s="125" t="str">
        <f t="shared" si="162"/>
        <v/>
      </c>
      <c r="AV299" s="126" t="str">
        <f t="shared" si="144"/>
        <v/>
      </c>
      <c r="AW299" s="125" t="str">
        <f t="shared" si="145"/>
        <v/>
      </c>
      <c r="AX299" s="127" t="str">
        <f t="shared" si="146"/>
        <v/>
      </c>
      <c r="AY299" s="127" t="str">
        <f t="shared" si="147"/>
        <v/>
      </c>
      <c r="AZ299" s="128" t="str">
        <f t="shared" si="163"/>
        <v/>
      </c>
      <c r="BA299" s="553" t="s">
        <v>2586</v>
      </c>
      <c r="BB299" s="537" t="s">
        <v>833</v>
      </c>
      <c r="BC299" s="547"/>
      <c r="BD299" s="547"/>
      <c r="BE299" s="541"/>
      <c r="BF299" s="547"/>
      <c r="BG299" s="547"/>
      <c r="BH299" s="541"/>
      <c r="BI299" s="541"/>
      <c r="BJ299" s="540">
        <v>0</v>
      </c>
      <c r="BK299" s="541"/>
      <c r="BL299" s="540"/>
      <c r="BM299" s="269" t="s">
        <v>182</v>
      </c>
      <c r="BN299" s="269" t="s">
        <v>90</v>
      </c>
      <c r="BO299" s="275" t="s">
        <v>2924</v>
      </c>
      <c r="BP299" s="262" t="str">
        <f t="shared" si="148"/>
        <v/>
      </c>
      <c r="BQ299" s="263" t="str">
        <f t="shared" si="149"/>
        <v/>
      </c>
      <c r="BR299" s="263" t="str">
        <f t="shared" si="150"/>
        <v/>
      </c>
      <c r="BS299" s="263" t="str">
        <f t="shared" si="151"/>
        <v/>
      </c>
      <c r="BT299" s="264" t="str">
        <f t="shared" si="152"/>
        <v/>
      </c>
      <c r="BU299" s="264" t="str">
        <f t="shared" si="153"/>
        <v/>
      </c>
      <c r="BV299" s="263" t="str">
        <f t="shared" si="154"/>
        <v/>
      </c>
      <c r="BW299" s="263" t="str">
        <f t="shared" si="155"/>
        <v/>
      </c>
      <c r="BX299" s="263" t="str">
        <f t="shared" si="156"/>
        <v/>
      </c>
      <c r="BY299" s="263" t="str">
        <f t="shared" si="157"/>
        <v/>
      </c>
      <c r="BZ299" s="263" t="str">
        <f t="shared" si="158"/>
        <v/>
      </c>
      <c r="CA299" s="263" t="str">
        <f t="shared" si="159"/>
        <v/>
      </c>
      <c r="CB299" s="265"/>
      <c r="CC299" s="1131" t="s">
        <v>1014</v>
      </c>
      <c r="CD299" s="1126">
        <f t="shared" si="142"/>
        <v>0</v>
      </c>
      <c r="CE299" s="1126">
        <f t="shared" si="143"/>
        <v>0</v>
      </c>
    </row>
    <row r="300" spans="1:83" ht="27">
      <c r="A300" s="1397" t="s">
        <v>3314</v>
      </c>
      <c r="B300" s="1487" t="s">
        <v>834</v>
      </c>
      <c r="C300" s="1437"/>
      <c r="D300" s="1487"/>
      <c r="E300" s="1487"/>
      <c r="F300" s="1644"/>
      <c r="G300" s="1644"/>
      <c r="H300" s="1438"/>
      <c r="I300" s="1644"/>
      <c r="J300" s="1644"/>
      <c r="K300" s="1438"/>
      <c r="L300" s="1438"/>
      <c r="M300" s="1438"/>
      <c r="N300" s="1438"/>
      <c r="O300" s="1438"/>
      <c r="P300" s="1536"/>
      <c r="Q300" s="1536"/>
      <c r="R300" s="1536"/>
      <c r="S300" s="1536"/>
      <c r="T300" s="1536"/>
      <c r="U300" s="1439" t="s">
        <v>4140</v>
      </c>
      <c r="V300" s="500"/>
      <c r="W300" s="501"/>
      <c r="X300" s="501"/>
      <c r="Y300" s="501"/>
      <c r="Z300" s="501"/>
      <c r="AA300" s="501"/>
      <c r="AB300" s="502"/>
      <c r="AC300" s="268"/>
      <c r="AD300" s="269" t="s">
        <v>378</v>
      </c>
      <c r="AE300" s="269" t="s">
        <v>378</v>
      </c>
      <c r="AF300" s="269" t="s">
        <v>378</v>
      </c>
      <c r="AG300" s="269" t="s">
        <v>378</v>
      </c>
      <c r="AH300" s="269" t="s">
        <v>90</v>
      </c>
      <c r="AI300" s="269" t="s">
        <v>90</v>
      </c>
      <c r="AJ300" s="269" t="s">
        <v>90</v>
      </c>
      <c r="AK300" s="269"/>
      <c r="AL300" s="269"/>
      <c r="AM300" s="270"/>
      <c r="AN300" s="269" t="s">
        <v>90</v>
      </c>
      <c r="AO300" s="269" t="s">
        <v>90</v>
      </c>
      <c r="AP300" s="275" t="s">
        <v>2924</v>
      </c>
      <c r="AQ300" s="272">
        <f t="shared" si="160"/>
        <v>0</v>
      </c>
      <c r="AR300" s="273">
        <f t="shared" si="161"/>
        <v>0</v>
      </c>
      <c r="AS300" s="274">
        <f t="shared" si="176"/>
        <v>0</v>
      </c>
      <c r="AT300" s="274">
        <f t="shared" si="178"/>
        <v>0</v>
      </c>
      <c r="AU300" s="125" t="str">
        <f t="shared" si="162"/>
        <v/>
      </c>
      <c r="AV300" s="126" t="str">
        <f t="shared" si="144"/>
        <v/>
      </c>
      <c r="AW300" s="125" t="str">
        <f t="shared" si="145"/>
        <v/>
      </c>
      <c r="AX300" s="127" t="str">
        <f t="shared" si="146"/>
        <v/>
      </c>
      <c r="AY300" s="127" t="str">
        <f t="shared" si="147"/>
        <v/>
      </c>
      <c r="AZ300" s="128" t="str">
        <f t="shared" si="163"/>
        <v/>
      </c>
      <c r="BA300" s="553" t="s">
        <v>2587</v>
      </c>
      <c r="BB300" s="537" t="s">
        <v>834</v>
      </c>
      <c r="BC300" s="547"/>
      <c r="BD300" s="547"/>
      <c r="BE300" s="541"/>
      <c r="BF300" s="547"/>
      <c r="BG300" s="547"/>
      <c r="BH300" s="541"/>
      <c r="BI300" s="541"/>
      <c r="BJ300" s="540">
        <v>0</v>
      </c>
      <c r="BK300" s="541"/>
      <c r="BL300" s="540"/>
      <c r="BM300" s="269" t="s">
        <v>182</v>
      </c>
      <c r="BN300" s="269" t="s">
        <v>90</v>
      </c>
      <c r="BO300" s="275" t="s">
        <v>2924</v>
      </c>
      <c r="BP300" s="262" t="str">
        <f t="shared" si="148"/>
        <v/>
      </c>
      <c r="BQ300" s="263" t="str">
        <f t="shared" si="149"/>
        <v/>
      </c>
      <c r="BR300" s="263" t="str">
        <f t="shared" si="150"/>
        <v/>
      </c>
      <c r="BS300" s="263" t="str">
        <f t="shared" si="151"/>
        <v/>
      </c>
      <c r="BT300" s="264" t="str">
        <f t="shared" si="152"/>
        <v/>
      </c>
      <c r="BU300" s="264" t="str">
        <f t="shared" si="153"/>
        <v/>
      </c>
      <c r="BV300" s="263" t="str">
        <f t="shared" si="154"/>
        <v/>
      </c>
      <c r="BW300" s="263" t="str">
        <f t="shared" si="155"/>
        <v/>
      </c>
      <c r="BX300" s="263" t="str">
        <f t="shared" si="156"/>
        <v/>
      </c>
      <c r="BY300" s="263" t="str">
        <f t="shared" si="157"/>
        <v/>
      </c>
      <c r="BZ300" s="263" t="str">
        <f t="shared" si="158"/>
        <v/>
      </c>
      <c r="CA300" s="263" t="str">
        <f t="shared" si="159"/>
        <v/>
      </c>
      <c r="CB300" s="265"/>
      <c r="CC300" s="1131" t="s">
        <v>1014</v>
      </c>
      <c r="CD300" s="1126">
        <f t="shared" si="142"/>
        <v>0</v>
      </c>
      <c r="CE300" s="1126">
        <f t="shared" si="143"/>
        <v>0</v>
      </c>
    </row>
    <row r="301" spans="1:83" ht="67.5">
      <c r="A301" s="1502" t="s">
        <v>3315</v>
      </c>
      <c r="B301" s="1219" t="s">
        <v>835</v>
      </c>
      <c r="C301" s="1219" t="s">
        <v>1060</v>
      </c>
      <c r="D301" s="1219" t="s">
        <v>1061</v>
      </c>
      <c r="E301" s="1219" t="s">
        <v>4141</v>
      </c>
      <c r="F301" s="1213">
        <v>2269</v>
      </c>
      <c r="G301" s="1213"/>
      <c r="H301" s="1213">
        <v>3968</v>
      </c>
      <c r="I301" s="1813">
        <v>2288</v>
      </c>
      <c r="J301" s="1814"/>
      <c r="K301" s="1814">
        <v>3930</v>
      </c>
      <c r="L301" s="1213"/>
      <c r="M301" s="1213">
        <v>2269</v>
      </c>
      <c r="N301" s="1213"/>
      <c r="O301" s="1813">
        <v>2288</v>
      </c>
      <c r="P301" s="1166" t="s">
        <v>231</v>
      </c>
      <c r="Q301" s="1166" t="s">
        <v>904</v>
      </c>
      <c r="R301" s="1166" t="s">
        <v>923</v>
      </c>
      <c r="S301" s="1166" t="s">
        <v>1855</v>
      </c>
      <c r="T301" s="1166" t="s">
        <v>1059</v>
      </c>
      <c r="U301" s="1812" t="s">
        <v>4142</v>
      </c>
      <c r="V301" s="500"/>
      <c r="W301" s="501"/>
      <c r="X301" s="501"/>
      <c r="Y301" s="501"/>
      <c r="Z301" s="501"/>
      <c r="AA301" s="501"/>
      <c r="AB301" s="502"/>
      <c r="AC301" s="268"/>
      <c r="AD301" s="269" t="s">
        <v>379</v>
      </c>
      <c r="AE301" s="269" t="s">
        <v>380</v>
      </c>
      <c r="AF301" s="269" t="s">
        <v>381</v>
      </c>
      <c r="AG301" s="269" t="s">
        <v>382</v>
      </c>
      <c r="AH301" s="269" t="s">
        <v>3081</v>
      </c>
      <c r="AI301" s="269" t="s">
        <v>730</v>
      </c>
      <c r="AJ301" s="269" t="s">
        <v>726</v>
      </c>
      <c r="AK301" s="269"/>
      <c r="AL301" s="269"/>
      <c r="AM301" s="270"/>
      <c r="AN301" s="269" t="s">
        <v>593</v>
      </c>
      <c r="AO301" s="269" t="s">
        <v>594</v>
      </c>
      <c r="AP301" s="271"/>
      <c r="AQ301" s="272">
        <f t="shared" si="160"/>
        <v>0</v>
      </c>
      <c r="AR301" s="273">
        <f t="shared" si="161"/>
        <v>0</v>
      </c>
      <c r="AS301" s="274">
        <f t="shared" si="176"/>
        <v>0</v>
      </c>
      <c r="AT301" s="274">
        <f t="shared" si="178"/>
        <v>0</v>
      </c>
      <c r="AU301" s="125">
        <f t="shared" si="162"/>
        <v>4.0825688073394595</v>
      </c>
      <c r="AV301" s="126">
        <f t="shared" si="144"/>
        <v>0.83737329219921719</v>
      </c>
      <c r="AW301" s="125">
        <f t="shared" si="145"/>
        <v>-0.95766129032257563</v>
      </c>
      <c r="AX301" s="127">
        <f t="shared" si="146"/>
        <v>571.82459677419354</v>
      </c>
      <c r="AY301" s="127">
        <f t="shared" si="147"/>
        <v>582.18829516539438</v>
      </c>
      <c r="AZ301" s="128" t="str">
        <f t="shared" si="163"/>
        <v/>
      </c>
      <c r="BA301" s="553" t="s">
        <v>2588</v>
      </c>
      <c r="BB301" s="678" t="s">
        <v>835</v>
      </c>
      <c r="BC301" s="535">
        <v>2180</v>
      </c>
      <c r="BD301" s="535"/>
      <c r="BE301" s="676">
        <v>4057</v>
      </c>
      <c r="BF301" s="535">
        <v>2269</v>
      </c>
      <c r="BG301" s="535"/>
      <c r="BH301" s="676">
        <v>3968</v>
      </c>
      <c r="BI301" s="676"/>
      <c r="BJ301" s="676">
        <v>2180</v>
      </c>
      <c r="BK301" s="676"/>
      <c r="BL301" s="676">
        <v>2269</v>
      </c>
      <c r="BM301" s="269" t="s">
        <v>225</v>
      </c>
      <c r="BN301" s="269" t="s">
        <v>730</v>
      </c>
      <c r="BO301" s="271"/>
      <c r="BP301" s="262" t="str">
        <f t="shared" si="148"/>
        <v/>
      </c>
      <c r="BQ301" s="263">
        <f t="shared" si="149"/>
        <v>0</v>
      </c>
      <c r="BR301" s="263" t="str">
        <f t="shared" si="150"/>
        <v/>
      </c>
      <c r="BS301" s="263">
        <f t="shared" si="151"/>
        <v>0</v>
      </c>
      <c r="BT301" s="264" t="str">
        <f t="shared" si="152"/>
        <v/>
      </c>
      <c r="BU301" s="264" t="str">
        <f t="shared" si="153"/>
        <v/>
      </c>
      <c r="BV301" s="263" t="str">
        <f t="shared" si="154"/>
        <v/>
      </c>
      <c r="BW301" s="263">
        <f t="shared" si="155"/>
        <v>0</v>
      </c>
      <c r="BX301" s="263" t="str">
        <f t="shared" si="156"/>
        <v/>
      </c>
      <c r="BY301" s="263" t="str">
        <f t="shared" si="157"/>
        <v/>
      </c>
      <c r="BZ301" s="263" t="str">
        <f t="shared" si="158"/>
        <v/>
      </c>
      <c r="CA301" s="263" t="str">
        <f t="shared" si="159"/>
        <v/>
      </c>
      <c r="CB301" s="265"/>
      <c r="CC301" s="1131" t="s">
        <v>1014</v>
      </c>
      <c r="CD301" s="1126">
        <f t="shared" si="142"/>
        <v>0</v>
      </c>
      <c r="CE301" s="1126">
        <f t="shared" si="143"/>
        <v>0</v>
      </c>
    </row>
    <row r="302" spans="1:83" ht="67.5">
      <c r="A302" s="1397" t="s">
        <v>4143</v>
      </c>
      <c r="B302" s="1487" t="s">
        <v>836</v>
      </c>
      <c r="C302" s="1437" t="s">
        <v>4144</v>
      </c>
      <c r="D302" s="1487" t="s">
        <v>4145</v>
      </c>
      <c r="E302" s="1487" t="s">
        <v>4146</v>
      </c>
      <c r="F302" s="1644">
        <v>256</v>
      </c>
      <c r="G302" s="1644">
        <v>9</v>
      </c>
      <c r="H302" s="1438"/>
      <c r="I302" s="1644">
        <v>434</v>
      </c>
      <c r="J302" s="1644">
        <v>14</v>
      </c>
      <c r="K302" s="1438"/>
      <c r="L302" s="1438"/>
      <c r="M302" s="1438">
        <v>256</v>
      </c>
      <c r="N302" s="1438"/>
      <c r="O302" s="1438">
        <v>434</v>
      </c>
      <c r="P302" s="1536" t="s">
        <v>231</v>
      </c>
      <c r="Q302" s="1536" t="s">
        <v>2668</v>
      </c>
      <c r="R302" s="1536" t="s">
        <v>4147</v>
      </c>
      <c r="S302" s="1536" t="s">
        <v>4148</v>
      </c>
      <c r="T302" s="1536" t="s">
        <v>4149</v>
      </c>
      <c r="U302" s="1439"/>
      <c r="V302" s="500"/>
      <c r="W302" s="501"/>
      <c r="X302" s="501"/>
      <c r="Y302" s="501"/>
      <c r="Z302" s="501"/>
      <c r="AA302" s="501"/>
      <c r="AB302" s="502"/>
      <c r="AC302" s="268"/>
      <c r="AD302" s="269" t="s">
        <v>378</v>
      </c>
      <c r="AE302" s="269" t="s">
        <v>378</v>
      </c>
      <c r="AF302" s="269" t="s">
        <v>378</v>
      </c>
      <c r="AG302" s="269" t="s">
        <v>378</v>
      </c>
      <c r="AH302" s="269" t="s">
        <v>90</v>
      </c>
      <c r="AI302" s="269" t="s">
        <v>90</v>
      </c>
      <c r="AJ302" s="269" t="s">
        <v>90</v>
      </c>
      <c r="AK302" s="269"/>
      <c r="AL302" s="269"/>
      <c r="AM302" s="270"/>
      <c r="AN302" s="269" t="s">
        <v>90</v>
      </c>
      <c r="AO302" s="269" t="s">
        <v>90</v>
      </c>
      <c r="AP302" s="271" t="s">
        <v>2924</v>
      </c>
      <c r="AQ302" s="272">
        <f t="shared" si="160"/>
        <v>0</v>
      </c>
      <c r="AR302" s="273">
        <f t="shared" si="161"/>
        <v>0</v>
      </c>
      <c r="AS302" s="274">
        <f t="shared" si="176"/>
        <v>0</v>
      </c>
      <c r="AT302" s="274">
        <f t="shared" si="178"/>
        <v>0</v>
      </c>
      <c r="AU302" s="125" t="str">
        <f t="shared" si="162"/>
        <v/>
      </c>
      <c r="AV302" s="126">
        <f t="shared" si="144"/>
        <v>69.53125</v>
      </c>
      <c r="AW302" s="125">
        <f t="shared" si="145"/>
        <v>55.555555555555557</v>
      </c>
      <c r="AX302" s="127">
        <f t="shared" si="146"/>
        <v>28444.444444444442</v>
      </c>
      <c r="AY302" s="127">
        <f t="shared" si="147"/>
        <v>31000</v>
      </c>
      <c r="AZ302" s="128" t="str">
        <f t="shared" si="163"/>
        <v/>
      </c>
      <c r="BA302" s="553" t="s">
        <v>2589</v>
      </c>
      <c r="BB302" s="537" t="s">
        <v>836</v>
      </c>
      <c r="BC302" s="547"/>
      <c r="BD302" s="547"/>
      <c r="BE302" s="541"/>
      <c r="BF302" s="547"/>
      <c r="BG302" s="547"/>
      <c r="BH302" s="541"/>
      <c r="BI302" s="541"/>
      <c r="BJ302" s="540">
        <v>0</v>
      </c>
      <c r="BK302" s="541"/>
      <c r="BL302" s="540"/>
      <c r="BM302" s="269" t="s">
        <v>182</v>
      </c>
      <c r="BN302" s="269" t="s">
        <v>90</v>
      </c>
      <c r="BO302" s="271" t="s">
        <v>2924</v>
      </c>
      <c r="BP302" s="262" t="str">
        <f t="shared" si="148"/>
        <v/>
      </c>
      <c r="BQ302" s="263">
        <f t="shared" si="149"/>
        <v>256</v>
      </c>
      <c r="BR302" s="263">
        <f t="shared" si="150"/>
        <v>9</v>
      </c>
      <c r="BS302" s="263" t="str">
        <f t="shared" si="151"/>
        <v/>
      </c>
      <c r="BT302" s="264" t="str">
        <f t="shared" si="152"/>
        <v/>
      </c>
      <c r="BU302" s="264" t="str">
        <f t="shared" si="153"/>
        <v/>
      </c>
      <c r="BV302" s="263" t="str">
        <f t="shared" si="154"/>
        <v/>
      </c>
      <c r="BW302" s="263">
        <f t="shared" si="155"/>
        <v>256</v>
      </c>
      <c r="BX302" s="263" t="str">
        <f t="shared" si="156"/>
        <v/>
      </c>
      <c r="BY302" s="263" t="str">
        <f t="shared" si="157"/>
        <v/>
      </c>
      <c r="BZ302" s="263" t="str">
        <f t="shared" si="158"/>
        <v>是否漏編</v>
      </c>
      <c r="CA302" s="263" t="str">
        <f t="shared" si="159"/>
        <v>chk</v>
      </c>
      <c r="CB302" s="265"/>
      <c r="CC302" s="1131" t="s">
        <v>1014</v>
      </c>
      <c r="CD302" s="1126">
        <f t="shared" si="142"/>
        <v>0</v>
      </c>
      <c r="CE302" s="1126">
        <f t="shared" si="143"/>
        <v>0</v>
      </c>
    </row>
    <row r="303" spans="1:83">
      <c r="A303" s="1397" t="s">
        <v>4150</v>
      </c>
      <c r="B303" s="1487" t="s">
        <v>630</v>
      </c>
      <c r="C303" s="1437"/>
      <c r="D303" s="1487"/>
      <c r="E303" s="1487"/>
      <c r="F303" s="1644"/>
      <c r="G303" s="1644"/>
      <c r="H303" s="1438"/>
      <c r="I303" s="1644"/>
      <c r="J303" s="1644"/>
      <c r="K303" s="1438"/>
      <c r="L303" s="1438"/>
      <c r="M303" s="1438"/>
      <c r="N303" s="1438"/>
      <c r="O303" s="1438"/>
      <c r="P303" s="1536"/>
      <c r="Q303" s="1536"/>
      <c r="R303" s="1536"/>
      <c r="S303" s="1536"/>
      <c r="T303" s="1536"/>
      <c r="U303" s="1439" t="s">
        <v>4140</v>
      </c>
      <c r="V303" s="500"/>
      <c r="W303" s="501"/>
      <c r="X303" s="501"/>
      <c r="Y303" s="501"/>
      <c r="Z303" s="501"/>
      <c r="AA303" s="501"/>
      <c r="AB303" s="502"/>
      <c r="AC303" s="268"/>
      <c r="AD303" s="269" t="s">
        <v>378</v>
      </c>
      <c r="AE303" s="269" t="s">
        <v>378</v>
      </c>
      <c r="AF303" s="269" t="s">
        <v>378</v>
      </c>
      <c r="AG303" s="269" t="s">
        <v>378</v>
      </c>
      <c r="AH303" s="269" t="s">
        <v>90</v>
      </c>
      <c r="AI303" s="269" t="s">
        <v>378</v>
      </c>
      <c r="AJ303" s="269" t="s">
        <v>90</v>
      </c>
      <c r="AK303" s="269"/>
      <c r="AL303" s="269"/>
      <c r="AM303" s="270"/>
      <c r="AN303" s="269" t="s">
        <v>90</v>
      </c>
      <c r="AO303" s="269" t="s">
        <v>90</v>
      </c>
      <c r="AP303" s="271" t="s">
        <v>2924</v>
      </c>
      <c r="AQ303" s="272">
        <f t="shared" si="160"/>
        <v>0</v>
      </c>
      <c r="AR303" s="273">
        <f t="shared" si="161"/>
        <v>0</v>
      </c>
      <c r="AS303" s="274">
        <f t="shared" si="176"/>
        <v>0</v>
      </c>
      <c r="AT303" s="274">
        <f t="shared" si="178"/>
        <v>0</v>
      </c>
      <c r="AU303" s="125" t="str">
        <f t="shared" si="162"/>
        <v/>
      </c>
      <c r="AV303" s="126" t="str">
        <f t="shared" si="144"/>
        <v/>
      </c>
      <c r="AW303" s="125" t="str">
        <f t="shared" si="145"/>
        <v/>
      </c>
      <c r="AX303" s="127" t="str">
        <f t="shared" si="146"/>
        <v/>
      </c>
      <c r="AY303" s="127" t="str">
        <f t="shared" si="147"/>
        <v/>
      </c>
      <c r="AZ303" s="128" t="str">
        <f t="shared" si="163"/>
        <v/>
      </c>
      <c r="BA303" s="553" t="s">
        <v>2590</v>
      </c>
      <c r="BB303" s="537" t="s">
        <v>630</v>
      </c>
      <c r="BC303" s="547"/>
      <c r="BD303" s="547"/>
      <c r="BE303" s="541"/>
      <c r="BF303" s="547"/>
      <c r="BG303" s="547"/>
      <c r="BH303" s="541"/>
      <c r="BI303" s="541"/>
      <c r="BJ303" s="540">
        <v>0</v>
      </c>
      <c r="BK303" s="541"/>
      <c r="BL303" s="540"/>
      <c r="BM303" s="269" t="s">
        <v>182</v>
      </c>
      <c r="BN303" s="269" t="s">
        <v>182</v>
      </c>
      <c r="BO303" s="271" t="s">
        <v>2924</v>
      </c>
      <c r="BP303" s="262" t="str">
        <f t="shared" si="148"/>
        <v/>
      </c>
      <c r="BQ303" s="263" t="str">
        <f t="shared" si="149"/>
        <v/>
      </c>
      <c r="BR303" s="263" t="str">
        <f t="shared" si="150"/>
        <v/>
      </c>
      <c r="BS303" s="263" t="str">
        <f t="shared" si="151"/>
        <v/>
      </c>
      <c r="BT303" s="264" t="str">
        <f t="shared" si="152"/>
        <v/>
      </c>
      <c r="BU303" s="264" t="str">
        <f t="shared" si="153"/>
        <v/>
      </c>
      <c r="BV303" s="263" t="str">
        <f t="shared" si="154"/>
        <v/>
      </c>
      <c r="BW303" s="263" t="str">
        <f t="shared" si="155"/>
        <v/>
      </c>
      <c r="BX303" s="263" t="str">
        <f t="shared" si="156"/>
        <v/>
      </c>
      <c r="BY303" s="263" t="str">
        <f t="shared" si="157"/>
        <v/>
      </c>
      <c r="BZ303" s="263" t="str">
        <f t="shared" si="158"/>
        <v/>
      </c>
      <c r="CA303" s="263" t="str">
        <f t="shared" si="159"/>
        <v/>
      </c>
      <c r="CB303" s="265"/>
      <c r="CC303" s="1131" t="s">
        <v>1014</v>
      </c>
      <c r="CD303" s="1126">
        <f t="shared" si="142"/>
        <v>0</v>
      </c>
      <c r="CE303" s="1126">
        <f t="shared" si="143"/>
        <v>0</v>
      </c>
    </row>
    <row r="304" spans="1:83">
      <c r="A304" s="1397" t="s">
        <v>4151</v>
      </c>
      <c r="B304" s="1487" t="s">
        <v>837</v>
      </c>
      <c r="C304" s="1437"/>
      <c r="D304" s="1487"/>
      <c r="E304" s="1487"/>
      <c r="F304" s="1644"/>
      <c r="G304" s="1644"/>
      <c r="H304" s="1438"/>
      <c r="I304" s="1644"/>
      <c r="J304" s="1644"/>
      <c r="K304" s="1438"/>
      <c r="L304" s="1438"/>
      <c r="M304" s="1438"/>
      <c r="N304" s="1438"/>
      <c r="O304" s="1438"/>
      <c r="P304" s="1536"/>
      <c r="Q304" s="1536"/>
      <c r="R304" s="1536"/>
      <c r="S304" s="1536"/>
      <c r="T304" s="1536"/>
      <c r="U304" s="1439" t="s">
        <v>4152</v>
      </c>
      <c r="V304" s="500"/>
      <c r="W304" s="501"/>
      <c r="X304" s="501"/>
      <c r="Y304" s="501"/>
      <c r="Z304" s="501"/>
      <c r="AA304" s="501"/>
      <c r="AB304" s="502"/>
      <c r="AC304" s="268"/>
      <c r="AD304" s="269" t="s">
        <v>378</v>
      </c>
      <c r="AE304" s="269" t="s">
        <v>378</v>
      </c>
      <c r="AF304" s="269" t="s">
        <v>378</v>
      </c>
      <c r="AG304" s="269" t="s">
        <v>378</v>
      </c>
      <c r="AH304" s="269" t="s">
        <v>90</v>
      </c>
      <c r="AI304" s="269" t="s">
        <v>90</v>
      </c>
      <c r="AJ304" s="269" t="s">
        <v>90</v>
      </c>
      <c r="AK304" s="269"/>
      <c r="AL304" s="269"/>
      <c r="AM304" s="270"/>
      <c r="AN304" s="269" t="s">
        <v>90</v>
      </c>
      <c r="AO304" s="269" t="s">
        <v>90</v>
      </c>
      <c r="AP304" s="271" t="s">
        <v>2924</v>
      </c>
      <c r="AQ304" s="272">
        <f t="shared" si="160"/>
        <v>0</v>
      </c>
      <c r="AR304" s="273">
        <f t="shared" si="161"/>
        <v>0</v>
      </c>
      <c r="AS304" s="274">
        <f t="shared" si="176"/>
        <v>0</v>
      </c>
      <c r="AT304" s="274">
        <f t="shared" si="178"/>
        <v>0</v>
      </c>
      <c r="AU304" s="125" t="str">
        <f t="shared" si="162"/>
        <v/>
      </c>
      <c r="AV304" s="126" t="str">
        <f t="shared" si="144"/>
        <v/>
      </c>
      <c r="AW304" s="125" t="str">
        <f t="shared" si="145"/>
        <v/>
      </c>
      <c r="AX304" s="127" t="str">
        <f t="shared" si="146"/>
        <v/>
      </c>
      <c r="AY304" s="127" t="str">
        <f t="shared" si="147"/>
        <v/>
      </c>
      <c r="AZ304" s="128" t="str">
        <f t="shared" si="163"/>
        <v/>
      </c>
      <c r="BA304" s="553" t="s">
        <v>2591</v>
      </c>
      <c r="BB304" s="537" t="s">
        <v>837</v>
      </c>
      <c r="BC304" s="547"/>
      <c r="BD304" s="547"/>
      <c r="BE304" s="541"/>
      <c r="BF304" s="547"/>
      <c r="BG304" s="547"/>
      <c r="BH304" s="541"/>
      <c r="BI304" s="541"/>
      <c r="BJ304" s="540">
        <v>0</v>
      </c>
      <c r="BK304" s="541"/>
      <c r="BL304" s="540"/>
      <c r="BM304" s="269" t="s">
        <v>182</v>
      </c>
      <c r="BN304" s="269" t="s">
        <v>90</v>
      </c>
      <c r="BO304" s="271" t="s">
        <v>2924</v>
      </c>
      <c r="BP304" s="262" t="str">
        <f t="shared" si="148"/>
        <v/>
      </c>
      <c r="BQ304" s="263" t="str">
        <f t="shared" si="149"/>
        <v/>
      </c>
      <c r="BR304" s="263" t="str">
        <f t="shared" si="150"/>
        <v/>
      </c>
      <c r="BS304" s="263" t="str">
        <f t="shared" si="151"/>
        <v/>
      </c>
      <c r="BT304" s="264" t="str">
        <f t="shared" si="152"/>
        <v/>
      </c>
      <c r="BU304" s="264" t="str">
        <f t="shared" si="153"/>
        <v/>
      </c>
      <c r="BV304" s="263" t="str">
        <f t="shared" si="154"/>
        <v/>
      </c>
      <c r="BW304" s="263" t="str">
        <f t="shared" si="155"/>
        <v/>
      </c>
      <c r="BX304" s="263" t="str">
        <f t="shared" si="156"/>
        <v/>
      </c>
      <c r="BY304" s="263" t="str">
        <f t="shared" si="157"/>
        <v/>
      </c>
      <c r="BZ304" s="263" t="str">
        <f t="shared" si="158"/>
        <v/>
      </c>
      <c r="CA304" s="263" t="str">
        <f t="shared" si="159"/>
        <v/>
      </c>
      <c r="CB304" s="265"/>
      <c r="CC304" s="1131" t="s">
        <v>1014</v>
      </c>
      <c r="CD304" s="1126">
        <f t="shared" si="142"/>
        <v>0</v>
      </c>
      <c r="CE304" s="1126">
        <f t="shared" si="143"/>
        <v>0</v>
      </c>
    </row>
    <row r="305" spans="1:83" ht="27">
      <c r="A305" s="1397" t="s">
        <v>4153</v>
      </c>
      <c r="B305" s="1487" t="s">
        <v>662</v>
      </c>
      <c r="C305" s="1437"/>
      <c r="D305" s="1487"/>
      <c r="E305" s="1487"/>
      <c r="F305" s="1644"/>
      <c r="G305" s="1644"/>
      <c r="H305" s="1438"/>
      <c r="I305" s="1644"/>
      <c r="J305" s="1644"/>
      <c r="K305" s="1438"/>
      <c r="L305" s="1438"/>
      <c r="M305" s="1438"/>
      <c r="N305" s="1438"/>
      <c r="O305" s="1438"/>
      <c r="P305" s="1536"/>
      <c r="Q305" s="1536"/>
      <c r="R305" s="1536"/>
      <c r="S305" s="1536"/>
      <c r="T305" s="1536"/>
      <c r="U305" s="1439" t="s">
        <v>4154</v>
      </c>
      <c r="V305" s="500"/>
      <c r="W305" s="501"/>
      <c r="X305" s="501"/>
      <c r="Y305" s="501"/>
      <c r="Z305" s="501"/>
      <c r="AA305" s="501"/>
      <c r="AB305" s="502"/>
      <c r="AC305" s="268"/>
      <c r="AD305" s="269" t="s">
        <v>378</v>
      </c>
      <c r="AE305" s="269" t="s">
        <v>378</v>
      </c>
      <c r="AF305" s="269" t="s">
        <v>378</v>
      </c>
      <c r="AG305" s="269" t="s">
        <v>378</v>
      </c>
      <c r="AH305" s="269" t="s">
        <v>90</v>
      </c>
      <c r="AI305" s="269" t="s">
        <v>90</v>
      </c>
      <c r="AJ305" s="269" t="s">
        <v>90</v>
      </c>
      <c r="AK305" s="269"/>
      <c r="AL305" s="269"/>
      <c r="AM305" s="270"/>
      <c r="AN305" s="269" t="s">
        <v>90</v>
      </c>
      <c r="AO305" s="269" t="s">
        <v>90</v>
      </c>
      <c r="AP305" s="271" t="s">
        <v>2924</v>
      </c>
      <c r="AQ305" s="272">
        <f t="shared" si="160"/>
        <v>0</v>
      </c>
      <c r="AR305" s="273">
        <f t="shared" si="161"/>
        <v>0</v>
      </c>
      <c r="AS305" s="274">
        <f t="shared" si="176"/>
        <v>0</v>
      </c>
      <c r="AT305" s="274">
        <f t="shared" si="178"/>
        <v>0</v>
      </c>
      <c r="AU305" s="125" t="str">
        <f t="shared" si="162"/>
        <v/>
      </c>
      <c r="AV305" s="126" t="str">
        <f t="shared" si="144"/>
        <v/>
      </c>
      <c r="AW305" s="125" t="str">
        <f t="shared" si="145"/>
        <v/>
      </c>
      <c r="AX305" s="127" t="str">
        <f t="shared" si="146"/>
        <v/>
      </c>
      <c r="AY305" s="127" t="str">
        <f t="shared" si="147"/>
        <v/>
      </c>
      <c r="AZ305" s="128" t="str">
        <f t="shared" si="163"/>
        <v/>
      </c>
      <c r="BA305" s="553" t="s">
        <v>2592</v>
      </c>
      <c r="BB305" s="537" t="s">
        <v>662</v>
      </c>
      <c r="BC305" s="547"/>
      <c r="BD305" s="547"/>
      <c r="BE305" s="541"/>
      <c r="BF305" s="547"/>
      <c r="BG305" s="547"/>
      <c r="BH305" s="541"/>
      <c r="BI305" s="541"/>
      <c r="BJ305" s="540">
        <v>0</v>
      </c>
      <c r="BK305" s="541"/>
      <c r="BL305" s="540"/>
      <c r="BM305" s="269" t="s">
        <v>182</v>
      </c>
      <c r="BN305" s="269" t="s">
        <v>90</v>
      </c>
      <c r="BO305" s="271" t="s">
        <v>2924</v>
      </c>
      <c r="BP305" s="262" t="str">
        <f t="shared" si="148"/>
        <v/>
      </c>
      <c r="BQ305" s="263" t="str">
        <f t="shared" si="149"/>
        <v/>
      </c>
      <c r="BR305" s="263" t="str">
        <f t="shared" si="150"/>
        <v/>
      </c>
      <c r="BS305" s="263" t="str">
        <f t="shared" si="151"/>
        <v/>
      </c>
      <c r="BT305" s="264" t="str">
        <f t="shared" si="152"/>
        <v/>
      </c>
      <c r="BU305" s="264" t="str">
        <f t="shared" si="153"/>
        <v/>
      </c>
      <c r="BV305" s="263" t="str">
        <f t="shared" si="154"/>
        <v/>
      </c>
      <c r="BW305" s="263" t="str">
        <f t="shared" si="155"/>
        <v/>
      </c>
      <c r="BX305" s="263" t="str">
        <f t="shared" si="156"/>
        <v/>
      </c>
      <c r="BY305" s="263" t="str">
        <f t="shared" si="157"/>
        <v/>
      </c>
      <c r="BZ305" s="263" t="str">
        <f t="shared" si="158"/>
        <v/>
      </c>
      <c r="CA305" s="263" t="str">
        <f t="shared" si="159"/>
        <v/>
      </c>
      <c r="CB305" s="265"/>
      <c r="CC305" s="1131" t="s">
        <v>1014</v>
      </c>
      <c r="CD305" s="1126">
        <f t="shared" si="142"/>
        <v>0</v>
      </c>
      <c r="CE305" s="1126">
        <f t="shared" si="143"/>
        <v>0</v>
      </c>
    </row>
    <row r="306" spans="1:83" ht="27">
      <c r="A306" s="1397" t="s">
        <v>4155</v>
      </c>
      <c r="B306" s="1487" t="s">
        <v>838</v>
      </c>
      <c r="C306" s="1437"/>
      <c r="D306" s="1487"/>
      <c r="E306" s="1487"/>
      <c r="F306" s="1644"/>
      <c r="G306" s="1644"/>
      <c r="H306" s="1438"/>
      <c r="I306" s="1644"/>
      <c r="J306" s="1644"/>
      <c r="K306" s="1438"/>
      <c r="L306" s="1438"/>
      <c r="M306" s="1438"/>
      <c r="N306" s="1438"/>
      <c r="O306" s="1438"/>
      <c r="P306" s="1536"/>
      <c r="Q306" s="1536"/>
      <c r="R306" s="1536"/>
      <c r="S306" s="1536"/>
      <c r="T306" s="1536"/>
      <c r="U306" s="1439" t="s">
        <v>4137</v>
      </c>
      <c r="V306" s="500"/>
      <c r="W306" s="501"/>
      <c r="X306" s="501"/>
      <c r="Y306" s="501"/>
      <c r="Z306" s="501"/>
      <c r="AA306" s="501"/>
      <c r="AB306" s="502"/>
      <c r="AC306" s="268"/>
      <c r="AD306" s="269" t="s">
        <v>378</v>
      </c>
      <c r="AE306" s="269" t="s">
        <v>378</v>
      </c>
      <c r="AF306" s="269" t="s">
        <v>378</v>
      </c>
      <c r="AG306" s="269" t="s">
        <v>378</v>
      </c>
      <c r="AH306" s="269" t="s">
        <v>90</v>
      </c>
      <c r="AI306" s="269" t="s">
        <v>90</v>
      </c>
      <c r="AJ306" s="269" t="s">
        <v>90</v>
      </c>
      <c r="AK306" s="269"/>
      <c r="AL306" s="269"/>
      <c r="AM306" s="270"/>
      <c r="AN306" s="269" t="s">
        <v>90</v>
      </c>
      <c r="AO306" s="269" t="s">
        <v>90</v>
      </c>
      <c r="AP306" s="271" t="s">
        <v>2924</v>
      </c>
      <c r="AQ306" s="272">
        <f t="shared" si="160"/>
        <v>0</v>
      </c>
      <c r="AR306" s="273">
        <f t="shared" si="161"/>
        <v>0</v>
      </c>
      <c r="AS306" s="274">
        <f t="shared" si="176"/>
        <v>0</v>
      </c>
      <c r="AT306" s="274">
        <f t="shared" si="178"/>
        <v>0</v>
      </c>
      <c r="AU306" s="125" t="str">
        <f t="shared" si="162"/>
        <v/>
      </c>
      <c r="AV306" s="126" t="str">
        <f t="shared" si="144"/>
        <v/>
      </c>
      <c r="AW306" s="125" t="str">
        <f t="shared" si="145"/>
        <v/>
      </c>
      <c r="AX306" s="127" t="str">
        <f t="shared" si="146"/>
        <v/>
      </c>
      <c r="AY306" s="127" t="str">
        <f t="shared" si="147"/>
        <v/>
      </c>
      <c r="AZ306" s="128" t="str">
        <f t="shared" si="163"/>
        <v/>
      </c>
      <c r="BA306" s="553" t="s">
        <v>2593</v>
      </c>
      <c r="BB306" s="537" t="s">
        <v>838</v>
      </c>
      <c r="BC306" s="547"/>
      <c r="BD306" s="547"/>
      <c r="BE306" s="541"/>
      <c r="BF306" s="547"/>
      <c r="BG306" s="547"/>
      <c r="BH306" s="541"/>
      <c r="BI306" s="541"/>
      <c r="BJ306" s="540">
        <v>0</v>
      </c>
      <c r="BK306" s="541"/>
      <c r="BL306" s="540"/>
      <c r="BM306" s="269" t="s">
        <v>182</v>
      </c>
      <c r="BN306" s="269" t="s">
        <v>90</v>
      </c>
      <c r="BO306" s="271" t="s">
        <v>2924</v>
      </c>
      <c r="BP306" s="262" t="str">
        <f t="shared" si="148"/>
        <v/>
      </c>
      <c r="BQ306" s="263" t="str">
        <f t="shared" si="149"/>
        <v/>
      </c>
      <c r="BR306" s="263" t="str">
        <f t="shared" si="150"/>
        <v/>
      </c>
      <c r="BS306" s="263" t="str">
        <f t="shared" si="151"/>
        <v/>
      </c>
      <c r="BT306" s="264" t="str">
        <f t="shared" si="152"/>
        <v/>
      </c>
      <c r="BU306" s="264" t="str">
        <f t="shared" si="153"/>
        <v/>
      </c>
      <c r="BV306" s="263" t="str">
        <f t="shared" si="154"/>
        <v/>
      </c>
      <c r="BW306" s="263" t="str">
        <f t="shared" si="155"/>
        <v/>
      </c>
      <c r="BX306" s="263" t="str">
        <f t="shared" si="156"/>
        <v/>
      </c>
      <c r="BY306" s="263" t="str">
        <f t="shared" si="157"/>
        <v/>
      </c>
      <c r="BZ306" s="263" t="str">
        <f t="shared" si="158"/>
        <v/>
      </c>
      <c r="CA306" s="263" t="str">
        <f t="shared" si="159"/>
        <v/>
      </c>
      <c r="CB306" s="265"/>
      <c r="CC306" s="1131" t="s">
        <v>3423</v>
      </c>
      <c r="CD306" s="1126">
        <f t="shared" si="142"/>
        <v>0</v>
      </c>
      <c r="CE306" s="1126">
        <f t="shared" si="143"/>
        <v>0</v>
      </c>
    </row>
    <row r="307" spans="1:83">
      <c r="A307" s="1397" t="s">
        <v>4156</v>
      </c>
      <c r="B307" s="1487" t="s">
        <v>633</v>
      </c>
      <c r="C307" s="1437"/>
      <c r="D307" s="1487"/>
      <c r="E307" s="1487"/>
      <c r="F307" s="1644"/>
      <c r="G307" s="1644"/>
      <c r="H307" s="1438"/>
      <c r="I307" s="1644"/>
      <c r="J307" s="1644"/>
      <c r="K307" s="1438"/>
      <c r="L307" s="1438"/>
      <c r="M307" s="1438"/>
      <c r="N307" s="1438"/>
      <c r="O307" s="1438"/>
      <c r="P307" s="1536"/>
      <c r="Q307" s="1536"/>
      <c r="R307" s="1536"/>
      <c r="S307" s="1536"/>
      <c r="T307" s="1536"/>
      <c r="U307" s="1439" t="s">
        <v>4140</v>
      </c>
      <c r="V307" s="500"/>
      <c r="W307" s="501"/>
      <c r="X307" s="501"/>
      <c r="Y307" s="501"/>
      <c r="Z307" s="501"/>
      <c r="AA307" s="501"/>
      <c r="AB307" s="502"/>
      <c r="AC307" s="268"/>
      <c r="AD307" s="269" t="s">
        <v>378</v>
      </c>
      <c r="AE307" s="269" t="s">
        <v>378</v>
      </c>
      <c r="AF307" s="269" t="s">
        <v>378</v>
      </c>
      <c r="AG307" s="269" t="s">
        <v>378</v>
      </c>
      <c r="AH307" s="269" t="s">
        <v>90</v>
      </c>
      <c r="AI307" s="269" t="s">
        <v>378</v>
      </c>
      <c r="AJ307" s="269" t="s">
        <v>90</v>
      </c>
      <c r="AK307" s="269"/>
      <c r="AL307" s="269"/>
      <c r="AM307" s="270"/>
      <c r="AN307" s="269" t="s">
        <v>90</v>
      </c>
      <c r="AO307" s="269" t="s">
        <v>90</v>
      </c>
      <c r="AP307" s="271" t="s">
        <v>2924</v>
      </c>
      <c r="AQ307" s="272">
        <f t="shared" si="160"/>
        <v>0</v>
      </c>
      <c r="AR307" s="273">
        <f t="shared" si="161"/>
        <v>0</v>
      </c>
      <c r="AS307" s="274">
        <f t="shared" si="176"/>
        <v>0</v>
      </c>
      <c r="AT307" s="274">
        <f t="shared" si="178"/>
        <v>0</v>
      </c>
      <c r="AU307" s="125" t="str">
        <f t="shared" si="162"/>
        <v/>
      </c>
      <c r="AV307" s="126" t="str">
        <f t="shared" si="144"/>
        <v/>
      </c>
      <c r="AW307" s="125" t="str">
        <f t="shared" si="145"/>
        <v/>
      </c>
      <c r="AX307" s="127" t="str">
        <f t="shared" si="146"/>
        <v/>
      </c>
      <c r="AY307" s="127" t="str">
        <f t="shared" si="147"/>
        <v/>
      </c>
      <c r="AZ307" s="128" t="str">
        <f t="shared" si="163"/>
        <v/>
      </c>
      <c r="BA307" s="553" t="s">
        <v>2594</v>
      </c>
      <c r="BB307" s="537" t="s">
        <v>633</v>
      </c>
      <c r="BC307" s="547"/>
      <c r="BD307" s="547"/>
      <c r="BE307" s="541"/>
      <c r="BF307" s="547"/>
      <c r="BG307" s="547"/>
      <c r="BH307" s="541"/>
      <c r="BI307" s="541"/>
      <c r="BJ307" s="540">
        <v>0</v>
      </c>
      <c r="BK307" s="541"/>
      <c r="BL307" s="540"/>
      <c r="BM307" s="269" t="s">
        <v>182</v>
      </c>
      <c r="BN307" s="269" t="s">
        <v>182</v>
      </c>
      <c r="BO307" s="271" t="s">
        <v>2924</v>
      </c>
      <c r="BP307" s="262" t="str">
        <f t="shared" si="148"/>
        <v/>
      </c>
      <c r="BQ307" s="263" t="str">
        <f t="shared" si="149"/>
        <v/>
      </c>
      <c r="BR307" s="263" t="str">
        <f t="shared" si="150"/>
        <v/>
      </c>
      <c r="BS307" s="263" t="str">
        <f t="shared" si="151"/>
        <v/>
      </c>
      <c r="BT307" s="264" t="str">
        <f t="shared" si="152"/>
        <v/>
      </c>
      <c r="BU307" s="264" t="str">
        <f t="shared" si="153"/>
        <v/>
      </c>
      <c r="BV307" s="263" t="str">
        <f t="shared" si="154"/>
        <v/>
      </c>
      <c r="BW307" s="263" t="str">
        <f t="shared" si="155"/>
        <v/>
      </c>
      <c r="BX307" s="263" t="str">
        <f t="shared" si="156"/>
        <v/>
      </c>
      <c r="BY307" s="263" t="str">
        <f t="shared" si="157"/>
        <v/>
      </c>
      <c r="BZ307" s="263" t="str">
        <f t="shared" si="158"/>
        <v/>
      </c>
      <c r="CA307" s="263" t="str">
        <f t="shared" si="159"/>
        <v/>
      </c>
      <c r="CB307" s="265"/>
      <c r="CC307" s="1131" t="s">
        <v>1014</v>
      </c>
      <c r="CD307" s="1126">
        <f t="shared" si="142"/>
        <v>0</v>
      </c>
      <c r="CE307" s="1126">
        <f t="shared" si="143"/>
        <v>0</v>
      </c>
    </row>
    <row r="308" spans="1:83" ht="27">
      <c r="A308" s="1397" t="s">
        <v>4157</v>
      </c>
      <c r="B308" s="1487" t="s">
        <v>625</v>
      </c>
      <c r="C308" s="1437"/>
      <c r="D308" s="1487"/>
      <c r="E308" s="1487"/>
      <c r="F308" s="1644"/>
      <c r="G308" s="1644"/>
      <c r="H308" s="1438"/>
      <c r="I308" s="1644"/>
      <c r="J308" s="1644"/>
      <c r="K308" s="1438"/>
      <c r="L308" s="1438"/>
      <c r="M308" s="1438"/>
      <c r="N308" s="1438"/>
      <c r="O308" s="1438"/>
      <c r="P308" s="1536"/>
      <c r="Q308" s="1536"/>
      <c r="R308" s="1536"/>
      <c r="S308" s="1536"/>
      <c r="T308" s="1536"/>
      <c r="U308" s="1439" t="s">
        <v>4158</v>
      </c>
      <c r="V308" s="500"/>
      <c r="W308" s="501"/>
      <c r="X308" s="501"/>
      <c r="Y308" s="501"/>
      <c r="Z308" s="501"/>
      <c r="AA308" s="501"/>
      <c r="AB308" s="502"/>
      <c r="AC308" s="268"/>
      <c r="AD308" s="269" t="s">
        <v>378</v>
      </c>
      <c r="AE308" s="269" t="s">
        <v>378</v>
      </c>
      <c r="AF308" s="269" t="s">
        <v>378</v>
      </c>
      <c r="AG308" s="269" t="s">
        <v>378</v>
      </c>
      <c r="AH308" s="269" t="s">
        <v>90</v>
      </c>
      <c r="AI308" s="269" t="s">
        <v>378</v>
      </c>
      <c r="AJ308" s="269" t="s">
        <v>90</v>
      </c>
      <c r="AK308" s="269"/>
      <c r="AL308" s="269"/>
      <c r="AM308" s="270"/>
      <c r="AN308" s="269" t="s">
        <v>90</v>
      </c>
      <c r="AO308" s="269" t="s">
        <v>90</v>
      </c>
      <c r="AP308" s="271" t="s">
        <v>2924</v>
      </c>
      <c r="AQ308" s="272">
        <f t="shared" si="160"/>
        <v>0</v>
      </c>
      <c r="AR308" s="273">
        <f t="shared" si="161"/>
        <v>0</v>
      </c>
      <c r="AS308" s="274">
        <f t="shared" si="176"/>
        <v>0</v>
      </c>
      <c r="AT308" s="274">
        <f t="shared" si="178"/>
        <v>0</v>
      </c>
      <c r="AU308" s="125" t="str">
        <f t="shared" si="162"/>
        <v/>
      </c>
      <c r="AV308" s="126" t="str">
        <f t="shared" si="144"/>
        <v/>
      </c>
      <c r="AW308" s="125" t="str">
        <f t="shared" si="145"/>
        <v/>
      </c>
      <c r="AX308" s="127" t="str">
        <f t="shared" si="146"/>
        <v/>
      </c>
      <c r="AY308" s="127" t="str">
        <f t="shared" si="147"/>
        <v/>
      </c>
      <c r="AZ308" s="128" t="str">
        <f t="shared" si="163"/>
        <v/>
      </c>
      <c r="BA308" s="553" t="s">
        <v>2595</v>
      </c>
      <c r="BB308" s="537" t="s">
        <v>625</v>
      </c>
      <c r="BC308" s="547"/>
      <c r="BD308" s="547"/>
      <c r="BE308" s="541"/>
      <c r="BF308" s="547"/>
      <c r="BG308" s="547"/>
      <c r="BH308" s="541"/>
      <c r="BI308" s="541"/>
      <c r="BJ308" s="540">
        <v>0</v>
      </c>
      <c r="BK308" s="541"/>
      <c r="BL308" s="540"/>
      <c r="BM308" s="269" t="s">
        <v>182</v>
      </c>
      <c r="BN308" s="269" t="s">
        <v>182</v>
      </c>
      <c r="BO308" s="271" t="s">
        <v>2924</v>
      </c>
      <c r="BP308" s="262" t="str">
        <f t="shared" si="148"/>
        <v/>
      </c>
      <c r="BQ308" s="263" t="str">
        <f t="shared" si="149"/>
        <v/>
      </c>
      <c r="BR308" s="263" t="str">
        <f t="shared" si="150"/>
        <v/>
      </c>
      <c r="BS308" s="263" t="str">
        <f t="shared" si="151"/>
        <v/>
      </c>
      <c r="BT308" s="264" t="str">
        <f t="shared" si="152"/>
        <v/>
      </c>
      <c r="BU308" s="264" t="str">
        <f t="shared" si="153"/>
        <v/>
      </c>
      <c r="BV308" s="263" t="str">
        <f t="shared" si="154"/>
        <v/>
      </c>
      <c r="BW308" s="263" t="str">
        <f t="shared" si="155"/>
        <v/>
      </c>
      <c r="BX308" s="263" t="str">
        <f t="shared" si="156"/>
        <v/>
      </c>
      <c r="BY308" s="263" t="str">
        <f t="shared" si="157"/>
        <v/>
      </c>
      <c r="BZ308" s="263" t="str">
        <f t="shared" si="158"/>
        <v/>
      </c>
      <c r="CA308" s="263" t="str">
        <f t="shared" si="159"/>
        <v/>
      </c>
      <c r="CB308" s="265"/>
      <c r="CC308" s="1131" t="s">
        <v>1014</v>
      </c>
      <c r="CD308" s="1126">
        <f t="shared" si="142"/>
        <v>0</v>
      </c>
      <c r="CE308" s="1126">
        <f t="shared" si="143"/>
        <v>0</v>
      </c>
    </row>
    <row r="309" spans="1:83" ht="27">
      <c r="A309" s="1397" t="s">
        <v>4159</v>
      </c>
      <c r="B309" s="1487" t="s">
        <v>623</v>
      </c>
      <c r="C309" s="1437"/>
      <c r="D309" s="1487"/>
      <c r="E309" s="1487"/>
      <c r="F309" s="1644"/>
      <c r="G309" s="1644"/>
      <c r="H309" s="1438"/>
      <c r="I309" s="1644"/>
      <c r="J309" s="1644"/>
      <c r="K309" s="1438"/>
      <c r="L309" s="1438"/>
      <c r="M309" s="1438"/>
      <c r="N309" s="1438"/>
      <c r="O309" s="1438"/>
      <c r="P309" s="1536"/>
      <c r="Q309" s="1536"/>
      <c r="R309" s="1536"/>
      <c r="S309" s="1536"/>
      <c r="T309" s="1536"/>
      <c r="U309" s="1439" t="s">
        <v>4152</v>
      </c>
      <c r="V309" s="500"/>
      <c r="W309" s="501"/>
      <c r="X309" s="501"/>
      <c r="Y309" s="501"/>
      <c r="Z309" s="501"/>
      <c r="AA309" s="501"/>
      <c r="AB309" s="502"/>
      <c r="AC309" s="268"/>
      <c r="AD309" s="269" t="s">
        <v>378</v>
      </c>
      <c r="AE309" s="269" t="s">
        <v>378</v>
      </c>
      <c r="AF309" s="269" t="s">
        <v>378</v>
      </c>
      <c r="AG309" s="269" t="s">
        <v>378</v>
      </c>
      <c r="AH309" s="269" t="s">
        <v>90</v>
      </c>
      <c r="AI309" s="269" t="s">
        <v>378</v>
      </c>
      <c r="AJ309" s="269" t="s">
        <v>90</v>
      </c>
      <c r="AK309" s="269"/>
      <c r="AL309" s="269"/>
      <c r="AM309" s="270"/>
      <c r="AN309" s="269" t="s">
        <v>90</v>
      </c>
      <c r="AO309" s="269" t="s">
        <v>90</v>
      </c>
      <c r="AP309" s="271" t="s">
        <v>2924</v>
      </c>
      <c r="AQ309" s="272">
        <f t="shared" si="160"/>
        <v>0</v>
      </c>
      <c r="AR309" s="273">
        <f t="shared" si="161"/>
        <v>0</v>
      </c>
      <c r="AS309" s="274">
        <f t="shared" si="176"/>
        <v>0</v>
      </c>
      <c r="AT309" s="274">
        <f t="shared" si="178"/>
        <v>0</v>
      </c>
      <c r="AU309" s="125" t="str">
        <f t="shared" si="162"/>
        <v/>
      </c>
      <c r="AV309" s="126" t="str">
        <f t="shared" si="144"/>
        <v/>
      </c>
      <c r="AW309" s="125" t="str">
        <f t="shared" si="145"/>
        <v/>
      </c>
      <c r="AX309" s="127" t="str">
        <f t="shared" si="146"/>
        <v/>
      </c>
      <c r="AY309" s="127" t="str">
        <f t="shared" si="147"/>
        <v/>
      </c>
      <c r="AZ309" s="128" t="str">
        <f t="shared" si="163"/>
        <v/>
      </c>
      <c r="BA309" s="553" t="s">
        <v>2596</v>
      </c>
      <c r="BB309" s="537" t="s">
        <v>623</v>
      </c>
      <c r="BC309" s="547"/>
      <c r="BD309" s="547"/>
      <c r="BE309" s="541"/>
      <c r="BF309" s="547"/>
      <c r="BG309" s="547"/>
      <c r="BH309" s="541"/>
      <c r="BI309" s="541"/>
      <c r="BJ309" s="540">
        <v>0</v>
      </c>
      <c r="BK309" s="541"/>
      <c r="BL309" s="540"/>
      <c r="BM309" s="269" t="s">
        <v>182</v>
      </c>
      <c r="BN309" s="269" t="s">
        <v>182</v>
      </c>
      <c r="BO309" s="271" t="s">
        <v>2924</v>
      </c>
      <c r="BP309" s="262" t="str">
        <f t="shared" si="148"/>
        <v/>
      </c>
      <c r="BQ309" s="263" t="str">
        <f t="shared" si="149"/>
        <v/>
      </c>
      <c r="BR309" s="263" t="str">
        <f t="shared" si="150"/>
        <v/>
      </c>
      <c r="BS309" s="263" t="str">
        <f t="shared" si="151"/>
        <v/>
      </c>
      <c r="BT309" s="264" t="str">
        <f t="shared" si="152"/>
        <v/>
      </c>
      <c r="BU309" s="264" t="str">
        <f t="shared" si="153"/>
        <v/>
      </c>
      <c r="BV309" s="263" t="str">
        <f t="shared" si="154"/>
        <v/>
      </c>
      <c r="BW309" s="263" t="str">
        <f t="shared" si="155"/>
        <v/>
      </c>
      <c r="BX309" s="263" t="str">
        <f t="shared" si="156"/>
        <v/>
      </c>
      <c r="BY309" s="263" t="str">
        <f t="shared" si="157"/>
        <v/>
      </c>
      <c r="BZ309" s="263" t="str">
        <f t="shared" si="158"/>
        <v/>
      </c>
      <c r="CA309" s="263" t="str">
        <f t="shared" si="159"/>
        <v/>
      </c>
      <c r="CB309" s="265"/>
      <c r="CC309" s="1131" t="s">
        <v>1014</v>
      </c>
      <c r="CD309" s="1126">
        <f t="shared" si="142"/>
        <v>0</v>
      </c>
      <c r="CE309" s="1126">
        <f t="shared" si="143"/>
        <v>0</v>
      </c>
    </row>
    <row r="310" spans="1:83">
      <c r="A310" s="1397" t="s">
        <v>4160</v>
      </c>
      <c r="B310" s="1487" t="s">
        <v>634</v>
      </c>
      <c r="C310" s="1437"/>
      <c r="D310" s="1487"/>
      <c r="E310" s="1487"/>
      <c r="F310" s="1644"/>
      <c r="G310" s="1644"/>
      <c r="H310" s="1438"/>
      <c r="I310" s="1644"/>
      <c r="J310" s="1644"/>
      <c r="K310" s="1438"/>
      <c r="L310" s="1438"/>
      <c r="M310" s="1438"/>
      <c r="N310" s="1438"/>
      <c r="O310" s="1438"/>
      <c r="P310" s="1536"/>
      <c r="Q310" s="1536"/>
      <c r="R310" s="1536"/>
      <c r="S310" s="1536"/>
      <c r="T310" s="1536"/>
      <c r="U310" s="1439" t="s">
        <v>4152</v>
      </c>
      <c r="V310" s="500"/>
      <c r="W310" s="501"/>
      <c r="X310" s="501"/>
      <c r="Y310" s="501"/>
      <c r="Z310" s="501"/>
      <c r="AA310" s="501"/>
      <c r="AB310" s="502"/>
      <c r="AC310" s="268"/>
      <c r="AD310" s="269" t="s">
        <v>378</v>
      </c>
      <c r="AE310" s="269" t="s">
        <v>378</v>
      </c>
      <c r="AF310" s="269" t="s">
        <v>378</v>
      </c>
      <c r="AG310" s="269" t="s">
        <v>378</v>
      </c>
      <c r="AH310" s="269" t="s">
        <v>90</v>
      </c>
      <c r="AI310" s="269" t="s">
        <v>378</v>
      </c>
      <c r="AJ310" s="269" t="s">
        <v>90</v>
      </c>
      <c r="AK310" s="269"/>
      <c r="AL310" s="269"/>
      <c r="AM310" s="270"/>
      <c r="AN310" s="269" t="s">
        <v>90</v>
      </c>
      <c r="AO310" s="269" t="s">
        <v>90</v>
      </c>
      <c r="AP310" s="271" t="s">
        <v>2924</v>
      </c>
      <c r="AQ310" s="272">
        <f t="shared" si="160"/>
        <v>0</v>
      </c>
      <c r="AR310" s="273">
        <f t="shared" si="161"/>
        <v>0</v>
      </c>
      <c r="AS310" s="274">
        <f t="shared" si="176"/>
        <v>0</v>
      </c>
      <c r="AT310" s="274">
        <f t="shared" si="178"/>
        <v>0</v>
      </c>
      <c r="AU310" s="125" t="str">
        <f t="shared" si="162"/>
        <v/>
      </c>
      <c r="AV310" s="126" t="str">
        <f t="shared" si="144"/>
        <v/>
      </c>
      <c r="AW310" s="125" t="str">
        <f t="shared" si="145"/>
        <v/>
      </c>
      <c r="AX310" s="127" t="str">
        <f t="shared" si="146"/>
        <v/>
      </c>
      <c r="AY310" s="127" t="str">
        <f t="shared" si="147"/>
        <v/>
      </c>
      <c r="AZ310" s="128" t="str">
        <f t="shared" si="163"/>
        <v/>
      </c>
      <c r="BA310" s="553" t="s">
        <v>2597</v>
      </c>
      <c r="BB310" s="537" t="s">
        <v>634</v>
      </c>
      <c r="BC310" s="547"/>
      <c r="BD310" s="547"/>
      <c r="BE310" s="541"/>
      <c r="BF310" s="547"/>
      <c r="BG310" s="547"/>
      <c r="BH310" s="541"/>
      <c r="BI310" s="541"/>
      <c r="BJ310" s="540">
        <v>0</v>
      </c>
      <c r="BK310" s="541"/>
      <c r="BL310" s="540"/>
      <c r="BM310" s="269" t="s">
        <v>182</v>
      </c>
      <c r="BN310" s="269" t="s">
        <v>182</v>
      </c>
      <c r="BO310" s="271" t="s">
        <v>2924</v>
      </c>
      <c r="BP310" s="262" t="str">
        <f t="shared" si="148"/>
        <v/>
      </c>
      <c r="BQ310" s="263" t="str">
        <f t="shared" si="149"/>
        <v/>
      </c>
      <c r="BR310" s="263" t="str">
        <f t="shared" si="150"/>
        <v/>
      </c>
      <c r="BS310" s="263" t="str">
        <f t="shared" si="151"/>
        <v/>
      </c>
      <c r="BT310" s="264" t="str">
        <f t="shared" si="152"/>
        <v/>
      </c>
      <c r="BU310" s="264" t="str">
        <f t="shared" si="153"/>
        <v/>
      </c>
      <c r="BV310" s="263" t="str">
        <f t="shared" si="154"/>
        <v/>
      </c>
      <c r="BW310" s="263" t="str">
        <f t="shared" si="155"/>
        <v/>
      </c>
      <c r="BX310" s="263" t="str">
        <f t="shared" si="156"/>
        <v/>
      </c>
      <c r="BY310" s="263" t="str">
        <f t="shared" si="157"/>
        <v/>
      </c>
      <c r="BZ310" s="263" t="str">
        <f t="shared" si="158"/>
        <v/>
      </c>
      <c r="CA310" s="263" t="str">
        <f t="shared" si="159"/>
        <v/>
      </c>
      <c r="CB310" s="265"/>
      <c r="CC310" s="1131" t="s">
        <v>1014</v>
      </c>
      <c r="CD310" s="1126">
        <f t="shared" si="142"/>
        <v>0</v>
      </c>
      <c r="CE310" s="1126">
        <f t="shared" si="143"/>
        <v>0</v>
      </c>
    </row>
    <row r="311" spans="1:83" ht="27">
      <c r="A311" s="1397" t="s">
        <v>3320</v>
      </c>
      <c r="B311" s="1487" t="s">
        <v>621</v>
      </c>
      <c r="C311" s="1437"/>
      <c r="D311" s="1487"/>
      <c r="E311" s="1487"/>
      <c r="F311" s="1644"/>
      <c r="G311" s="1644"/>
      <c r="H311" s="1438"/>
      <c r="I311" s="1644"/>
      <c r="J311" s="1644"/>
      <c r="K311" s="1438"/>
      <c r="L311" s="1438"/>
      <c r="M311" s="1438"/>
      <c r="N311" s="1438"/>
      <c r="O311" s="1438"/>
      <c r="P311" s="1536"/>
      <c r="Q311" s="1536"/>
      <c r="R311" s="1536"/>
      <c r="S311" s="1536"/>
      <c r="T311" s="1536"/>
      <c r="U311" s="1439" t="s">
        <v>3819</v>
      </c>
      <c r="V311" s="500"/>
      <c r="W311" s="501"/>
      <c r="X311" s="501"/>
      <c r="Y311" s="501"/>
      <c r="Z311" s="501"/>
      <c r="AA311" s="501"/>
      <c r="AB311" s="502"/>
      <c r="AC311" s="268"/>
      <c r="AD311" s="269" t="s">
        <v>378</v>
      </c>
      <c r="AE311" s="269" t="s">
        <v>378</v>
      </c>
      <c r="AF311" s="269" t="s">
        <v>378</v>
      </c>
      <c r="AG311" s="269" t="s">
        <v>378</v>
      </c>
      <c r="AH311" s="269" t="s">
        <v>90</v>
      </c>
      <c r="AI311" s="269" t="s">
        <v>378</v>
      </c>
      <c r="AJ311" s="269" t="s">
        <v>90</v>
      </c>
      <c r="AK311" s="269"/>
      <c r="AL311" s="269"/>
      <c r="AM311" s="270"/>
      <c r="AN311" s="269" t="s">
        <v>90</v>
      </c>
      <c r="AO311" s="269" t="s">
        <v>90</v>
      </c>
      <c r="AP311" s="271" t="s">
        <v>2924</v>
      </c>
      <c r="AQ311" s="272">
        <f t="shared" si="160"/>
        <v>0</v>
      </c>
      <c r="AR311" s="273">
        <f t="shared" si="161"/>
        <v>0</v>
      </c>
      <c r="AS311" s="274">
        <f t="shared" si="176"/>
        <v>0</v>
      </c>
      <c r="AT311" s="274">
        <f t="shared" si="178"/>
        <v>0</v>
      </c>
      <c r="AU311" s="125" t="str">
        <f t="shared" si="162"/>
        <v/>
      </c>
      <c r="AV311" s="126" t="str">
        <f t="shared" si="144"/>
        <v/>
      </c>
      <c r="AW311" s="125" t="str">
        <f t="shared" si="145"/>
        <v/>
      </c>
      <c r="AX311" s="127" t="str">
        <f t="shared" si="146"/>
        <v/>
      </c>
      <c r="AY311" s="127" t="str">
        <f t="shared" si="147"/>
        <v/>
      </c>
      <c r="AZ311" s="128" t="str">
        <f t="shared" si="163"/>
        <v/>
      </c>
      <c r="BA311" s="553" t="s">
        <v>2598</v>
      </c>
      <c r="BB311" s="537" t="s">
        <v>621</v>
      </c>
      <c r="BC311" s="547"/>
      <c r="BD311" s="547"/>
      <c r="BE311" s="541"/>
      <c r="BF311" s="547"/>
      <c r="BG311" s="547"/>
      <c r="BH311" s="541"/>
      <c r="BI311" s="541"/>
      <c r="BJ311" s="540">
        <v>0</v>
      </c>
      <c r="BK311" s="541"/>
      <c r="BL311" s="540"/>
      <c r="BM311" s="269" t="s">
        <v>182</v>
      </c>
      <c r="BN311" s="269" t="s">
        <v>182</v>
      </c>
      <c r="BO311" s="271" t="s">
        <v>2924</v>
      </c>
      <c r="BP311" s="262" t="str">
        <f t="shared" si="148"/>
        <v/>
      </c>
      <c r="BQ311" s="263" t="str">
        <f t="shared" si="149"/>
        <v/>
      </c>
      <c r="BR311" s="263" t="str">
        <f t="shared" si="150"/>
        <v/>
      </c>
      <c r="BS311" s="263" t="str">
        <f t="shared" si="151"/>
        <v/>
      </c>
      <c r="BT311" s="264" t="str">
        <f t="shared" si="152"/>
        <v/>
      </c>
      <c r="BU311" s="264" t="str">
        <f t="shared" si="153"/>
        <v/>
      </c>
      <c r="BV311" s="263" t="str">
        <f t="shared" si="154"/>
        <v/>
      </c>
      <c r="BW311" s="263" t="str">
        <f t="shared" si="155"/>
        <v/>
      </c>
      <c r="BX311" s="263" t="str">
        <f t="shared" si="156"/>
        <v/>
      </c>
      <c r="BY311" s="263" t="str">
        <f t="shared" si="157"/>
        <v/>
      </c>
      <c r="BZ311" s="263" t="str">
        <f t="shared" si="158"/>
        <v/>
      </c>
      <c r="CA311" s="263" t="str">
        <f t="shared" si="159"/>
        <v/>
      </c>
      <c r="CB311" s="265"/>
      <c r="CC311" s="1131" t="s">
        <v>1014</v>
      </c>
      <c r="CD311" s="1126">
        <f t="shared" si="142"/>
        <v>0</v>
      </c>
      <c r="CE311" s="1126">
        <f t="shared" si="143"/>
        <v>0</v>
      </c>
    </row>
    <row r="312" spans="1:83" ht="27">
      <c r="A312" s="1397" t="s">
        <v>4161</v>
      </c>
      <c r="B312" s="1487" t="s">
        <v>631</v>
      </c>
      <c r="C312" s="1437"/>
      <c r="D312" s="1487"/>
      <c r="E312" s="1487"/>
      <c r="F312" s="1644"/>
      <c r="G312" s="1644"/>
      <c r="H312" s="1438"/>
      <c r="I312" s="1644"/>
      <c r="J312" s="1644"/>
      <c r="K312" s="1438"/>
      <c r="L312" s="1438"/>
      <c r="M312" s="1438"/>
      <c r="N312" s="1438"/>
      <c r="O312" s="1438"/>
      <c r="P312" s="1536"/>
      <c r="Q312" s="1536"/>
      <c r="R312" s="1536"/>
      <c r="S312" s="1536"/>
      <c r="T312" s="1536"/>
      <c r="U312" s="1439" t="s">
        <v>4137</v>
      </c>
      <c r="V312" s="500"/>
      <c r="W312" s="501"/>
      <c r="X312" s="501"/>
      <c r="Y312" s="501"/>
      <c r="Z312" s="501"/>
      <c r="AA312" s="501"/>
      <c r="AB312" s="502"/>
      <c r="AC312" s="268"/>
      <c r="AD312" s="269" t="s">
        <v>378</v>
      </c>
      <c r="AE312" s="269" t="s">
        <v>378</v>
      </c>
      <c r="AF312" s="269" t="s">
        <v>378</v>
      </c>
      <c r="AG312" s="269" t="s">
        <v>378</v>
      </c>
      <c r="AH312" s="269" t="s">
        <v>90</v>
      </c>
      <c r="AI312" s="269" t="s">
        <v>378</v>
      </c>
      <c r="AJ312" s="269" t="s">
        <v>90</v>
      </c>
      <c r="AK312" s="269"/>
      <c r="AL312" s="269"/>
      <c r="AM312" s="270"/>
      <c r="AN312" s="269" t="s">
        <v>90</v>
      </c>
      <c r="AO312" s="269" t="s">
        <v>90</v>
      </c>
      <c r="AP312" s="275" t="s">
        <v>2924</v>
      </c>
      <c r="AQ312" s="272">
        <f t="shared" si="160"/>
        <v>0</v>
      </c>
      <c r="AR312" s="273">
        <f t="shared" si="161"/>
        <v>0</v>
      </c>
      <c r="AS312" s="274">
        <f t="shared" si="176"/>
        <v>0</v>
      </c>
      <c r="AT312" s="274">
        <f t="shared" si="178"/>
        <v>0</v>
      </c>
      <c r="AU312" s="125" t="str">
        <f t="shared" si="162"/>
        <v/>
      </c>
      <c r="AV312" s="126" t="str">
        <f t="shared" si="144"/>
        <v/>
      </c>
      <c r="AW312" s="125" t="str">
        <f t="shared" si="145"/>
        <v/>
      </c>
      <c r="AX312" s="127" t="str">
        <f t="shared" si="146"/>
        <v/>
      </c>
      <c r="AY312" s="127" t="str">
        <f t="shared" si="147"/>
        <v/>
      </c>
      <c r="AZ312" s="128" t="str">
        <f t="shared" si="163"/>
        <v/>
      </c>
      <c r="BA312" s="553" t="s">
        <v>2599</v>
      </c>
      <c r="BB312" s="537" t="s">
        <v>631</v>
      </c>
      <c r="BC312" s="547"/>
      <c r="BD312" s="547"/>
      <c r="BE312" s="541"/>
      <c r="BF312" s="547"/>
      <c r="BG312" s="547"/>
      <c r="BH312" s="541"/>
      <c r="BI312" s="541"/>
      <c r="BJ312" s="540">
        <v>0</v>
      </c>
      <c r="BK312" s="541"/>
      <c r="BL312" s="540"/>
      <c r="BM312" s="269" t="s">
        <v>182</v>
      </c>
      <c r="BN312" s="269" t="s">
        <v>182</v>
      </c>
      <c r="BO312" s="275" t="s">
        <v>2924</v>
      </c>
      <c r="BP312" s="262" t="str">
        <f t="shared" si="148"/>
        <v/>
      </c>
      <c r="BQ312" s="263" t="str">
        <f t="shared" si="149"/>
        <v/>
      </c>
      <c r="BR312" s="263" t="str">
        <f t="shared" si="150"/>
        <v/>
      </c>
      <c r="BS312" s="263" t="str">
        <f t="shared" si="151"/>
        <v/>
      </c>
      <c r="BT312" s="264" t="str">
        <f t="shared" si="152"/>
        <v/>
      </c>
      <c r="BU312" s="264" t="str">
        <f t="shared" si="153"/>
        <v/>
      </c>
      <c r="BV312" s="263" t="str">
        <f t="shared" si="154"/>
        <v/>
      </c>
      <c r="BW312" s="263" t="str">
        <f t="shared" si="155"/>
        <v/>
      </c>
      <c r="BX312" s="263" t="str">
        <f t="shared" si="156"/>
        <v/>
      </c>
      <c r="BY312" s="263" t="str">
        <f t="shared" si="157"/>
        <v/>
      </c>
      <c r="BZ312" s="263" t="str">
        <f t="shared" si="158"/>
        <v/>
      </c>
      <c r="CA312" s="263" t="str">
        <f t="shared" si="159"/>
        <v/>
      </c>
      <c r="CB312" s="265"/>
      <c r="CC312" s="1131" t="s">
        <v>3423</v>
      </c>
      <c r="CD312" s="1126">
        <f t="shared" si="142"/>
        <v>0</v>
      </c>
      <c r="CE312" s="1126">
        <f t="shared" si="143"/>
        <v>0</v>
      </c>
    </row>
    <row r="313" spans="1:83" ht="27">
      <c r="A313" s="1397" t="s">
        <v>4162</v>
      </c>
      <c r="B313" s="1487" t="s">
        <v>839</v>
      </c>
      <c r="C313" s="1437"/>
      <c r="D313" s="1487"/>
      <c r="E313" s="1487"/>
      <c r="F313" s="1644"/>
      <c r="G313" s="1644"/>
      <c r="H313" s="1438"/>
      <c r="I313" s="1644"/>
      <c r="J313" s="1644"/>
      <c r="K313" s="1438"/>
      <c r="L313" s="1438"/>
      <c r="M313" s="1438"/>
      <c r="N313" s="1438"/>
      <c r="O313" s="1438"/>
      <c r="P313" s="1536"/>
      <c r="Q313" s="1536"/>
      <c r="R313" s="1536"/>
      <c r="S313" s="1536"/>
      <c r="T313" s="1536"/>
      <c r="U313" s="1439" t="s">
        <v>4140</v>
      </c>
      <c r="V313" s="500" t="s">
        <v>80</v>
      </c>
      <c r="W313" s="501" t="s">
        <v>165</v>
      </c>
      <c r="X313" s="501"/>
      <c r="Y313" s="501"/>
      <c r="Z313" s="501"/>
      <c r="AA313" s="501"/>
      <c r="AB313" s="502"/>
      <c r="AC313" s="268"/>
      <c r="AD313" s="269" t="s">
        <v>378</v>
      </c>
      <c r="AE313" s="269" t="s">
        <v>378</v>
      </c>
      <c r="AF313" s="269" t="s">
        <v>378</v>
      </c>
      <c r="AG313" s="269" t="s">
        <v>378</v>
      </c>
      <c r="AH313" s="269" t="s">
        <v>90</v>
      </c>
      <c r="AI313" s="269" t="s">
        <v>182</v>
      </c>
      <c r="AJ313" s="269" t="s">
        <v>773</v>
      </c>
      <c r="AK313" s="269"/>
      <c r="AL313" s="269"/>
      <c r="AM313" s="270"/>
      <c r="AN313" s="269" t="s">
        <v>90</v>
      </c>
      <c r="AO313" s="269" t="s">
        <v>90</v>
      </c>
      <c r="AP313" s="275" t="s">
        <v>2924</v>
      </c>
      <c r="AQ313" s="272">
        <f t="shared" si="160"/>
        <v>0</v>
      </c>
      <c r="AR313" s="273">
        <f t="shared" si="161"/>
        <v>0</v>
      </c>
      <c r="AS313" s="274">
        <f t="shared" si="176"/>
        <v>0</v>
      </c>
      <c r="AT313" s="274">
        <f t="shared" si="178"/>
        <v>0</v>
      </c>
      <c r="AU313" s="125" t="str">
        <f t="shared" si="162"/>
        <v/>
      </c>
      <c r="AV313" s="126" t="str">
        <f t="shared" si="144"/>
        <v/>
      </c>
      <c r="AW313" s="125" t="str">
        <f t="shared" si="145"/>
        <v/>
      </c>
      <c r="AX313" s="127" t="str">
        <f t="shared" si="146"/>
        <v/>
      </c>
      <c r="AY313" s="127" t="str">
        <f t="shared" si="147"/>
        <v/>
      </c>
      <c r="AZ313" s="128" t="str">
        <f t="shared" si="163"/>
        <v/>
      </c>
      <c r="BA313" s="553" t="s">
        <v>2600</v>
      </c>
      <c r="BB313" s="537" t="s">
        <v>839</v>
      </c>
      <c r="BC313" s="547"/>
      <c r="BD313" s="547"/>
      <c r="BE313" s="541"/>
      <c r="BF313" s="547"/>
      <c r="BG313" s="547"/>
      <c r="BH313" s="541"/>
      <c r="BI313" s="541"/>
      <c r="BJ313" s="540">
        <v>0</v>
      </c>
      <c r="BK313" s="541"/>
      <c r="BL313" s="540"/>
      <c r="BM313" s="269" t="s">
        <v>182</v>
      </c>
      <c r="BN313" s="269" t="s">
        <v>182</v>
      </c>
      <c r="BO313" s="275" t="s">
        <v>2924</v>
      </c>
      <c r="BP313" s="262" t="str">
        <f t="shared" si="148"/>
        <v/>
      </c>
      <c r="BQ313" s="263" t="str">
        <f t="shared" si="149"/>
        <v/>
      </c>
      <c r="BR313" s="263" t="str">
        <f t="shared" si="150"/>
        <v/>
      </c>
      <c r="BS313" s="263" t="str">
        <f t="shared" si="151"/>
        <v/>
      </c>
      <c r="BT313" s="264" t="str">
        <f t="shared" si="152"/>
        <v/>
      </c>
      <c r="BU313" s="264" t="str">
        <f t="shared" si="153"/>
        <v/>
      </c>
      <c r="BV313" s="263" t="str">
        <f t="shared" si="154"/>
        <v/>
      </c>
      <c r="BW313" s="263" t="str">
        <f t="shared" si="155"/>
        <v/>
      </c>
      <c r="BX313" s="263" t="str">
        <f t="shared" si="156"/>
        <v/>
      </c>
      <c r="BY313" s="263" t="str">
        <f t="shared" si="157"/>
        <v/>
      </c>
      <c r="BZ313" s="263" t="str">
        <f t="shared" si="158"/>
        <v/>
      </c>
      <c r="CA313" s="263" t="str">
        <f t="shared" si="159"/>
        <v/>
      </c>
      <c r="CB313" s="265"/>
      <c r="CC313" s="1131" t="s">
        <v>1014</v>
      </c>
      <c r="CD313" s="1126">
        <f t="shared" si="142"/>
        <v>0</v>
      </c>
      <c r="CE313" s="1126">
        <f t="shared" si="143"/>
        <v>0</v>
      </c>
    </row>
    <row r="314" spans="1:83" ht="27">
      <c r="A314" s="1397" t="s">
        <v>4163</v>
      </c>
      <c r="B314" s="1487" t="s">
        <v>620</v>
      </c>
      <c r="C314" s="1437"/>
      <c r="D314" s="1487"/>
      <c r="E314" s="1487"/>
      <c r="F314" s="1644"/>
      <c r="G314" s="1644"/>
      <c r="H314" s="1438"/>
      <c r="I314" s="1644"/>
      <c r="J314" s="1644"/>
      <c r="K314" s="1438"/>
      <c r="L314" s="1438"/>
      <c r="M314" s="1438"/>
      <c r="N314" s="1438"/>
      <c r="O314" s="1438"/>
      <c r="P314" s="1536"/>
      <c r="Q314" s="1536"/>
      <c r="R314" s="1536"/>
      <c r="S314" s="1536"/>
      <c r="T314" s="1536"/>
      <c r="U314" s="1439" t="s">
        <v>3819</v>
      </c>
      <c r="V314" s="500" t="s">
        <v>80</v>
      </c>
      <c r="W314" s="501" t="s">
        <v>166</v>
      </c>
      <c r="X314" s="501"/>
      <c r="Y314" s="501"/>
      <c r="Z314" s="501"/>
      <c r="AA314" s="501"/>
      <c r="AB314" s="502"/>
      <c r="AC314" s="268"/>
      <c r="AD314" s="269" t="s">
        <v>378</v>
      </c>
      <c r="AE314" s="269" t="s">
        <v>378</v>
      </c>
      <c r="AF314" s="269" t="s">
        <v>378</v>
      </c>
      <c r="AG314" s="269" t="s">
        <v>378</v>
      </c>
      <c r="AH314" s="269" t="s">
        <v>90</v>
      </c>
      <c r="AI314" s="269" t="s">
        <v>378</v>
      </c>
      <c r="AJ314" s="269" t="s">
        <v>90</v>
      </c>
      <c r="AK314" s="269"/>
      <c r="AL314" s="269"/>
      <c r="AM314" s="270"/>
      <c r="AN314" s="269" t="s">
        <v>90</v>
      </c>
      <c r="AO314" s="269" t="s">
        <v>90</v>
      </c>
      <c r="AP314" s="275" t="s">
        <v>2924</v>
      </c>
      <c r="AQ314" s="272">
        <f t="shared" si="160"/>
        <v>0</v>
      </c>
      <c r="AR314" s="273">
        <f t="shared" si="161"/>
        <v>0</v>
      </c>
      <c r="AS314" s="274">
        <f t="shared" si="176"/>
        <v>0</v>
      </c>
      <c r="AT314" s="274">
        <f t="shared" si="178"/>
        <v>0</v>
      </c>
      <c r="AU314" s="125" t="str">
        <f t="shared" si="162"/>
        <v/>
      </c>
      <c r="AV314" s="126" t="str">
        <f t="shared" si="144"/>
        <v/>
      </c>
      <c r="AW314" s="125" t="str">
        <f t="shared" si="145"/>
        <v/>
      </c>
      <c r="AX314" s="127" t="str">
        <f t="shared" si="146"/>
        <v/>
      </c>
      <c r="AY314" s="127" t="str">
        <f t="shared" si="147"/>
        <v/>
      </c>
      <c r="AZ314" s="128" t="str">
        <f t="shared" si="163"/>
        <v/>
      </c>
      <c r="BA314" s="553" t="s">
        <v>2601</v>
      </c>
      <c r="BB314" s="537" t="s">
        <v>620</v>
      </c>
      <c r="BC314" s="547"/>
      <c r="BD314" s="547"/>
      <c r="BE314" s="541"/>
      <c r="BF314" s="547"/>
      <c r="BG314" s="547"/>
      <c r="BH314" s="541"/>
      <c r="BI314" s="541"/>
      <c r="BJ314" s="540">
        <v>0</v>
      </c>
      <c r="BK314" s="541"/>
      <c r="BL314" s="540"/>
      <c r="BM314" s="269" t="s">
        <v>182</v>
      </c>
      <c r="BN314" s="269" t="s">
        <v>182</v>
      </c>
      <c r="BO314" s="275" t="s">
        <v>2924</v>
      </c>
      <c r="BP314" s="262" t="str">
        <f t="shared" si="148"/>
        <v/>
      </c>
      <c r="BQ314" s="263" t="str">
        <f t="shared" si="149"/>
        <v/>
      </c>
      <c r="BR314" s="263" t="str">
        <f t="shared" si="150"/>
        <v/>
      </c>
      <c r="BS314" s="263" t="str">
        <f t="shared" si="151"/>
        <v/>
      </c>
      <c r="BT314" s="264" t="str">
        <f t="shared" si="152"/>
        <v/>
      </c>
      <c r="BU314" s="264" t="str">
        <f t="shared" si="153"/>
        <v/>
      </c>
      <c r="BV314" s="263" t="str">
        <f t="shared" si="154"/>
        <v/>
      </c>
      <c r="BW314" s="263" t="str">
        <f t="shared" si="155"/>
        <v/>
      </c>
      <c r="BX314" s="263" t="str">
        <f t="shared" si="156"/>
        <v/>
      </c>
      <c r="BY314" s="263" t="str">
        <f t="shared" si="157"/>
        <v/>
      </c>
      <c r="BZ314" s="263" t="str">
        <f t="shared" si="158"/>
        <v/>
      </c>
      <c r="CA314" s="263" t="str">
        <f t="shared" si="159"/>
        <v/>
      </c>
      <c r="CB314" s="265"/>
      <c r="CC314" s="1131" t="s">
        <v>1014</v>
      </c>
      <c r="CD314" s="1126">
        <f t="shared" si="142"/>
        <v>0</v>
      </c>
      <c r="CE314" s="1126">
        <f t="shared" si="143"/>
        <v>0</v>
      </c>
    </row>
    <row r="315" spans="1:83" ht="108">
      <c r="A315" s="1502" t="s">
        <v>2609</v>
      </c>
      <c r="B315" s="1219" t="s">
        <v>629</v>
      </c>
      <c r="C315" s="1219" t="s">
        <v>1062</v>
      </c>
      <c r="D315" s="1219" t="s">
        <v>1063</v>
      </c>
      <c r="E315" s="1219" t="s">
        <v>0</v>
      </c>
      <c r="F315" s="1213">
        <v>6728</v>
      </c>
      <c r="G315" s="1213"/>
      <c r="H315" s="1213"/>
      <c r="I315" s="1213">
        <v>7834</v>
      </c>
      <c r="J315" s="1213"/>
      <c r="K315" s="1213"/>
      <c r="L315" s="1213">
        <v>6638</v>
      </c>
      <c r="M315" s="1213">
        <v>90</v>
      </c>
      <c r="N315" s="1213">
        <v>7493</v>
      </c>
      <c r="O315" s="1213">
        <v>341</v>
      </c>
      <c r="P315" s="1166" t="s">
        <v>231</v>
      </c>
      <c r="Q315" s="1166" t="s">
        <v>904</v>
      </c>
      <c r="R315" s="1166" t="s">
        <v>4164</v>
      </c>
      <c r="S315" s="1166" t="s">
        <v>4165</v>
      </c>
      <c r="T315" s="1166" t="s">
        <v>256</v>
      </c>
      <c r="U315" s="1812" t="s">
        <v>4166</v>
      </c>
      <c r="V315" s="500" t="s">
        <v>80</v>
      </c>
      <c r="W315" s="501" t="s">
        <v>241</v>
      </c>
      <c r="X315" s="501"/>
      <c r="Y315" s="501">
        <v>3</v>
      </c>
      <c r="Z315" s="501">
        <v>0</v>
      </c>
      <c r="AA315" s="501">
        <v>0</v>
      </c>
      <c r="AB315" s="502"/>
      <c r="AC315" s="268"/>
      <c r="AD315" s="269" t="s">
        <v>379</v>
      </c>
      <c r="AE315" s="269" t="s">
        <v>380</v>
      </c>
      <c r="AF315" s="269" t="s">
        <v>381</v>
      </c>
      <c r="AG315" s="269" t="s">
        <v>382</v>
      </c>
      <c r="AH315" s="269" t="s">
        <v>3082</v>
      </c>
      <c r="AI315" s="269" t="s">
        <v>201</v>
      </c>
      <c r="AJ315" s="269" t="s">
        <v>230</v>
      </c>
      <c r="AK315" s="269"/>
      <c r="AL315" s="269"/>
      <c r="AM315" s="270"/>
      <c r="AN315" s="269" t="s">
        <v>593</v>
      </c>
      <c r="AO315" s="269" t="s">
        <v>594</v>
      </c>
      <c r="AP315" s="271" t="s">
        <v>2925</v>
      </c>
      <c r="AQ315" s="272">
        <f t="shared" si="160"/>
        <v>0</v>
      </c>
      <c r="AR315" s="273">
        <f t="shared" si="161"/>
        <v>0</v>
      </c>
      <c r="AS315" s="274">
        <f t="shared" si="176"/>
        <v>0</v>
      </c>
      <c r="AT315" s="274">
        <f t="shared" si="178"/>
        <v>0</v>
      </c>
      <c r="AU315" s="125">
        <f t="shared" si="162"/>
        <v>240.31360647445626</v>
      </c>
      <c r="AV315" s="126">
        <f t="shared" si="144"/>
        <v>16.438763376932219</v>
      </c>
      <c r="AW315" s="125" t="str">
        <f t="shared" si="145"/>
        <v/>
      </c>
      <c r="AX315" s="127" t="str">
        <f t="shared" si="146"/>
        <v/>
      </c>
      <c r="AY315" s="127" t="str">
        <f t="shared" si="147"/>
        <v/>
      </c>
      <c r="AZ315" s="128" t="str">
        <f t="shared" si="163"/>
        <v/>
      </c>
      <c r="BA315" s="553" t="s">
        <v>2602</v>
      </c>
      <c r="BB315" s="679" t="s">
        <v>629</v>
      </c>
      <c r="BC315" s="535">
        <v>1977</v>
      </c>
      <c r="BD315" s="535">
        <v>12</v>
      </c>
      <c r="BE315" s="676"/>
      <c r="BF315" s="535">
        <v>6728</v>
      </c>
      <c r="BG315" s="535"/>
      <c r="BH315" s="676"/>
      <c r="BI315" s="676">
        <v>1965</v>
      </c>
      <c r="BJ315" s="676">
        <v>12</v>
      </c>
      <c r="BK315" s="676">
        <v>6638</v>
      </c>
      <c r="BL315" s="676">
        <v>90</v>
      </c>
      <c r="BM315" s="269" t="s">
        <v>225</v>
      </c>
      <c r="BN315" s="269" t="s">
        <v>201</v>
      </c>
      <c r="BO315" s="271" t="s">
        <v>2925</v>
      </c>
      <c r="BP315" s="262" t="str">
        <f t="shared" si="148"/>
        <v/>
      </c>
      <c r="BQ315" s="263">
        <f t="shared" si="149"/>
        <v>0</v>
      </c>
      <c r="BR315" s="263" t="str">
        <f t="shared" si="150"/>
        <v/>
      </c>
      <c r="BS315" s="263" t="str">
        <f t="shared" si="151"/>
        <v/>
      </c>
      <c r="BT315" s="264" t="str">
        <f t="shared" si="152"/>
        <v/>
      </c>
      <c r="BU315" s="264" t="str">
        <f t="shared" si="153"/>
        <v/>
      </c>
      <c r="BV315" s="263">
        <f t="shared" si="154"/>
        <v>0</v>
      </c>
      <c r="BW315" s="263">
        <f t="shared" si="155"/>
        <v>0</v>
      </c>
      <c r="BX315" s="263" t="str">
        <f t="shared" si="156"/>
        <v/>
      </c>
      <c r="BY315" s="263" t="str">
        <f t="shared" si="157"/>
        <v/>
      </c>
      <c r="BZ315" s="263" t="str">
        <f t="shared" si="158"/>
        <v/>
      </c>
      <c r="CA315" s="263" t="str">
        <f t="shared" si="159"/>
        <v/>
      </c>
      <c r="CB315" s="265"/>
      <c r="CC315" s="1131" t="s">
        <v>1014</v>
      </c>
      <c r="CD315" s="1126">
        <f t="shared" si="142"/>
        <v>0</v>
      </c>
      <c r="CE315" s="1126">
        <f t="shared" si="143"/>
        <v>0</v>
      </c>
    </row>
    <row r="316" spans="1:83">
      <c r="A316" s="1397" t="s">
        <v>4167</v>
      </c>
      <c r="B316" s="1487" t="s">
        <v>628</v>
      </c>
      <c r="C316" s="1437"/>
      <c r="D316" s="1487"/>
      <c r="E316" s="1487"/>
      <c r="F316" s="1644"/>
      <c r="G316" s="1644"/>
      <c r="H316" s="1438"/>
      <c r="I316" s="1644"/>
      <c r="J316" s="1644"/>
      <c r="K316" s="1438"/>
      <c r="L316" s="1438"/>
      <c r="M316" s="1438"/>
      <c r="N316" s="1438"/>
      <c r="O316" s="1438"/>
      <c r="P316" s="1536"/>
      <c r="Q316" s="1536"/>
      <c r="R316" s="1536"/>
      <c r="S316" s="1536"/>
      <c r="T316" s="1536"/>
      <c r="U316" s="1439" t="s">
        <v>4168</v>
      </c>
      <c r="V316" s="500"/>
      <c r="W316" s="501"/>
      <c r="X316" s="501"/>
      <c r="Y316" s="501"/>
      <c r="Z316" s="501"/>
      <c r="AA316" s="501"/>
      <c r="AB316" s="502"/>
      <c r="AC316" s="268"/>
      <c r="AD316" s="269" t="s">
        <v>378</v>
      </c>
      <c r="AE316" s="269" t="s">
        <v>378</v>
      </c>
      <c r="AF316" s="269" t="s">
        <v>378</v>
      </c>
      <c r="AG316" s="269" t="s">
        <v>378</v>
      </c>
      <c r="AH316" s="269" t="s">
        <v>90</v>
      </c>
      <c r="AI316" s="269" t="s">
        <v>378</v>
      </c>
      <c r="AJ316" s="269" t="s">
        <v>90</v>
      </c>
      <c r="AK316" s="269"/>
      <c r="AL316" s="269"/>
      <c r="AM316" s="270"/>
      <c r="AN316" s="269" t="s">
        <v>90</v>
      </c>
      <c r="AO316" s="269" t="s">
        <v>90</v>
      </c>
      <c r="AP316" s="275" t="s">
        <v>2924</v>
      </c>
      <c r="AQ316" s="272">
        <f t="shared" si="160"/>
        <v>0</v>
      </c>
      <c r="AR316" s="273">
        <f t="shared" si="161"/>
        <v>0</v>
      </c>
      <c r="AS316" s="274">
        <f t="shared" si="176"/>
        <v>0</v>
      </c>
      <c r="AT316" s="274">
        <f t="shared" si="178"/>
        <v>0</v>
      </c>
      <c r="AU316" s="125" t="str">
        <f t="shared" si="162"/>
        <v/>
      </c>
      <c r="AV316" s="126" t="str">
        <f t="shared" si="144"/>
        <v/>
      </c>
      <c r="AW316" s="125" t="str">
        <f t="shared" si="145"/>
        <v/>
      </c>
      <c r="AX316" s="127" t="str">
        <f t="shared" si="146"/>
        <v/>
      </c>
      <c r="AY316" s="127" t="str">
        <f t="shared" si="147"/>
        <v/>
      </c>
      <c r="AZ316" s="128" t="str">
        <f t="shared" si="163"/>
        <v/>
      </c>
      <c r="BA316" s="553" t="s">
        <v>2603</v>
      </c>
      <c r="BB316" s="537" t="s">
        <v>628</v>
      </c>
      <c r="BC316" s="547"/>
      <c r="BD316" s="547"/>
      <c r="BE316" s="541"/>
      <c r="BF316" s="547"/>
      <c r="BG316" s="547"/>
      <c r="BH316" s="541"/>
      <c r="BI316" s="541"/>
      <c r="BJ316" s="540">
        <v>0</v>
      </c>
      <c r="BK316" s="541"/>
      <c r="BL316" s="540"/>
      <c r="BM316" s="269" t="s">
        <v>182</v>
      </c>
      <c r="BN316" s="269" t="s">
        <v>182</v>
      </c>
      <c r="BO316" s="275" t="s">
        <v>2924</v>
      </c>
      <c r="BP316" s="262" t="str">
        <f t="shared" si="148"/>
        <v/>
      </c>
      <c r="BQ316" s="263" t="str">
        <f t="shared" si="149"/>
        <v/>
      </c>
      <c r="BR316" s="263" t="str">
        <f t="shared" si="150"/>
        <v/>
      </c>
      <c r="BS316" s="263" t="str">
        <f t="shared" si="151"/>
        <v/>
      </c>
      <c r="BT316" s="264" t="str">
        <f t="shared" si="152"/>
        <v/>
      </c>
      <c r="BU316" s="264" t="str">
        <f t="shared" si="153"/>
        <v/>
      </c>
      <c r="BV316" s="263" t="str">
        <f t="shared" si="154"/>
        <v/>
      </c>
      <c r="BW316" s="263" t="str">
        <f t="shared" si="155"/>
        <v/>
      </c>
      <c r="BX316" s="263" t="str">
        <f t="shared" si="156"/>
        <v/>
      </c>
      <c r="BY316" s="263" t="str">
        <f t="shared" si="157"/>
        <v/>
      </c>
      <c r="BZ316" s="263" t="str">
        <f t="shared" si="158"/>
        <v/>
      </c>
      <c r="CA316" s="263" t="str">
        <f t="shared" si="159"/>
        <v/>
      </c>
      <c r="CB316" s="265"/>
      <c r="CC316" s="1131" t="s">
        <v>1014</v>
      </c>
      <c r="CD316" s="1126">
        <f t="shared" si="142"/>
        <v>0</v>
      </c>
      <c r="CE316" s="1126">
        <f t="shared" si="143"/>
        <v>0</v>
      </c>
    </row>
    <row r="317" spans="1:83" ht="40.5">
      <c r="A317" s="1397" t="s">
        <v>4169</v>
      </c>
      <c r="B317" s="1487" t="s">
        <v>615</v>
      </c>
      <c r="C317" s="1437"/>
      <c r="D317" s="1487"/>
      <c r="E317" s="1487"/>
      <c r="F317" s="1644"/>
      <c r="G317" s="1644"/>
      <c r="H317" s="1438"/>
      <c r="I317" s="1644"/>
      <c r="J317" s="1644"/>
      <c r="K317" s="1438"/>
      <c r="L317" s="1438"/>
      <c r="M317" s="1438"/>
      <c r="N317" s="1438"/>
      <c r="O317" s="1438"/>
      <c r="P317" s="1536"/>
      <c r="Q317" s="1536"/>
      <c r="R317" s="1536"/>
      <c r="S317" s="1536"/>
      <c r="T317" s="1536"/>
      <c r="U317" s="1439" t="s">
        <v>4168</v>
      </c>
      <c r="V317" s="500"/>
      <c r="W317" s="501"/>
      <c r="X317" s="501"/>
      <c r="Y317" s="501"/>
      <c r="Z317" s="501"/>
      <c r="AA317" s="501"/>
      <c r="AB317" s="502"/>
      <c r="AC317" s="268"/>
      <c r="AD317" s="269" t="s">
        <v>182</v>
      </c>
      <c r="AE317" s="269" t="s">
        <v>182</v>
      </c>
      <c r="AF317" s="269" t="s">
        <v>182</v>
      </c>
      <c r="AG317" s="269" t="s">
        <v>182</v>
      </c>
      <c r="AH317" s="269" t="s">
        <v>90</v>
      </c>
      <c r="AI317" s="269" t="s">
        <v>182</v>
      </c>
      <c r="AJ317" s="269" t="s">
        <v>90</v>
      </c>
      <c r="AK317" s="269"/>
      <c r="AL317" s="269"/>
      <c r="AM317" s="270"/>
      <c r="AN317" s="269" t="s">
        <v>90</v>
      </c>
      <c r="AO317" s="269" t="s">
        <v>90</v>
      </c>
      <c r="AP317" s="275" t="s">
        <v>2924</v>
      </c>
      <c r="AQ317" s="272">
        <f t="shared" si="160"/>
        <v>0</v>
      </c>
      <c r="AR317" s="273">
        <f t="shared" si="161"/>
        <v>0</v>
      </c>
      <c r="AS317" s="274">
        <f t="shared" si="176"/>
        <v>0</v>
      </c>
      <c r="AT317" s="274">
        <f t="shared" si="178"/>
        <v>0</v>
      </c>
      <c r="AU317" s="125" t="str">
        <f t="shared" si="162"/>
        <v/>
      </c>
      <c r="AV317" s="126" t="str">
        <f t="shared" si="144"/>
        <v/>
      </c>
      <c r="AW317" s="125" t="str">
        <f t="shared" si="145"/>
        <v/>
      </c>
      <c r="AX317" s="127" t="str">
        <f t="shared" si="146"/>
        <v/>
      </c>
      <c r="AY317" s="127" t="str">
        <f t="shared" si="147"/>
        <v/>
      </c>
      <c r="AZ317" s="128" t="str">
        <f t="shared" si="163"/>
        <v/>
      </c>
      <c r="BA317" s="553" t="s">
        <v>2604</v>
      </c>
      <c r="BB317" s="537" t="s">
        <v>615</v>
      </c>
      <c r="BC317" s="547"/>
      <c r="BD317" s="547"/>
      <c r="BE317" s="541"/>
      <c r="BF317" s="547"/>
      <c r="BG317" s="547"/>
      <c r="BH317" s="541"/>
      <c r="BI317" s="541"/>
      <c r="BJ317" s="540">
        <v>0</v>
      </c>
      <c r="BK317" s="541"/>
      <c r="BL317" s="540"/>
      <c r="BM317" s="269" t="s">
        <v>182</v>
      </c>
      <c r="BN317" s="269" t="s">
        <v>182</v>
      </c>
      <c r="BO317" s="275" t="s">
        <v>2924</v>
      </c>
      <c r="BP317" s="262" t="str">
        <f t="shared" si="148"/>
        <v/>
      </c>
      <c r="BQ317" s="263" t="str">
        <f t="shared" si="149"/>
        <v/>
      </c>
      <c r="BR317" s="263" t="str">
        <f t="shared" si="150"/>
        <v/>
      </c>
      <c r="BS317" s="263" t="str">
        <f t="shared" si="151"/>
        <v/>
      </c>
      <c r="BT317" s="264" t="str">
        <f t="shared" si="152"/>
        <v/>
      </c>
      <c r="BU317" s="264" t="str">
        <f t="shared" si="153"/>
        <v/>
      </c>
      <c r="BV317" s="263" t="str">
        <f t="shared" si="154"/>
        <v/>
      </c>
      <c r="BW317" s="263" t="str">
        <f t="shared" si="155"/>
        <v/>
      </c>
      <c r="BX317" s="263" t="str">
        <f t="shared" si="156"/>
        <v/>
      </c>
      <c r="BY317" s="263" t="str">
        <f t="shared" si="157"/>
        <v/>
      </c>
      <c r="BZ317" s="263" t="str">
        <f t="shared" si="158"/>
        <v/>
      </c>
      <c r="CA317" s="263" t="str">
        <f t="shared" si="159"/>
        <v/>
      </c>
      <c r="CB317" s="265"/>
      <c r="CC317" s="1131" t="s">
        <v>1014</v>
      </c>
      <c r="CD317" s="1126">
        <f t="shared" si="142"/>
        <v>0</v>
      </c>
      <c r="CE317" s="1126">
        <f t="shared" si="143"/>
        <v>0</v>
      </c>
    </row>
    <row r="318" spans="1:83" ht="27">
      <c r="A318" s="1397" t="s">
        <v>4170</v>
      </c>
      <c r="B318" s="1487" t="s">
        <v>632</v>
      </c>
      <c r="C318" s="1437"/>
      <c r="D318" s="1487"/>
      <c r="E318" s="1487"/>
      <c r="F318" s="1644"/>
      <c r="G318" s="1644"/>
      <c r="H318" s="1438"/>
      <c r="I318" s="1644"/>
      <c r="J318" s="1644"/>
      <c r="K318" s="1438"/>
      <c r="L318" s="1438"/>
      <c r="M318" s="1438"/>
      <c r="N318" s="1438"/>
      <c r="O318" s="1438"/>
      <c r="P318" s="1536"/>
      <c r="Q318" s="1536"/>
      <c r="R318" s="1536"/>
      <c r="S318" s="1536"/>
      <c r="T318" s="1536"/>
      <c r="U318" s="1439" t="s">
        <v>4168</v>
      </c>
      <c r="V318" s="500"/>
      <c r="W318" s="501"/>
      <c r="X318" s="501"/>
      <c r="Y318" s="501"/>
      <c r="Z318" s="501"/>
      <c r="AA318" s="501"/>
      <c r="AB318" s="502"/>
      <c r="AC318" s="268"/>
      <c r="AD318" s="269" t="s">
        <v>182</v>
      </c>
      <c r="AE318" s="269" t="s">
        <v>182</v>
      </c>
      <c r="AF318" s="269" t="s">
        <v>182</v>
      </c>
      <c r="AG318" s="269" t="s">
        <v>182</v>
      </c>
      <c r="AH318" s="269" t="s">
        <v>90</v>
      </c>
      <c r="AI318" s="269" t="s">
        <v>182</v>
      </c>
      <c r="AJ318" s="269" t="s">
        <v>90</v>
      </c>
      <c r="AK318" s="269"/>
      <c r="AL318" s="269"/>
      <c r="AM318" s="270"/>
      <c r="AN318" s="269" t="s">
        <v>90</v>
      </c>
      <c r="AO318" s="269" t="s">
        <v>90</v>
      </c>
      <c r="AP318" s="275" t="s">
        <v>2924</v>
      </c>
      <c r="AQ318" s="272">
        <f t="shared" si="160"/>
        <v>0</v>
      </c>
      <c r="AR318" s="273">
        <f t="shared" si="161"/>
        <v>0</v>
      </c>
      <c r="AS318" s="274">
        <f t="shared" si="176"/>
        <v>0</v>
      </c>
      <c r="AT318" s="274">
        <f t="shared" si="178"/>
        <v>0</v>
      </c>
      <c r="AU318" s="125" t="str">
        <f t="shared" si="162"/>
        <v/>
      </c>
      <c r="AV318" s="126" t="str">
        <f t="shared" si="144"/>
        <v/>
      </c>
      <c r="AW318" s="125" t="str">
        <f t="shared" si="145"/>
        <v/>
      </c>
      <c r="AX318" s="127" t="str">
        <f t="shared" si="146"/>
        <v/>
      </c>
      <c r="AY318" s="127" t="str">
        <f t="shared" si="147"/>
        <v/>
      </c>
      <c r="AZ318" s="128" t="str">
        <f t="shared" si="163"/>
        <v/>
      </c>
      <c r="BA318" s="553" t="s">
        <v>2605</v>
      </c>
      <c r="BB318" s="537" t="s">
        <v>632</v>
      </c>
      <c r="BC318" s="547"/>
      <c r="BD318" s="547"/>
      <c r="BE318" s="541"/>
      <c r="BF318" s="547"/>
      <c r="BG318" s="547"/>
      <c r="BH318" s="541"/>
      <c r="BI318" s="541"/>
      <c r="BJ318" s="540">
        <v>0</v>
      </c>
      <c r="BK318" s="541"/>
      <c r="BL318" s="540"/>
      <c r="BM318" s="269" t="s">
        <v>182</v>
      </c>
      <c r="BN318" s="269" t="s">
        <v>182</v>
      </c>
      <c r="BO318" s="275" t="s">
        <v>2924</v>
      </c>
      <c r="BP318" s="262" t="str">
        <f t="shared" si="148"/>
        <v/>
      </c>
      <c r="BQ318" s="263" t="str">
        <f t="shared" si="149"/>
        <v/>
      </c>
      <c r="BR318" s="263" t="str">
        <f t="shared" si="150"/>
        <v/>
      </c>
      <c r="BS318" s="263" t="str">
        <f t="shared" si="151"/>
        <v/>
      </c>
      <c r="BT318" s="264" t="str">
        <f t="shared" si="152"/>
        <v/>
      </c>
      <c r="BU318" s="264" t="str">
        <f t="shared" si="153"/>
        <v/>
      </c>
      <c r="BV318" s="263" t="str">
        <f t="shared" si="154"/>
        <v/>
      </c>
      <c r="BW318" s="263" t="str">
        <f t="shared" si="155"/>
        <v/>
      </c>
      <c r="BX318" s="263" t="str">
        <f t="shared" si="156"/>
        <v/>
      </c>
      <c r="BY318" s="263" t="str">
        <f t="shared" si="157"/>
        <v/>
      </c>
      <c r="BZ318" s="263" t="str">
        <f t="shared" si="158"/>
        <v/>
      </c>
      <c r="CA318" s="263" t="str">
        <f t="shared" si="159"/>
        <v/>
      </c>
      <c r="CB318" s="265"/>
      <c r="CC318" s="1131" t="s">
        <v>1014</v>
      </c>
      <c r="CD318" s="1126">
        <f t="shared" si="142"/>
        <v>0</v>
      </c>
      <c r="CE318" s="1126">
        <f t="shared" si="143"/>
        <v>0</v>
      </c>
    </row>
    <row r="319" spans="1:83" ht="27">
      <c r="A319" s="1397" t="s">
        <v>4171</v>
      </c>
      <c r="B319" s="1487" t="s">
        <v>627</v>
      </c>
      <c r="C319" s="1437"/>
      <c r="D319" s="1487"/>
      <c r="E319" s="1487"/>
      <c r="F319" s="1644"/>
      <c r="G319" s="1644"/>
      <c r="H319" s="1438"/>
      <c r="I319" s="1644"/>
      <c r="J319" s="1644"/>
      <c r="K319" s="1438"/>
      <c r="L319" s="1438"/>
      <c r="M319" s="1438"/>
      <c r="N319" s="1438"/>
      <c r="O319" s="1438"/>
      <c r="P319" s="1536"/>
      <c r="Q319" s="1536"/>
      <c r="R319" s="1536"/>
      <c r="S319" s="1536"/>
      <c r="T319" s="1536"/>
      <c r="U319" s="1439" t="s">
        <v>4168</v>
      </c>
      <c r="V319" s="500"/>
      <c r="W319" s="501"/>
      <c r="X319" s="501"/>
      <c r="Y319" s="501"/>
      <c r="Z319" s="501"/>
      <c r="AA319" s="501"/>
      <c r="AB319" s="502"/>
      <c r="AC319" s="268"/>
      <c r="AD319" s="269" t="s">
        <v>182</v>
      </c>
      <c r="AE319" s="269" t="s">
        <v>182</v>
      </c>
      <c r="AF319" s="269" t="s">
        <v>182</v>
      </c>
      <c r="AG319" s="269" t="s">
        <v>182</v>
      </c>
      <c r="AH319" s="269" t="s">
        <v>90</v>
      </c>
      <c r="AI319" s="269" t="s">
        <v>182</v>
      </c>
      <c r="AJ319" s="269" t="s">
        <v>90</v>
      </c>
      <c r="AK319" s="269"/>
      <c r="AL319" s="269"/>
      <c r="AM319" s="270"/>
      <c r="AN319" s="269" t="s">
        <v>90</v>
      </c>
      <c r="AO319" s="269" t="s">
        <v>90</v>
      </c>
      <c r="AP319" s="271" t="s">
        <v>2924</v>
      </c>
      <c r="AQ319" s="272">
        <f t="shared" si="160"/>
        <v>0</v>
      </c>
      <c r="AR319" s="273">
        <f t="shared" si="161"/>
        <v>0</v>
      </c>
      <c r="AS319" s="274">
        <f t="shared" si="176"/>
        <v>0</v>
      </c>
      <c r="AT319" s="274">
        <f t="shared" si="178"/>
        <v>0</v>
      </c>
      <c r="AU319" s="125" t="str">
        <f t="shared" si="162"/>
        <v/>
      </c>
      <c r="AV319" s="126" t="str">
        <f t="shared" si="144"/>
        <v/>
      </c>
      <c r="AW319" s="125" t="str">
        <f t="shared" si="145"/>
        <v/>
      </c>
      <c r="AX319" s="127" t="str">
        <f t="shared" si="146"/>
        <v/>
      </c>
      <c r="AY319" s="127" t="str">
        <f t="shared" si="147"/>
        <v/>
      </c>
      <c r="AZ319" s="128" t="str">
        <f t="shared" si="163"/>
        <v/>
      </c>
      <c r="BA319" s="553" t="s">
        <v>2606</v>
      </c>
      <c r="BB319" s="537" t="s">
        <v>627</v>
      </c>
      <c r="BC319" s="547"/>
      <c r="BD319" s="547"/>
      <c r="BE319" s="541"/>
      <c r="BF319" s="547"/>
      <c r="BG319" s="547"/>
      <c r="BH319" s="541"/>
      <c r="BI319" s="541"/>
      <c r="BJ319" s="540">
        <v>0</v>
      </c>
      <c r="BK319" s="541"/>
      <c r="BL319" s="540"/>
      <c r="BM319" s="269" t="s">
        <v>182</v>
      </c>
      <c r="BN319" s="269" t="s">
        <v>182</v>
      </c>
      <c r="BO319" s="271" t="s">
        <v>2924</v>
      </c>
      <c r="BP319" s="262" t="str">
        <f t="shared" si="148"/>
        <v/>
      </c>
      <c r="BQ319" s="263" t="str">
        <f t="shared" si="149"/>
        <v/>
      </c>
      <c r="BR319" s="263" t="str">
        <f t="shared" si="150"/>
        <v/>
      </c>
      <c r="BS319" s="263" t="str">
        <f t="shared" si="151"/>
        <v/>
      </c>
      <c r="BT319" s="264" t="str">
        <f t="shared" si="152"/>
        <v/>
      </c>
      <c r="BU319" s="264" t="str">
        <f t="shared" si="153"/>
        <v/>
      </c>
      <c r="BV319" s="263" t="str">
        <f t="shared" si="154"/>
        <v/>
      </c>
      <c r="BW319" s="263" t="str">
        <f t="shared" si="155"/>
        <v/>
      </c>
      <c r="BX319" s="263" t="str">
        <f t="shared" si="156"/>
        <v/>
      </c>
      <c r="BY319" s="263" t="str">
        <f t="shared" si="157"/>
        <v/>
      </c>
      <c r="BZ319" s="263" t="str">
        <f t="shared" si="158"/>
        <v/>
      </c>
      <c r="CA319" s="263" t="str">
        <f t="shared" si="159"/>
        <v/>
      </c>
      <c r="CB319" s="265"/>
      <c r="CC319" s="1131" t="s">
        <v>1014</v>
      </c>
      <c r="CD319" s="1126">
        <f t="shared" si="142"/>
        <v>0</v>
      </c>
      <c r="CE319" s="1126">
        <f t="shared" si="143"/>
        <v>0</v>
      </c>
    </row>
    <row r="320" spans="1:83" ht="81">
      <c r="A320" s="1397" t="s">
        <v>3321</v>
      </c>
      <c r="B320" s="1487" t="s">
        <v>2707</v>
      </c>
      <c r="C320" s="1487" t="s">
        <v>4172</v>
      </c>
      <c r="D320" s="1487" t="s">
        <v>332</v>
      </c>
      <c r="E320" s="1487" t="s">
        <v>0</v>
      </c>
      <c r="F320" s="1644">
        <v>3146</v>
      </c>
      <c r="G320" s="1644">
        <v>123</v>
      </c>
      <c r="H320" s="1438"/>
      <c r="I320" s="1644">
        <v>4487</v>
      </c>
      <c r="J320" s="1644">
        <v>174</v>
      </c>
      <c r="K320" s="1438"/>
      <c r="L320" s="1808">
        <v>3146</v>
      </c>
      <c r="M320" s="1438"/>
      <c r="N320" s="1808">
        <v>4313</v>
      </c>
      <c r="O320" s="1438">
        <v>174</v>
      </c>
      <c r="P320" s="1536" t="s">
        <v>231</v>
      </c>
      <c r="Q320" s="1536" t="s">
        <v>4173</v>
      </c>
      <c r="R320" s="1536" t="s">
        <v>921</v>
      </c>
      <c r="S320" s="1536" t="s">
        <v>1438</v>
      </c>
      <c r="T320" s="1536" t="s">
        <v>256</v>
      </c>
      <c r="U320" s="1792"/>
      <c r="V320" s="500" t="s">
        <v>80</v>
      </c>
      <c r="W320" s="501" t="s">
        <v>1747</v>
      </c>
      <c r="X320" s="501"/>
      <c r="Y320" s="501">
        <v>3</v>
      </c>
      <c r="Z320" s="501">
        <v>0</v>
      </c>
      <c r="AA320" s="501">
        <v>0</v>
      </c>
      <c r="AB320" s="502"/>
      <c r="AC320" s="268"/>
      <c r="AD320" s="269" t="s">
        <v>731</v>
      </c>
      <c r="AE320" s="269" t="s">
        <v>732</v>
      </c>
      <c r="AF320" s="269" t="s">
        <v>725</v>
      </c>
      <c r="AG320" s="269" t="s">
        <v>723</v>
      </c>
      <c r="AH320" s="269" t="s">
        <v>235</v>
      </c>
      <c r="AI320" s="269" t="s">
        <v>733</v>
      </c>
      <c r="AJ320" s="269" t="s">
        <v>726</v>
      </c>
      <c r="AK320" s="269"/>
      <c r="AL320" s="269"/>
      <c r="AM320" s="270"/>
      <c r="AN320" s="269" t="s">
        <v>572</v>
      </c>
      <c r="AO320" s="269" t="s">
        <v>573</v>
      </c>
      <c r="AP320" s="271" t="s">
        <v>3026</v>
      </c>
      <c r="AQ320" s="272">
        <f t="shared" si="160"/>
        <v>0</v>
      </c>
      <c r="AR320" s="273">
        <f t="shared" si="161"/>
        <v>0</v>
      </c>
      <c r="AS320" s="274">
        <f t="shared" si="176"/>
        <v>0</v>
      </c>
      <c r="AT320" s="274">
        <f t="shared" si="178"/>
        <v>0</v>
      </c>
      <c r="AU320" s="125">
        <f t="shared" si="162"/>
        <v>39.574090505767522</v>
      </c>
      <c r="AV320" s="126">
        <f t="shared" si="144"/>
        <v>42.625556261919904</v>
      </c>
      <c r="AW320" s="125">
        <f t="shared" si="145"/>
        <v>41.463414634146332</v>
      </c>
      <c r="AX320" s="127">
        <f t="shared" si="146"/>
        <v>25577.235772357726</v>
      </c>
      <c r="AY320" s="127">
        <f t="shared" si="147"/>
        <v>25787.356321839081</v>
      </c>
      <c r="AZ320" s="128" t="str">
        <f t="shared" si="163"/>
        <v/>
      </c>
      <c r="BA320" s="553" t="s">
        <v>2607</v>
      </c>
      <c r="BB320" s="537" t="s">
        <v>2707</v>
      </c>
      <c r="BC320" s="680">
        <v>2254</v>
      </c>
      <c r="BD320" s="680">
        <v>120</v>
      </c>
      <c r="BE320" s="681"/>
      <c r="BF320" s="680">
        <v>3146</v>
      </c>
      <c r="BG320" s="680">
        <v>123</v>
      </c>
      <c r="BH320" s="681"/>
      <c r="BI320" s="682">
        <v>2254</v>
      </c>
      <c r="BJ320" s="540">
        <v>0</v>
      </c>
      <c r="BK320" s="682">
        <v>3146</v>
      </c>
      <c r="BL320" s="540"/>
      <c r="BM320" s="269" t="s">
        <v>225</v>
      </c>
      <c r="BN320" s="269" t="s">
        <v>733</v>
      </c>
      <c r="BO320" s="271" t="s">
        <v>3026</v>
      </c>
      <c r="BP320" s="262" t="str">
        <f t="shared" si="148"/>
        <v/>
      </c>
      <c r="BQ320" s="263">
        <f t="shared" si="149"/>
        <v>0</v>
      </c>
      <c r="BR320" s="263">
        <f t="shared" si="150"/>
        <v>0</v>
      </c>
      <c r="BS320" s="263" t="str">
        <f t="shared" si="151"/>
        <v/>
      </c>
      <c r="BT320" s="264" t="str">
        <f t="shared" si="152"/>
        <v/>
      </c>
      <c r="BU320" s="264" t="str">
        <f t="shared" si="153"/>
        <v/>
      </c>
      <c r="BV320" s="263">
        <f t="shared" si="154"/>
        <v>0</v>
      </c>
      <c r="BW320" s="263" t="str">
        <f t="shared" si="155"/>
        <v/>
      </c>
      <c r="BX320" s="263" t="str">
        <f t="shared" si="156"/>
        <v/>
      </c>
      <c r="BY320" s="263" t="str">
        <f t="shared" si="157"/>
        <v/>
      </c>
      <c r="BZ320" s="263" t="str">
        <f t="shared" si="158"/>
        <v/>
      </c>
      <c r="CA320" s="263" t="str">
        <f t="shared" si="159"/>
        <v/>
      </c>
      <c r="CB320" s="265"/>
      <c r="CC320" s="1131" t="s">
        <v>3420</v>
      </c>
      <c r="CD320" s="1126">
        <f t="shared" si="142"/>
        <v>0</v>
      </c>
      <c r="CE320" s="1126">
        <f t="shared" si="143"/>
        <v>0</v>
      </c>
    </row>
    <row r="321" spans="1:83" ht="27">
      <c r="A321" s="1397" t="s">
        <v>4174</v>
      </c>
      <c r="B321" s="1487" t="s">
        <v>4175</v>
      </c>
      <c r="C321" s="1437"/>
      <c r="D321" s="1487"/>
      <c r="E321" s="1487"/>
      <c r="F321" s="1644"/>
      <c r="G321" s="1644"/>
      <c r="H321" s="1438"/>
      <c r="I321" s="1644"/>
      <c r="J321" s="1644"/>
      <c r="K321" s="1438"/>
      <c r="L321" s="1438"/>
      <c r="M321" s="1438"/>
      <c r="N321" s="1438"/>
      <c r="O321" s="1438"/>
      <c r="P321" s="1536"/>
      <c r="Q321" s="1536"/>
      <c r="R321" s="1536"/>
      <c r="S321" s="1536"/>
      <c r="T321" s="1536"/>
      <c r="U321" s="1439" t="s">
        <v>4176</v>
      </c>
      <c r="V321" s="500"/>
      <c r="W321" s="501"/>
      <c r="X321" s="501"/>
      <c r="Y321" s="501"/>
      <c r="Z321" s="501"/>
      <c r="AA321" s="501"/>
      <c r="AB321" s="502"/>
      <c r="AC321" s="268"/>
      <c r="AD321" s="269" t="s">
        <v>386</v>
      </c>
      <c r="AE321" s="269" t="s">
        <v>386</v>
      </c>
      <c r="AF321" s="269" t="s">
        <v>386</v>
      </c>
      <c r="AG321" s="269" t="s">
        <v>386</v>
      </c>
      <c r="AH321" s="269" t="s">
        <v>90</v>
      </c>
      <c r="AI321" s="269" t="s">
        <v>90</v>
      </c>
      <c r="AJ321" s="269" t="s">
        <v>90</v>
      </c>
      <c r="AK321" s="269"/>
      <c r="AL321" s="269"/>
      <c r="AM321" s="270"/>
      <c r="AN321" s="269" t="s">
        <v>90</v>
      </c>
      <c r="AO321" s="269" t="s">
        <v>90</v>
      </c>
      <c r="AP321" s="271" t="s">
        <v>2924</v>
      </c>
      <c r="AQ321" s="272">
        <f t="shared" si="160"/>
        <v>0</v>
      </c>
      <c r="AR321" s="273">
        <f t="shared" si="161"/>
        <v>0</v>
      </c>
      <c r="AS321" s="274">
        <f t="shared" si="176"/>
        <v>0</v>
      </c>
      <c r="AT321" s="274">
        <f t="shared" si="178"/>
        <v>0</v>
      </c>
      <c r="AU321" s="125" t="str">
        <f t="shared" si="162"/>
        <v/>
      </c>
      <c r="AV321" s="126" t="str">
        <f t="shared" si="144"/>
        <v/>
      </c>
      <c r="AW321" s="125" t="str">
        <f t="shared" si="145"/>
        <v/>
      </c>
      <c r="AX321" s="127" t="str">
        <f t="shared" si="146"/>
        <v/>
      </c>
      <c r="AY321" s="127" t="str">
        <f t="shared" si="147"/>
        <v/>
      </c>
      <c r="AZ321" s="128" t="str">
        <f t="shared" si="163"/>
        <v/>
      </c>
      <c r="BA321" s="553" t="s">
        <v>2610</v>
      </c>
      <c r="BB321" s="537" t="s">
        <v>882</v>
      </c>
      <c r="BC321" s="547"/>
      <c r="BD321" s="547"/>
      <c r="BE321" s="541"/>
      <c r="BF321" s="547"/>
      <c r="BG321" s="547"/>
      <c r="BH321" s="541"/>
      <c r="BI321" s="541"/>
      <c r="BJ321" s="540">
        <v>0</v>
      </c>
      <c r="BK321" s="541"/>
      <c r="BL321" s="540"/>
      <c r="BM321" s="269" t="s">
        <v>182</v>
      </c>
      <c r="BN321" s="269" t="s">
        <v>90</v>
      </c>
      <c r="BO321" s="271" t="s">
        <v>2924</v>
      </c>
      <c r="BP321" s="262" t="str">
        <f t="shared" si="148"/>
        <v/>
      </c>
      <c r="BQ321" s="263" t="str">
        <f t="shared" si="149"/>
        <v/>
      </c>
      <c r="BR321" s="263" t="str">
        <f t="shared" si="150"/>
        <v/>
      </c>
      <c r="BS321" s="263" t="str">
        <f t="shared" si="151"/>
        <v/>
      </c>
      <c r="BT321" s="264" t="str">
        <f t="shared" si="152"/>
        <v/>
      </c>
      <c r="BU321" s="264" t="str">
        <f t="shared" si="153"/>
        <v/>
      </c>
      <c r="BV321" s="263" t="str">
        <f t="shared" si="154"/>
        <v/>
      </c>
      <c r="BW321" s="263" t="str">
        <f t="shared" si="155"/>
        <v/>
      </c>
      <c r="BX321" s="263" t="str">
        <f t="shared" si="156"/>
        <v/>
      </c>
      <c r="BY321" s="263" t="str">
        <f t="shared" si="157"/>
        <v/>
      </c>
      <c r="BZ321" s="263" t="str">
        <f t="shared" si="158"/>
        <v/>
      </c>
      <c r="CA321" s="263" t="str">
        <f t="shared" si="159"/>
        <v/>
      </c>
      <c r="CB321" s="265"/>
      <c r="CC321" s="1131" t="s">
        <v>3408</v>
      </c>
      <c r="CD321" s="1126">
        <f t="shared" si="142"/>
        <v>0</v>
      </c>
      <c r="CE321" s="1126">
        <f t="shared" si="143"/>
        <v>0</v>
      </c>
    </row>
    <row r="322" spans="1:83" ht="78.75">
      <c r="A322" s="1534">
        <v>160</v>
      </c>
      <c r="B322" s="1823" t="s">
        <v>1873</v>
      </c>
      <c r="C322" s="1437"/>
      <c r="D322" s="1487"/>
      <c r="E322" s="1824"/>
      <c r="F322" s="1644"/>
      <c r="G322" s="1644"/>
      <c r="H322" s="1438"/>
      <c r="I322" s="1644"/>
      <c r="J322" s="1644"/>
      <c r="K322" s="1438"/>
      <c r="L322" s="1438"/>
      <c r="M322" s="1438"/>
      <c r="N322" s="1438"/>
      <c r="O322" s="1438"/>
      <c r="P322" s="1693"/>
      <c r="Q322" s="1825" t="s">
        <v>925</v>
      </c>
      <c r="R322" s="1825" t="s">
        <v>1869</v>
      </c>
      <c r="S322" s="1825" t="s">
        <v>4177</v>
      </c>
      <c r="T322" s="1825"/>
      <c r="U322" s="1826" t="s">
        <v>4178</v>
      </c>
      <c r="V322" s="500"/>
      <c r="W322" s="501"/>
      <c r="X322" s="501"/>
      <c r="Y322" s="501"/>
      <c r="Z322" s="501"/>
      <c r="AA322" s="501"/>
      <c r="AB322" s="502"/>
      <c r="AC322" s="268"/>
      <c r="AD322" s="269" t="s">
        <v>721</v>
      </c>
      <c r="AE322" s="269" t="s">
        <v>182</v>
      </c>
      <c r="AF322" s="269" t="s">
        <v>182</v>
      </c>
      <c r="AG322" s="269" t="s">
        <v>182</v>
      </c>
      <c r="AH322" s="269" t="s">
        <v>90</v>
      </c>
      <c r="AI322" s="269" t="s">
        <v>182</v>
      </c>
      <c r="AJ322" s="269" t="s">
        <v>182</v>
      </c>
      <c r="AK322" s="269"/>
      <c r="AL322" s="269"/>
      <c r="AM322" s="270"/>
      <c r="AN322" s="269" t="s">
        <v>90</v>
      </c>
      <c r="AO322" s="269" t="s">
        <v>90</v>
      </c>
      <c r="AP322" s="271" t="s">
        <v>2924</v>
      </c>
      <c r="AQ322" s="272">
        <f>IF(F322&lt;&gt;L322+M322,1,0)</f>
        <v>0</v>
      </c>
      <c r="AR322" s="273">
        <f>IF(I322&lt;&gt;N322+O322,1,0)</f>
        <v>0</v>
      </c>
      <c r="AS322" s="274">
        <f t="shared" si="176"/>
        <v>0</v>
      </c>
      <c r="AT322" s="274">
        <f t="shared" si="178"/>
        <v>0</v>
      </c>
      <c r="AU322" s="125" t="str">
        <f>IF(AND(BC322="",$F322=""),"",IF(BC322=0,"",($F322/BC322-1)*100))</f>
        <v/>
      </c>
      <c r="AV322" s="126" t="str">
        <f>IF(AND($I322="",$F322=""),"",IF($F322=0,"",($I322/$F322-1)*100))</f>
        <v/>
      </c>
      <c r="AW322" s="125" t="str">
        <f>IF(AND($K322&lt;&gt;"",$H322&lt;&gt;""),IF($H322=0,"",($K322/$H322-1)*100),IF(AND($J322&lt;&gt;"",$G322&lt;&gt;""),IF($G322=0,"",($J322/$G322-1)*100),""))</f>
        <v/>
      </c>
      <c r="AX322" s="127" t="str">
        <f>IF(OR($F322=0,SUM($G322:$H322)=0),"",IF(AND($H322=0,$G322&gt;0),$F322/$G322*1000,$F322/$H322*1000))</f>
        <v/>
      </c>
      <c r="AY322" s="127" t="str">
        <f>IF(OR($I322=0,SUM($J322:$K322)=0),"",IF(AND($K322=0,$J322&gt;0),$I322/$J322*1000,$I322/$K322*1000))</f>
        <v/>
      </c>
      <c r="AZ322" s="128" t="str">
        <f>IF(OR(AX322="",AY322=""),"",IF(AX322=0,"",IF(ABS(AY322/AX322-1)&gt;0.29,(AY322/AX322-1)*100,"")))</f>
        <v/>
      </c>
      <c r="BA322" s="643">
        <v>161</v>
      </c>
      <c r="BB322" s="560" t="s">
        <v>1873</v>
      </c>
      <c r="BC322" s="539"/>
      <c r="BD322" s="539"/>
      <c r="BE322" s="544"/>
      <c r="BF322" s="539"/>
      <c r="BG322" s="539"/>
      <c r="BH322" s="544"/>
      <c r="BI322" s="544"/>
      <c r="BJ322" s="544">
        <v>0</v>
      </c>
      <c r="BK322" s="544"/>
      <c r="BL322" s="544"/>
      <c r="BM322" s="269" t="s">
        <v>182</v>
      </c>
      <c r="BN322" s="269" t="s">
        <v>182</v>
      </c>
      <c r="BO322" s="271" t="s">
        <v>2924</v>
      </c>
      <c r="BP322" s="262" t="str">
        <f>IF($B322="","",IF(BB322&lt;&gt;$B322,"修正",""))</f>
        <v/>
      </c>
      <c r="BQ322" s="263" t="str">
        <f>IF(AND($F322="",BF322=""),"",$F322-BF322)</f>
        <v/>
      </c>
      <c r="BR322" s="263" t="str">
        <f>IF(AND($G322="",BG322=""),"",$G322-BG322)</f>
        <v/>
      </c>
      <c r="BS322" s="263" t="str">
        <f>IF(AND($H322="",BH322=""),"",$H322-BH322)</f>
        <v/>
      </c>
      <c r="BT322" s="264" t="str">
        <f>IF(AND(BC322="",BF322=""),"",IF(OR(BQ322="",BQ322=0),"",IF(BC322=0,"",(BF322/BC322-1)*100)))</f>
        <v/>
      </c>
      <c r="BU322" s="264" t="str">
        <f>IF(AND(BC322="",$F322=""),"",IF(OR(BQ322="",BQ322=0),"",IF(BC322=0,"",($F322/BC322-1)*100)))</f>
        <v/>
      </c>
      <c r="BV322" s="263" t="str">
        <f>IF(AND($L322="",BK322=""),"",$L322-BK322)</f>
        <v/>
      </c>
      <c r="BW322" s="263" t="str">
        <f>IF(AND($M322="",BL322=""),"",$M322-BL322)</f>
        <v/>
      </c>
      <c r="BX322" s="263" t="str">
        <f>IF(AND(BM322="",$AF322=""),"",IF(BM322&lt;&gt;$AF322,"修正",""))</f>
        <v/>
      </c>
      <c r="BY322" s="263" t="str">
        <f>IF(AND(BN322="",$AI322=""),"",IF(BN322&lt;&gt;$AI322,"修正",""))</f>
        <v/>
      </c>
      <c r="BZ322" s="263" t="str">
        <f>IF(BQ322="","",IF(AND(BF322=0,$F322&gt;0,OR($AI322="X",$AI322=""),$AJ322&lt;&gt;"N"),"是否漏編",""))</f>
        <v/>
      </c>
      <c r="CA322" s="263" t="str">
        <f>IF(BZ322&lt;&gt;"","chk",IF(OR(BM322="D",$AF322="D"),IF(SUM($L322:$M322,BK322:BL322)=0,"",IF(OR(BP322&lt;&gt;"",COUNTIF(BV322:BW322,"&gt;0")+COUNTIF(BV322:BW322,"&lt;0")&gt;0,BX322&lt;&gt;"",BY322&lt;&gt;""),"chk","")),""))</f>
        <v/>
      </c>
      <c r="CB322" s="265"/>
      <c r="CC322" s="1131" t="s">
        <v>1013</v>
      </c>
      <c r="CD322" s="1126">
        <f t="shared" si="142"/>
        <v>0</v>
      </c>
      <c r="CE322" s="1126">
        <f t="shared" si="143"/>
        <v>0</v>
      </c>
    </row>
    <row r="323" spans="1:83" ht="94.5">
      <c r="A323" s="1459">
        <v>161</v>
      </c>
      <c r="B323" s="1487" t="s">
        <v>1607</v>
      </c>
      <c r="C323" s="1487" t="s">
        <v>1026</v>
      </c>
      <c r="D323" s="1487" t="s">
        <v>1025</v>
      </c>
      <c r="E323" s="1487" t="s">
        <v>90</v>
      </c>
      <c r="F323" s="1644">
        <v>26</v>
      </c>
      <c r="G323" s="1644">
        <v>4</v>
      </c>
      <c r="H323" s="1644"/>
      <c r="I323" s="1644">
        <v>19</v>
      </c>
      <c r="J323" s="1644">
        <v>5</v>
      </c>
      <c r="K323" s="1644"/>
      <c r="L323" s="1438">
        <v>5</v>
      </c>
      <c r="M323" s="1438">
        <v>21</v>
      </c>
      <c r="N323" s="1438">
        <v>12</v>
      </c>
      <c r="O323" s="1438">
        <v>7</v>
      </c>
      <c r="P323" s="1536" t="s">
        <v>231</v>
      </c>
      <c r="Q323" s="1536" t="s">
        <v>925</v>
      </c>
      <c r="R323" s="1536" t="s">
        <v>1869</v>
      </c>
      <c r="S323" s="1536" t="s">
        <v>1870</v>
      </c>
      <c r="T323" s="1536"/>
      <c r="U323" s="1792" t="s">
        <v>1874</v>
      </c>
      <c r="V323" s="500" t="s">
        <v>167</v>
      </c>
      <c r="W323" s="501" t="s">
        <v>2024</v>
      </c>
      <c r="X323" s="501"/>
      <c r="Y323" s="501">
        <v>3</v>
      </c>
      <c r="Z323" s="501">
        <v>0</v>
      </c>
      <c r="AA323" s="501">
        <v>0</v>
      </c>
      <c r="AB323" s="502"/>
      <c r="AC323" s="268"/>
      <c r="AD323" s="269" t="s">
        <v>229</v>
      </c>
      <c r="AE323" s="269" t="s">
        <v>224</v>
      </c>
      <c r="AF323" s="269" t="s">
        <v>225</v>
      </c>
      <c r="AG323" s="269" t="s">
        <v>222</v>
      </c>
      <c r="AH323" s="269" t="s">
        <v>3082</v>
      </c>
      <c r="AI323" s="269" t="s">
        <v>1277</v>
      </c>
      <c r="AJ323" s="269" t="s">
        <v>681</v>
      </c>
      <c r="AK323" s="269"/>
      <c r="AL323" s="269"/>
      <c r="AM323" s="270"/>
      <c r="AN323" s="269" t="s">
        <v>564</v>
      </c>
      <c r="AO323" s="269" t="s">
        <v>565</v>
      </c>
      <c r="AP323" s="271"/>
      <c r="AQ323" s="272">
        <f>IF(F323&lt;&gt;L323+M323,1,0)</f>
        <v>0</v>
      </c>
      <c r="AR323" s="273">
        <f>IF(I323&lt;&gt;N323+O323,1,0)</f>
        <v>0</v>
      </c>
      <c r="AS323" s="274">
        <f t="shared" si="176"/>
        <v>0</v>
      </c>
      <c r="AT323" s="274">
        <f t="shared" si="178"/>
        <v>0</v>
      </c>
      <c r="AU323" s="125">
        <f>IF(AND(BC323="",$F323=""),"",IF(BC323=0,"",($F323/BC323-1)*100))</f>
        <v>-75.700934579439249</v>
      </c>
      <c r="AV323" s="126">
        <f>IF(AND($I323="",$F323=""),"",IF($F323=0,"",($I323/$F323-1)*100))</f>
        <v>-26.923076923076927</v>
      </c>
      <c r="AW323" s="125">
        <f>IF(AND($K323&lt;&gt;"",$H323&lt;&gt;""),IF($H323=0,"",($K323/$H323-1)*100),IF(AND($J323&lt;&gt;"",$G323&lt;&gt;""),IF($G323=0,"",($J323/$G323-1)*100),""))</f>
        <v>25</v>
      </c>
      <c r="AX323" s="127">
        <f>IF(OR($F323=0,SUM($G323:$H323)=0),"",IF(AND($H323=0,$G323&gt;0),$F323/$G323*1000,$F323/$H323*1000))</f>
        <v>6500</v>
      </c>
      <c r="AY323" s="127">
        <f>IF(OR($I323=0,SUM($J323:$K323)=0),"",IF(AND($K323=0,$J323&gt;0),$I323/$J323*1000,$I323/$K323*1000))</f>
        <v>3800</v>
      </c>
      <c r="AZ323" s="128">
        <f>IF(OR(AX323="",AY323=""),"",IF(AX323=0,"",IF(ABS(AY323/AX323-1)&gt;0.29,(AY323/AX323-1)*100,"")))</f>
        <v>-41.538461538461533</v>
      </c>
      <c r="BA323" s="643">
        <v>164</v>
      </c>
      <c r="BB323" s="504" t="s">
        <v>1607</v>
      </c>
      <c r="BC323" s="547">
        <v>107</v>
      </c>
      <c r="BD323" s="547">
        <v>13</v>
      </c>
      <c r="BE323" s="547"/>
      <c r="BF323" s="547">
        <v>26</v>
      </c>
      <c r="BG323" s="547">
        <v>4</v>
      </c>
      <c r="BH323" s="547"/>
      <c r="BI323" s="545">
        <v>61</v>
      </c>
      <c r="BJ323" s="544">
        <v>46</v>
      </c>
      <c r="BK323" s="545">
        <v>5</v>
      </c>
      <c r="BL323" s="544">
        <v>21</v>
      </c>
      <c r="BM323" s="269" t="s">
        <v>225</v>
      </c>
      <c r="BN323" s="269" t="s">
        <v>1277</v>
      </c>
      <c r="BO323" s="271"/>
      <c r="BP323" s="262" t="str">
        <f>IF($B323="","",IF(BB323&lt;&gt;$B323,"修正",""))</f>
        <v/>
      </c>
      <c r="BQ323" s="263">
        <f>IF(AND($F323="",BF323=""),"",$F323-BF323)</f>
        <v>0</v>
      </c>
      <c r="BR323" s="263">
        <f>IF(AND($G323="",BG323=""),"",$G323-BG323)</f>
        <v>0</v>
      </c>
      <c r="BS323" s="263" t="str">
        <f>IF(AND($H323="",BH323=""),"",$H323-BH323)</f>
        <v/>
      </c>
      <c r="BT323" s="264" t="str">
        <f>IF(AND(BC323="",BF323=""),"",IF(OR(BQ323="",BQ323=0),"",IF(BC323=0,"",(BF323/BC323-1)*100)))</f>
        <v/>
      </c>
      <c r="BU323" s="264" t="str">
        <f>IF(AND(BC323="",$F323=""),"",IF(OR(BQ323="",BQ323=0),"",IF(BC323=0,"",($F323/BC323-1)*100)))</f>
        <v/>
      </c>
      <c r="BV323" s="263">
        <f>IF(AND($L323="",BK323=""),"",$L323-BK323)</f>
        <v>0</v>
      </c>
      <c r="BW323" s="263">
        <f>IF(AND($M323="",BL323=""),"",$M323-BL323)</f>
        <v>0</v>
      </c>
      <c r="BX323" s="263" t="str">
        <f>IF(AND(BM323="",$AF323=""),"",IF(BM323&lt;&gt;$AF323,"修正",""))</f>
        <v/>
      </c>
      <c r="BY323" s="263" t="str">
        <f>IF(AND(BN323="",$AI323=""),"",IF(BN323&lt;&gt;$AI323,"修正",""))</f>
        <v/>
      </c>
      <c r="BZ323" s="263" t="str">
        <f>IF(BQ323="","",IF(AND(BF323=0,$F323&gt;0,OR($AI323="X",$AI323=""),$AJ323&lt;&gt;"N"),"是否漏編",""))</f>
        <v/>
      </c>
      <c r="CA323" s="263" t="str">
        <f>IF(BZ323&lt;&gt;"","chk",IF(OR(BM323="D",$AF323="D"),IF(SUM($L323:$M323,BK323:BL323)=0,"",IF(OR(BP323&lt;&gt;"",COUNTIF(BV323:BW323,"&gt;0")+COUNTIF(BV323:BW323,"&lt;0")&gt;0,BX323&lt;&gt;"",BY323&lt;&gt;""),"chk","")),""))</f>
        <v/>
      </c>
      <c r="CB323" s="265"/>
      <c r="CC323" s="1134" t="s">
        <v>1013</v>
      </c>
      <c r="CD323" s="1126">
        <f t="shared" si="142"/>
        <v>0</v>
      </c>
      <c r="CE323" s="1126">
        <f t="shared" si="143"/>
        <v>0</v>
      </c>
    </row>
    <row r="324" spans="1:83">
      <c r="A324" s="1459">
        <v>162</v>
      </c>
      <c r="B324" s="1465" t="s">
        <v>638</v>
      </c>
      <c r="C324" s="1428"/>
      <c r="D324" s="1465"/>
      <c r="E324" s="1465"/>
      <c r="F324" s="1627"/>
      <c r="G324" s="1627"/>
      <c r="H324" s="1433"/>
      <c r="I324" s="1627"/>
      <c r="J324" s="1627"/>
      <c r="K324" s="1433"/>
      <c r="L324" s="1433"/>
      <c r="M324" s="1433"/>
      <c r="N324" s="1433"/>
      <c r="O324" s="1433"/>
      <c r="P324" s="1532"/>
      <c r="Q324" s="1465"/>
      <c r="R324" s="1465"/>
      <c r="S324" s="1532"/>
      <c r="T324" s="1532"/>
      <c r="U324" s="1447" t="s">
        <v>4063</v>
      </c>
      <c r="V324" s="500"/>
      <c r="W324" s="501"/>
      <c r="X324" s="501"/>
      <c r="Y324" s="501"/>
      <c r="Z324" s="501"/>
      <c r="AA324" s="501"/>
      <c r="AB324" s="502"/>
      <c r="AC324" s="268"/>
      <c r="AD324" s="269" t="s">
        <v>721</v>
      </c>
      <c r="AE324" s="269" t="s">
        <v>182</v>
      </c>
      <c r="AF324" s="269" t="s">
        <v>182</v>
      </c>
      <c r="AG324" s="269" t="s">
        <v>182</v>
      </c>
      <c r="AH324" s="269" t="s">
        <v>90</v>
      </c>
      <c r="AI324" s="269" t="s">
        <v>182</v>
      </c>
      <c r="AJ324" s="269" t="s">
        <v>182</v>
      </c>
      <c r="AK324" s="269"/>
      <c r="AL324" s="269"/>
      <c r="AM324" s="270"/>
      <c r="AN324" s="269" t="s">
        <v>90</v>
      </c>
      <c r="AO324" s="269" t="s">
        <v>90</v>
      </c>
      <c r="AP324" s="271" t="s">
        <v>2924</v>
      </c>
      <c r="AQ324" s="272">
        <f>IF(F324&lt;&gt;L324+M324,1,0)</f>
        <v>0</v>
      </c>
      <c r="AR324" s="273">
        <f>IF(I324&lt;&gt;N324+O324,1,0)</f>
        <v>0</v>
      </c>
      <c r="AS324" s="274">
        <f t="shared" si="176"/>
        <v>0</v>
      </c>
      <c r="AT324" s="274">
        <f t="shared" si="178"/>
        <v>0</v>
      </c>
      <c r="AU324" s="125" t="str">
        <f>IF(AND(BC324="",$F324=""),"",IF(BC324=0,"",($F324/BC324-1)*100))</f>
        <v/>
      </c>
      <c r="AV324" s="126" t="str">
        <f>IF(AND($I324="",$F324=""),"",IF($F324=0,"",($I324/$F324-1)*100))</f>
        <v/>
      </c>
      <c r="AW324" s="125" t="str">
        <f>IF(AND($K324&lt;&gt;"",$H324&lt;&gt;""),IF($H324=0,"",($K324/$H324-1)*100),IF(AND($J324&lt;&gt;"",$G324&lt;&gt;""),IF($G324=0,"",($J324/$G324-1)*100),""))</f>
        <v/>
      </c>
      <c r="AX324" s="127" t="str">
        <f>IF(OR($F324=0,SUM($G324:$H324)=0),"",IF(AND($H324=0,$G324&gt;0),$F324/$G324*1000,$F324/$H324*1000))</f>
        <v/>
      </c>
      <c r="AY324" s="127" t="str">
        <f>IF(OR($I324=0,SUM($J324:$K324)=0),"",IF(AND($K324=0,$J324&gt;0),$I324/$J324*1000,$I324/$K324*1000))</f>
        <v/>
      </c>
      <c r="AZ324" s="128" t="str">
        <f>IF(OR(AX324="",AY324=""),"",IF(AX324=0,"",IF(ABS(AY324/AX324-1)&gt;0.29,(AY324/AX324-1)*100,"")))</f>
        <v/>
      </c>
      <c r="BA324" s="643">
        <v>162</v>
      </c>
      <c r="BB324" s="504" t="s">
        <v>638</v>
      </c>
      <c r="BC324" s="644"/>
      <c r="BD324" s="644"/>
      <c r="BE324" s="645"/>
      <c r="BF324" s="644"/>
      <c r="BG324" s="644"/>
      <c r="BH324" s="645"/>
      <c r="BI324" s="645"/>
      <c r="BJ324" s="544">
        <v>0</v>
      </c>
      <c r="BK324" s="645"/>
      <c r="BL324" s="544"/>
      <c r="BM324" s="269" t="s">
        <v>182</v>
      </c>
      <c r="BN324" s="269" t="s">
        <v>182</v>
      </c>
      <c r="BO324" s="271" t="s">
        <v>2924</v>
      </c>
      <c r="BP324" s="262" t="str">
        <f>IF($B324="","",IF(BB324&lt;&gt;$B324,"修正",""))</f>
        <v/>
      </c>
      <c r="BQ324" s="263" t="str">
        <f>IF(AND($F324="",BF324=""),"",$F324-BF324)</f>
        <v/>
      </c>
      <c r="BR324" s="263" t="str">
        <f>IF(AND($G324="",BG324=""),"",$G324-BG324)</f>
        <v/>
      </c>
      <c r="BS324" s="263" t="str">
        <f>IF(AND($H324="",BH324=""),"",$H324-BH324)</f>
        <v/>
      </c>
      <c r="BT324" s="264" t="str">
        <f>IF(AND(BC324="",BF324=""),"",IF(OR(BQ324="",BQ324=0),"",IF(BC324=0,"",(BF324/BC324-1)*100)))</f>
        <v/>
      </c>
      <c r="BU324" s="264" t="str">
        <f>IF(AND(BC324="",$F324=""),"",IF(OR(BQ324="",BQ324=0),"",IF(BC324=0,"",($F324/BC324-1)*100)))</f>
        <v/>
      </c>
      <c r="BV324" s="263" t="str">
        <f>IF(AND($L324="",BK324=""),"",$L324-BK324)</f>
        <v/>
      </c>
      <c r="BW324" s="263" t="str">
        <f>IF(AND($M324="",BL324=""),"",$M324-BL324)</f>
        <v/>
      </c>
      <c r="BX324" s="263" t="str">
        <f>IF(AND(BM324="",$AF324=""),"",IF(BM324&lt;&gt;$AF324,"修正",""))</f>
        <v/>
      </c>
      <c r="BY324" s="263" t="str">
        <f>IF(AND(BN324="",$AI324=""),"",IF(BN324&lt;&gt;$AI324,"修正",""))</f>
        <v/>
      </c>
      <c r="BZ324" s="263" t="str">
        <f>IF(BQ324="","",IF(AND(BF324=0,$F324&gt;0,OR($AI324="X",$AI324=""),$AJ324&lt;&gt;"N"),"是否漏編",""))</f>
        <v/>
      </c>
      <c r="CA324" s="263" t="str">
        <f>IF(BZ324&lt;&gt;"","chk",IF(OR(BM324="D",$AF324="D"),IF(SUM($L324:$M324,BK324:BL324)=0,"",IF(OR(BP324&lt;&gt;"",COUNTIF(BV324:BW324,"&gt;0")+COUNTIF(BV324:BW324,"&lt;0")&gt;0,BX324&lt;&gt;"",BY324&lt;&gt;""),"chk","")),""))</f>
        <v/>
      </c>
      <c r="CB324" s="265"/>
      <c r="CC324" s="1131" t="s">
        <v>1013</v>
      </c>
      <c r="CD324" s="1126">
        <f t="shared" si="142"/>
        <v>0</v>
      </c>
      <c r="CE324" s="1126">
        <f t="shared" si="143"/>
        <v>0</v>
      </c>
    </row>
    <row r="325" spans="1:83" ht="27">
      <c r="A325" s="1382" t="s">
        <v>3350</v>
      </c>
      <c r="B325" s="1465" t="s">
        <v>606</v>
      </c>
      <c r="C325" s="1428"/>
      <c r="D325" s="1465"/>
      <c r="E325" s="1465"/>
      <c r="F325" s="1627"/>
      <c r="G325" s="1627"/>
      <c r="H325" s="1433"/>
      <c r="I325" s="1627"/>
      <c r="J325" s="1627"/>
      <c r="K325" s="1433"/>
      <c r="L325" s="1433"/>
      <c r="M325" s="1433"/>
      <c r="N325" s="1433"/>
      <c r="O325" s="1433"/>
      <c r="P325" s="1532"/>
      <c r="Q325" s="1532"/>
      <c r="R325" s="1532"/>
      <c r="S325" s="1532"/>
      <c r="T325" s="1532"/>
      <c r="U325" s="1447" t="s">
        <v>4063</v>
      </c>
      <c r="V325" s="500"/>
      <c r="W325" s="501"/>
      <c r="X325" s="501"/>
      <c r="Y325" s="501"/>
      <c r="Z325" s="501"/>
      <c r="AA325" s="501"/>
      <c r="AB325" s="502"/>
      <c r="AC325" s="268"/>
      <c r="AD325" s="269" t="s">
        <v>386</v>
      </c>
      <c r="AE325" s="269" t="s">
        <v>386</v>
      </c>
      <c r="AF325" s="269" t="s">
        <v>386</v>
      </c>
      <c r="AG325" s="269" t="s">
        <v>386</v>
      </c>
      <c r="AH325" s="269" t="s">
        <v>90</v>
      </c>
      <c r="AI325" s="269" t="s">
        <v>386</v>
      </c>
      <c r="AJ325" s="269" t="s">
        <v>90</v>
      </c>
      <c r="AK325" s="269"/>
      <c r="AL325" s="269"/>
      <c r="AM325" s="270"/>
      <c r="AN325" s="269" t="s">
        <v>90</v>
      </c>
      <c r="AO325" s="269" t="s">
        <v>90</v>
      </c>
      <c r="AP325" s="271" t="s">
        <v>2924</v>
      </c>
      <c r="AQ325" s="272">
        <f t="shared" si="160"/>
        <v>0</v>
      </c>
      <c r="AR325" s="273">
        <f t="shared" si="161"/>
        <v>0</v>
      </c>
      <c r="AS325" s="274">
        <f t="shared" si="176"/>
        <v>0</v>
      </c>
      <c r="AT325" s="274">
        <f t="shared" si="178"/>
        <v>0</v>
      </c>
      <c r="AU325" s="125" t="str">
        <f t="shared" si="162"/>
        <v/>
      </c>
      <c r="AV325" s="126" t="str">
        <f t="shared" si="144"/>
        <v/>
      </c>
      <c r="AW325" s="125" t="str">
        <f t="shared" si="145"/>
        <v/>
      </c>
      <c r="AX325" s="127" t="str">
        <f t="shared" si="146"/>
        <v/>
      </c>
      <c r="AY325" s="127" t="str">
        <f t="shared" si="147"/>
        <v/>
      </c>
      <c r="AZ325" s="128" t="str">
        <f t="shared" si="163"/>
        <v/>
      </c>
      <c r="BA325" s="553" t="s">
        <v>2611</v>
      </c>
      <c r="BB325" s="537" t="s">
        <v>606</v>
      </c>
      <c r="BC325" s="547"/>
      <c r="BD325" s="547"/>
      <c r="BE325" s="541"/>
      <c r="BF325" s="547"/>
      <c r="BG325" s="547"/>
      <c r="BH325" s="541"/>
      <c r="BI325" s="541"/>
      <c r="BJ325" s="540">
        <v>0</v>
      </c>
      <c r="BK325" s="541"/>
      <c r="BL325" s="540"/>
      <c r="BM325" s="269" t="s">
        <v>182</v>
      </c>
      <c r="BN325" s="269" t="s">
        <v>182</v>
      </c>
      <c r="BO325" s="271" t="s">
        <v>2924</v>
      </c>
      <c r="BP325" s="262" t="str">
        <f t="shared" si="148"/>
        <v/>
      </c>
      <c r="BQ325" s="263" t="str">
        <f t="shared" si="149"/>
        <v/>
      </c>
      <c r="BR325" s="263" t="str">
        <f t="shared" si="150"/>
        <v/>
      </c>
      <c r="BS325" s="263" t="str">
        <f t="shared" si="151"/>
        <v/>
      </c>
      <c r="BT325" s="264" t="str">
        <f t="shared" si="152"/>
        <v/>
      </c>
      <c r="BU325" s="264" t="str">
        <f t="shared" si="153"/>
        <v/>
      </c>
      <c r="BV325" s="263" t="str">
        <f t="shared" si="154"/>
        <v/>
      </c>
      <c r="BW325" s="263" t="str">
        <f t="shared" si="155"/>
        <v/>
      </c>
      <c r="BX325" s="263" t="str">
        <f t="shared" si="156"/>
        <v/>
      </c>
      <c r="BY325" s="263" t="str">
        <f t="shared" si="157"/>
        <v/>
      </c>
      <c r="BZ325" s="263" t="str">
        <f t="shared" si="158"/>
        <v/>
      </c>
      <c r="CA325" s="263" t="str">
        <f t="shared" si="159"/>
        <v/>
      </c>
      <c r="CB325" s="265"/>
      <c r="CC325" s="1131" t="s">
        <v>3408</v>
      </c>
      <c r="CD325" s="1126">
        <f t="shared" si="142"/>
        <v>0</v>
      </c>
      <c r="CE325" s="1126">
        <f t="shared" si="143"/>
        <v>0</v>
      </c>
    </row>
    <row r="326" spans="1:83" ht="108">
      <c r="A326" s="1382" t="s">
        <v>4179</v>
      </c>
      <c r="B326" s="1487" t="s">
        <v>1461</v>
      </c>
      <c r="C326" s="1487" t="s">
        <v>1462</v>
      </c>
      <c r="D326" s="1487" t="s">
        <v>1463</v>
      </c>
      <c r="E326" s="1487" t="s">
        <v>90</v>
      </c>
      <c r="F326" s="1438">
        <v>1753</v>
      </c>
      <c r="G326" s="1644">
        <v>2504</v>
      </c>
      <c r="H326" s="1438"/>
      <c r="I326" s="1438">
        <v>1674</v>
      </c>
      <c r="J326" s="1644">
        <v>2391</v>
      </c>
      <c r="K326" s="1438">
        <v>0</v>
      </c>
      <c r="L326" s="1438">
        <v>1753</v>
      </c>
      <c r="M326" s="1438">
        <v>0</v>
      </c>
      <c r="N326" s="1438">
        <v>1674</v>
      </c>
      <c r="O326" s="1438">
        <v>0</v>
      </c>
      <c r="P326" s="1536" t="s">
        <v>231</v>
      </c>
      <c r="Q326" s="1536" t="s">
        <v>925</v>
      </c>
      <c r="R326" s="1536" t="s">
        <v>1869</v>
      </c>
      <c r="S326" s="1536" t="s">
        <v>1870</v>
      </c>
      <c r="T326" s="1536"/>
      <c r="U326" s="1538" t="s">
        <v>4180</v>
      </c>
      <c r="V326" s="500" t="s">
        <v>80</v>
      </c>
      <c r="W326" s="501" t="s">
        <v>7</v>
      </c>
      <c r="X326" s="501" t="s">
        <v>84</v>
      </c>
      <c r="Y326" s="501">
        <v>3</v>
      </c>
      <c r="Z326" s="501">
        <v>0</v>
      </c>
      <c r="AA326" s="501">
        <v>0</v>
      </c>
      <c r="AB326" s="502"/>
      <c r="AC326" s="268"/>
      <c r="AD326" s="269" t="s">
        <v>229</v>
      </c>
      <c r="AE326" s="269" t="s">
        <v>224</v>
      </c>
      <c r="AF326" s="269" t="s">
        <v>225</v>
      </c>
      <c r="AG326" s="269" t="s">
        <v>222</v>
      </c>
      <c r="AH326" s="269" t="s">
        <v>235</v>
      </c>
      <c r="AI326" s="269" t="s">
        <v>1574</v>
      </c>
      <c r="AJ326" s="269" t="s">
        <v>681</v>
      </c>
      <c r="AK326" s="269"/>
      <c r="AL326" s="269"/>
      <c r="AM326" s="270"/>
      <c r="AN326" s="269" t="s">
        <v>564</v>
      </c>
      <c r="AO326" s="269" t="s">
        <v>565</v>
      </c>
      <c r="AP326" s="271" t="s">
        <v>2008</v>
      </c>
      <c r="AQ326" s="272">
        <f t="shared" si="160"/>
        <v>0</v>
      </c>
      <c r="AR326" s="273">
        <f t="shared" si="161"/>
        <v>0</v>
      </c>
      <c r="AS326" s="274">
        <f t="shared" si="176"/>
        <v>0</v>
      </c>
      <c r="AT326" s="274">
        <f t="shared" si="178"/>
        <v>0</v>
      </c>
      <c r="AU326" s="125">
        <f t="shared" si="162"/>
        <v>-1.4060742407199123</v>
      </c>
      <c r="AV326" s="126">
        <f t="shared" si="144"/>
        <v>-4.5065601825442059</v>
      </c>
      <c r="AW326" s="125">
        <f t="shared" si="145"/>
        <v>-4.5127795527156511</v>
      </c>
      <c r="AX326" s="127">
        <f t="shared" si="146"/>
        <v>700.07987220447285</v>
      </c>
      <c r="AY326" s="127">
        <f t="shared" si="147"/>
        <v>700.12547051442903</v>
      </c>
      <c r="AZ326" s="128" t="str">
        <f t="shared" si="163"/>
        <v/>
      </c>
      <c r="BA326" s="553" t="s">
        <v>2612</v>
      </c>
      <c r="BB326" s="537" t="s">
        <v>1461</v>
      </c>
      <c r="BC326" s="541">
        <v>1778</v>
      </c>
      <c r="BD326" s="547">
        <v>2540</v>
      </c>
      <c r="BE326" s="541"/>
      <c r="BF326" s="541">
        <v>1753</v>
      </c>
      <c r="BG326" s="547">
        <v>2504</v>
      </c>
      <c r="BH326" s="541"/>
      <c r="BI326" s="541">
        <v>1778</v>
      </c>
      <c r="BJ326" s="540"/>
      <c r="BK326" s="541">
        <v>1753</v>
      </c>
      <c r="BL326" s="540"/>
      <c r="BM326" s="269" t="s">
        <v>225</v>
      </c>
      <c r="BN326" s="269" t="s">
        <v>1574</v>
      </c>
      <c r="BO326" s="271" t="s">
        <v>2008</v>
      </c>
      <c r="BP326" s="262" t="str">
        <f t="shared" si="148"/>
        <v/>
      </c>
      <c r="BQ326" s="263">
        <f t="shared" si="149"/>
        <v>0</v>
      </c>
      <c r="BR326" s="263">
        <f t="shared" si="150"/>
        <v>0</v>
      </c>
      <c r="BS326" s="263" t="str">
        <f t="shared" si="151"/>
        <v/>
      </c>
      <c r="BT326" s="264" t="str">
        <f t="shared" si="152"/>
        <v/>
      </c>
      <c r="BU326" s="264" t="str">
        <f t="shared" si="153"/>
        <v/>
      </c>
      <c r="BV326" s="263">
        <f t="shared" si="154"/>
        <v>0</v>
      </c>
      <c r="BW326" s="263">
        <f t="shared" si="155"/>
        <v>0</v>
      </c>
      <c r="BX326" s="263" t="str">
        <f t="shared" si="156"/>
        <v/>
      </c>
      <c r="BY326" s="263" t="str">
        <f t="shared" si="157"/>
        <v/>
      </c>
      <c r="BZ326" s="263" t="str">
        <f t="shared" si="158"/>
        <v/>
      </c>
      <c r="CA326" s="263" t="str">
        <f t="shared" si="159"/>
        <v/>
      </c>
      <c r="CB326" s="265"/>
      <c r="CC326" s="1131" t="s">
        <v>1013</v>
      </c>
      <c r="CD326" s="1126">
        <f t="shared" si="142"/>
        <v>0</v>
      </c>
      <c r="CE326" s="1126">
        <f t="shared" si="143"/>
        <v>0</v>
      </c>
    </row>
    <row r="327" spans="1:83" ht="94.5">
      <c r="A327" s="1382" t="s">
        <v>4181</v>
      </c>
      <c r="B327" s="1487" t="s">
        <v>1464</v>
      </c>
      <c r="C327" s="1500" t="s">
        <v>4182</v>
      </c>
      <c r="D327" s="1487" t="s">
        <v>1465</v>
      </c>
      <c r="E327" s="1487" t="s">
        <v>90</v>
      </c>
      <c r="F327" s="1827"/>
      <c r="G327" s="1644">
        <v>2514</v>
      </c>
      <c r="H327" s="1438"/>
      <c r="I327" s="1827"/>
      <c r="J327" s="1644">
        <v>2562</v>
      </c>
      <c r="K327" s="1438"/>
      <c r="L327" s="1827"/>
      <c r="M327" s="1438"/>
      <c r="N327" s="1827"/>
      <c r="O327" s="1438"/>
      <c r="P327" s="1536" t="s">
        <v>231</v>
      </c>
      <c r="Q327" s="1536" t="s">
        <v>925</v>
      </c>
      <c r="R327" s="1536" t="s">
        <v>1869</v>
      </c>
      <c r="S327" s="1536" t="s">
        <v>1870</v>
      </c>
      <c r="T327" s="1536"/>
      <c r="U327" s="1538" t="s">
        <v>4183</v>
      </c>
      <c r="V327" s="500" t="s">
        <v>80</v>
      </c>
      <c r="W327" s="501" t="s">
        <v>7</v>
      </c>
      <c r="X327" s="501"/>
      <c r="Y327" s="501">
        <v>3</v>
      </c>
      <c r="Z327" s="501">
        <v>0</v>
      </c>
      <c r="AA327" s="501">
        <v>0</v>
      </c>
      <c r="AB327" s="502"/>
      <c r="AC327" s="268"/>
      <c r="AD327" s="269" t="s">
        <v>1027</v>
      </c>
      <c r="AE327" s="269" t="s">
        <v>1027</v>
      </c>
      <c r="AF327" s="269" t="s">
        <v>1027</v>
      </c>
      <c r="AG327" s="269" t="s">
        <v>1027</v>
      </c>
      <c r="AH327" s="269" t="s">
        <v>90</v>
      </c>
      <c r="AI327" s="269" t="s">
        <v>1027</v>
      </c>
      <c r="AJ327" s="269" t="s">
        <v>1027</v>
      </c>
      <c r="AK327" s="269"/>
      <c r="AL327" s="269"/>
      <c r="AM327" s="270"/>
      <c r="AN327" s="269" t="s">
        <v>90</v>
      </c>
      <c r="AO327" s="269" t="s">
        <v>90</v>
      </c>
      <c r="AP327" s="271" t="s">
        <v>1759</v>
      </c>
      <c r="AQ327" s="272">
        <f>IF(F327&lt;&gt;L327+M327,1,0)</f>
        <v>0</v>
      </c>
      <c r="AR327" s="273">
        <f>IF(I327&lt;&gt;N327+O327,1,0)</f>
        <v>0</v>
      </c>
      <c r="AS327" s="274">
        <f t="shared" si="176"/>
        <v>0</v>
      </c>
      <c r="AT327" s="274">
        <f t="shared" si="178"/>
        <v>0</v>
      </c>
      <c r="AU327" s="125" t="str">
        <f>IF(AND(BC327="",$F327=""),"",IF(BC327=0,"",($F327/BC327-1)*100))</f>
        <v/>
      </c>
      <c r="AV327" s="126" t="str">
        <f>IF(AND($I327="",$F327=""),"",IF($F327=0,"",($I327/$F327-1)*100))</f>
        <v/>
      </c>
      <c r="AW327" s="125">
        <f>IF(AND($K327&lt;&gt;"",$H327&lt;&gt;""),IF($H327=0,"",($K327/$H327-1)*100),IF(AND($J327&lt;&gt;"",$G327&lt;&gt;""),IF($G327=0,"",($J327/$G327-1)*100),""))</f>
        <v>1.9093078758949833</v>
      </c>
      <c r="AX327" s="127" t="str">
        <f>IF(OR($F327=0,SUM($G327:$H327)=0),"",IF(AND($H327=0,$G327&gt;0),$F327/$G327*1000,$F327/$H327*1000))</f>
        <v/>
      </c>
      <c r="AY327" s="127" t="str">
        <f>IF(OR($I327=0,SUM($J327:$K327)=0),"",IF(AND($K327=0,$J327&gt;0),$I327/$J327*1000,$I327/$K327*1000))</f>
        <v/>
      </c>
      <c r="AZ327" s="128" t="str">
        <f>IF(OR(AX327="",AY327=""),"",IF(AX327=0,"",IF(ABS(AY327/AX327-1)&gt;0.29,(AY327/AX327-1)*100,"")))</f>
        <v/>
      </c>
      <c r="BA327" s="553" t="s">
        <v>2613</v>
      </c>
      <c r="BB327" s="537" t="s">
        <v>1464</v>
      </c>
      <c r="BC327" s="683"/>
      <c r="BD327" s="547">
        <v>2536</v>
      </c>
      <c r="BE327" s="541"/>
      <c r="BF327" s="683"/>
      <c r="BG327" s="547">
        <v>2514</v>
      </c>
      <c r="BH327" s="541"/>
      <c r="BI327" s="683"/>
      <c r="BJ327" s="540">
        <v>0</v>
      </c>
      <c r="BK327" s="683"/>
      <c r="BL327" s="540">
        <v>0</v>
      </c>
      <c r="BM327" s="269" t="s">
        <v>182</v>
      </c>
      <c r="BN327" s="269" t="s">
        <v>182</v>
      </c>
      <c r="BO327" s="271" t="s">
        <v>1759</v>
      </c>
      <c r="BP327" s="262" t="str">
        <f>IF($B327="","",IF(BB327&lt;&gt;$B327,"修正",""))</f>
        <v/>
      </c>
      <c r="BQ327" s="263" t="str">
        <f>IF(AND($F327="",BF327=""),"",$F327-BF327)</f>
        <v/>
      </c>
      <c r="BR327" s="263">
        <f>IF(AND($G327="",BG327=""),"",$G327-BG327)</f>
        <v>0</v>
      </c>
      <c r="BS327" s="263" t="str">
        <f>IF(AND($H327="",BH327=""),"",$H327-BH327)</f>
        <v/>
      </c>
      <c r="BT327" s="264" t="str">
        <f>IF(AND(BC327="",BF327=""),"",IF(OR(BQ327="",BQ327=0),"",IF(BC327=0,"",(BF327/BC327-1)*100)))</f>
        <v/>
      </c>
      <c r="BU327" s="264" t="str">
        <f>IF(AND(BC327="",$F327=""),"",IF(OR(BQ327="",BQ327=0),"",IF(BC327=0,"",($F327/BC327-1)*100)))</f>
        <v/>
      </c>
      <c r="BV327" s="263" t="str">
        <f>IF(AND($L327="",BK327=""),"",$L327-BK327)</f>
        <v/>
      </c>
      <c r="BW327" s="263">
        <f>IF(AND($M327="",BL327=""),"",$M327-BL327)</f>
        <v>0</v>
      </c>
      <c r="BX327" s="263" t="str">
        <f>IF(AND(BM327="",$AF327=""),"",IF(BM327&lt;&gt;$AF327,"修正",""))</f>
        <v/>
      </c>
      <c r="BY327" s="263" t="str">
        <f>IF(AND(BN327="",$AI327=""),"",IF(BN327&lt;&gt;$AI327,"修正",""))</f>
        <v/>
      </c>
      <c r="BZ327" s="263" t="str">
        <f>IF(BQ327="","",IF(AND(BF327=0,$F327&gt;0,OR($AI327="X",$AI327=""),$AJ327&lt;&gt;"N"),"是否漏編",""))</f>
        <v/>
      </c>
      <c r="CA327" s="263" t="str">
        <f>IF(BZ327&lt;&gt;"","chk",IF(OR(BM327="D",$AF327="D"),IF(SUM($L327:$M327,BK327:BL327)=0,"",IF(OR(BP327&lt;&gt;"",COUNTIF(BV327:BW327,"&gt;0")+COUNTIF(BV327:BW327,"&lt;0")&gt;0,BX327&lt;&gt;"",BY327&lt;&gt;""),"chk","")),""))</f>
        <v/>
      </c>
      <c r="CB327" s="265"/>
      <c r="CC327" s="1134" t="s">
        <v>1013</v>
      </c>
      <c r="CD327" s="1126">
        <f t="shared" si="142"/>
        <v>0</v>
      </c>
      <c r="CE327" s="1126">
        <f t="shared" si="143"/>
        <v>0</v>
      </c>
    </row>
    <row r="328" spans="1:83" ht="121.5">
      <c r="A328" s="1382" t="s">
        <v>4184</v>
      </c>
      <c r="B328" s="1487" t="s">
        <v>1466</v>
      </c>
      <c r="C328" s="1500" t="s">
        <v>4185</v>
      </c>
      <c r="D328" s="1487" t="s">
        <v>1465</v>
      </c>
      <c r="E328" s="1487" t="s">
        <v>90</v>
      </c>
      <c r="F328" s="1827">
        <v>68</v>
      </c>
      <c r="G328" s="1644">
        <v>20</v>
      </c>
      <c r="H328" s="1438"/>
      <c r="I328" s="1827">
        <v>107</v>
      </c>
      <c r="J328" s="1644">
        <v>31</v>
      </c>
      <c r="K328" s="1438"/>
      <c r="L328" s="1827">
        <v>68</v>
      </c>
      <c r="M328" s="1438">
        <v>0</v>
      </c>
      <c r="N328" s="1827">
        <v>107</v>
      </c>
      <c r="O328" s="1438">
        <v>0</v>
      </c>
      <c r="P328" s="1536" t="s">
        <v>231</v>
      </c>
      <c r="Q328" s="1536" t="s">
        <v>925</v>
      </c>
      <c r="R328" s="1536" t="s">
        <v>1869</v>
      </c>
      <c r="S328" s="1536" t="s">
        <v>1870</v>
      </c>
      <c r="T328" s="1536"/>
      <c r="U328" s="1538" t="s">
        <v>2684</v>
      </c>
      <c r="V328" s="500" t="s">
        <v>80</v>
      </c>
      <c r="W328" s="501" t="s">
        <v>1349</v>
      </c>
      <c r="X328" s="501"/>
      <c r="Y328" s="501">
        <v>3</v>
      </c>
      <c r="Z328" s="501">
        <v>0</v>
      </c>
      <c r="AA328" s="501">
        <v>0</v>
      </c>
      <c r="AB328" s="502"/>
      <c r="AC328" s="268"/>
      <c r="AD328" s="269" t="s">
        <v>229</v>
      </c>
      <c r="AE328" s="269" t="s">
        <v>224</v>
      </c>
      <c r="AF328" s="269" t="s">
        <v>225</v>
      </c>
      <c r="AG328" s="269" t="s">
        <v>222</v>
      </c>
      <c r="AH328" s="269" t="s">
        <v>235</v>
      </c>
      <c r="AI328" s="269" t="s">
        <v>1277</v>
      </c>
      <c r="AJ328" s="269" t="s">
        <v>1272</v>
      </c>
      <c r="AK328" s="269"/>
      <c r="AL328" s="269"/>
      <c r="AM328" s="270"/>
      <c r="AN328" s="269" t="s">
        <v>564</v>
      </c>
      <c r="AO328" s="269" t="s">
        <v>565</v>
      </c>
      <c r="AP328" s="271" t="s">
        <v>1871</v>
      </c>
      <c r="AQ328" s="272">
        <f>IF(F328&lt;&gt;L328+M328,1,0)</f>
        <v>0</v>
      </c>
      <c r="AR328" s="273">
        <f>IF(I328&lt;&gt;N328+O328,1,0)</f>
        <v>0</v>
      </c>
      <c r="AS328" s="274">
        <f t="shared" si="176"/>
        <v>0</v>
      </c>
      <c r="AT328" s="274">
        <f t="shared" si="178"/>
        <v>0</v>
      </c>
      <c r="AU328" s="125">
        <f>IF(AND(BC328="",$F328=""),"",IF(BC328=0,"",($F328/BC328-1)*100))</f>
        <v>-40.350877192982459</v>
      </c>
      <c r="AV328" s="126">
        <f>IF(AND($I328="",$F328=""),"",IF($F328=0,"",($I328/$F328-1)*100))</f>
        <v>57.352941176470587</v>
      </c>
      <c r="AW328" s="125">
        <f>IF(AND($K328&lt;&gt;"",$H328&lt;&gt;""),IF($H328=0,"",($K328/$H328-1)*100),IF(AND($J328&lt;&gt;"",$G328&lt;&gt;""),IF($G328=0,"",($J328/$G328-1)*100),""))</f>
        <v>55.000000000000007</v>
      </c>
      <c r="AX328" s="127">
        <f>IF(OR($F328=0,SUM($G328:$H328)=0),"",IF(AND($H328=0,$G328&gt;0),$F328/$G328*1000,$F328/$H328*1000))</f>
        <v>3400</v>
      </c>
      <c r="AY328" s="127">
        <f>IF(OR($I328=0,SUM($J328:$K328)=0),"",IF(AND($K328=0,$J328&gt;0),$I328/$J328*1000,$I328/$K328*1000))</f>
        <v>3451.6129032258063</v>
      </c>
      <c r="AZ328" s="128" t="str">
        <f>IF(OR(AX328="",AY328=""),"",IF(AX328=0,"",IF(ABS(AY328/AX328-1)&gt;0.29,(AY328/AX328-1)*100,"")))</f>
        <v/>
      </c>
      <c r="BA328" s="553" t="s">
        <v>2614</v>
      </c>
      <c r="BB328" s="537" t="s">
        <v>1466</v>
      </c>
      <c r="BC328" s="684">
        <v>114</v>
      </c>
      <c r="BD328" s="546">
        <v>33</v>
      </c>
      <c r="BE328" s="608">
        <v>0</v>
      </c>
      <c r="BF328" s="683">
        <v>68</v>
      </c>
      <c r="BG328" s="547">
        <v>26</v>
      </c>
      <c r="BH328" s="541"/>
      <c r="BI328" s="683">
        <v>114</v>
      </c>
      <c r="BJ328" s="540"/>
      <c r="BK328" s="683">
        <v>68</v>
      </c>
      <c r="BL328" s="540"/>
      <c r="BM328" s="269" t="s">
        <v>225</v>
      </c>
      <c r="BN328" s="269" t="s">
        <v>1277</v>
      </c>
      <c r="BO328" s="271" t="s">
        <v>1871</v>
      </c>
      <c r="BP328" s="262" t="str">
        <f>IF($B328="","",IF(BB328&lt;&gt;$B328,"修正",""))</f>
        <v/>
      </c>
      <c r="BQ328" s="263">
        <f>IF(AND($F328="",BF328=""),"",$F328-BF328)</f>
        <v>0</v>
      </c>
      <c r="BR328" s="263">
        <f>IF(AND($G328="",BG328=""),"",$G328-BG328)</f>
        <v>-6</v>
      </c>
      <c r="BS328" s="263" t="str">
        <f>IF(AND($H328="",BH328=""),"",$H328-BH328)</f>
        <v/>
      </c>
      <c r="BT328" s="264" t="str">
        <f>IF(AND(BC328="",BF328=""),"",IF(OR(BQ328="",BQ328=0),"",IF(BC328=0,"",(BF328/BC328-1)*100)))</f>
        <v/>
      </c>
      <c r="BU328" s="264" t="str">
        <f>IF(AND(BC328="",$F328=""),"",IF(OR(BQ328="",BQ328=0),"",IF(BC328=0,"",($F328/BC328-1)*100)))</f>
        <v/>
      </c>
      <c r="BV328" s="263">
        <f>IF(AND($L328="",BK328=""),"",$L328-BK328)</f>
        <v>0</v>
      </c>
      <c r="BW328" s="263">
        <f>IF(AND($M328="",BL328=""),"",$M328-BL328)</f>
        <v>0</v>
      </c>
      <c r="BX328" s="263" t="str">
        <f>IF(AND(BM328="",$AF328=""),"",IF(BM328&lt;&gt;$AF328,"修正",""))</f>
        <v/>
      </c>
      <c r="BY328" s="263" t="str">
        <f>IF(AND(BN328="",$AI328=""),"",IF(BN328&lt;&gt;$AI328,"修正",""))</f>
        <v/>
      </c>
      <c r="BZ328" s="263" t="str">
        <f>IF(BQ328="","",IF(AND(BF328=0,$F328&gt;0,OR($AI328="X",$AI328=""),$AJ328&lt;&gt;"N"),"是否漏編",""))</f>
        <v/>
      </c>
      <c r="CA328" s="263" t="str">
        <f>IF(BZ328&lt;&gt;"","chk",IF(OR(BM328="D",$AF328="D"),IF(SUM($L328:$M328,BK328:BL328)=0,"",IF(OR(BP328&lt;&gt;"",COUNTIF(BV328:BW328,"&gt;0")+COUNTIF(BV328:BW328,"&lt;0")&gt;0,BX328&lt;&gt;"",BY328&lt;&gt;""),"chk","")),""))</f>
        <v/>
      </c>
      <c r="CB328" s="265"/>
      <c r="CC328" s="1134" t="s">
        <v>1013</v>
      </c>
      <c r="CD328" s="1126">
        <f t="shared" ref="CD328:CD391" si="180">F328-L328-M328</f>
        <v>0</v>
      </c>
      <c r="CE328" s="1126">
        <f t="shared" ref="CE328:CE391" si="181">I328-N328-O328</f>
        <v>0</v>
      </c>
    </row>
    <row r="329" spans="1:83" ht="67.5">
      <c r="A329" s="1459">
        <v>167</v>
      </c>
      <c r="B329" s="1487" t="s">
        <v>846</v>
      </c>
      <c r="C329" s="1487" t="s">
        <v>1882</v>
      </c>
      <c r="D329" s="1487"/>
      <c r="E329" s="1487" t="s">
        <v>90</v>
      </c>
      <c r="F329" s="1438">
        <v>0</v>
      </c>
      <c r="G329" s="1644">
        <v>6304</v>
      </c>
      <c r="H329" s="1438"/>
      <c r="I329" s="1438">
        <v>0</v>
      </c>
      <c r="J329" s="1644">
        <v>6024</v>
      </c>
      <c r="K329" s="1438"/>
      <c r="L329" s="1438">
        <v>0</v>
      </c>
      <c r="M329" s="1438">
        <v>0</v>
      </c>
      <c r="N329" s="1438">
        <v>0</v>
      </c>
      <c r="O329" s="1438">
        <v>0</v>
      </c>
      <c r="P329" s="1536" t="s">
        <v>1823</v>
      </c>
      <c r="Q329" s="1536" t="s">
        <v>925</v>
      </c>
      <c r="R329" s="1536" t="s">
        <v>1869</v>
      </c>
      <c r="S329" s="1536" t="s">
        <v>1870</v>
      </c>
      <c r="T329" s="1536"/>
      <c r="U329" s="1792" t="s">
        <v>4186</v>
      </c>
      <c r="V329" s="500"/>
      <c r="W329" s="501"/>
      <c r="X329" s="501"/>
      <c r="Y329" s="501"/>
      <c r="Z329" s="501"/>
      <c r="AA329" s="501"/>
      <c r="AB329" s="502"/>
      <c r="AC329" s="268"/>
      <c r="AD329" s="269" t="s">
        <v>386</v>
      </c>
      <c r="AE329" s="269" t="s">
        <v>386</v>
      </c>
      <c r="AF329" s="269" t="s">
        <v>386</v>
      </c>
      <c r="AG329" s="269" t="s">
        <v>386</v>
      </c>
      <c r="AH329" s="269" t="s">
        <v>90</v>
      </c>
      <c r="AI329" s="269" t="s">
        <v>90</v>
      </c>
      <c r="AJ329" s="269" t="s">
        <v>90</v>
      </c>
      <c r="AK329" s="269"/>
      <c r="AL329" s="269"/>
      <c r="AM329" s="270"/>
      <c r="AN329" s="269" t="s">
        <v>90</v>
      </c>
      <c r="AO329" s="269" t="s">
        <v>90</v>
      </c>
      <c r="AP329" s="271" t="s">
        <v>1883</v>
      </c>
      <c r="AQ329" s="272">
        <f>IF(F329&lt;&gt;L329+M329,1,0)</f>
        <v>0</v>
      </c>
      <c r="AR329" s="273">
        <f>IF(I329&lt;&gt;N329+O329,1,0)</f>
        <v>0</v>
      </c>
      <c r="AS329" s="274">
        <f t="shared" si="176"/>
        <v>0</v>
      </c>
      <c r="AT329" s="274">
        <f t="shared" si="178"/>
        <v>0</v>
      </c>
      <c r="AU329" s="125" t="str">
        <f>IF(AND(BC329="",$F329=""),"",IF(BC329=0,"",($F329/BC329-1)*100))</f>
        <v/>
      </c>
      <c r="AV329" s="126" t="str">
        <f>IF(AND($I329="",$F329=""),"",IF($F329=0,"",($I329/$F329-1)*100))</f>
        <v/>
      </c>
      <c r="AW329" s="125">
        <f>IF(AND($K329&lt;&gt;"",$H329&lt;&gt;""),IF($H329=0,"",($K329/$H329-1)*100),IF(AND($J329&lt;&gt;"",$G329&lt;&gt;""),IF($G329=0,"",($J329/$G329-1)*100),""))</f>
        <v>-4.4416243654822329</v>
      </c>
      <c r="AX329" s="127" t="str">
        <f>IF(OR($F329=0,SUM($G329:$H329)=0),"",IF(AND($H329=0,$G329&gt;0),$F329/$G329*1000,$F329/$H329*1000))</f>
        <v/>
      </c>
      <c r="AY329" s="127" t="str">
        <f>IF(OR($I329=0,SUM($J329:$K329)=0),"",IF(AND($K329=0,$J329&gt;0),$I329/$J329*1000,$I329/$K329*1000))</f>
        <v/>
      </c>
      <c r="AZ329" s="128" t="str">
        <f>IF(OR(AX329="",AY329=""),"",IF(AX329=0,"",IF(ABS(AY329/AX329-1)&gt;0.29,(AY329/AX329-1)*100,"")))</f>
        <v/>
      </c>
      <c r="BA329" s="643">
        <v>172</v>
      </c>
      <c r="BB329" s="628" t="s">
        <v>846</v>
      </c>
      <c r="BC329" s="630">
        <v>0</v>
      </c>
      <c r="BD329" s="629">
        <v>6300</v>
      </c>
      <c r="BE329" s="630"/>
      <c r="BF329" s="630">
        <v>0</v>
      </c>
      <c r="BG329" s="629">
        <v>6304</v>
      </c>
      <c r="BH329" s="630"/>
      <c r="BI329" s="630"/>
      <c r="BJ329" s="544">
        <v>0</v>
      </c>
      <c r="BK329" s="630"/>
      <c r="BL329" s="544">
        <v>0</v>
      </c>
      <c r="BM329" s="269" t="s">
        <v>182</v>
      </c>
      <c r="BN329" s="269" t="s">
        <v>90</v>
      </c>
      <c r="BO329" s="271" t="s">
        <v>1883</v>
      </c>
      <c r="BP329" s="262" t="str">
        <f>IF($B329="","",IF(BB329&lt;&gt;$B329,"修正",""))</f>
        <v/>
      </c>
      <c r="BQ329" s="263">
        <f>IF(AND($F329="",BF329=""),"",$F329-BF329)</f>
        <v>0</v>
      </c>
      <c r="BR329" s="263">
        <f>IF(AND($G329="",BG329=""),"",$G329-BG329)</f>
        <v>0</v>
      </c>
      <c r="BS329" s="263" t="str">
        <f>IF(AND($H329="",BH329=""),"",$H329-BH329)</f>
        <v/>
      </c>
      <c r="BT329" s="264" t="str">
        <f>IF(AND(BC329="",BF329=""),"",IF(OR(BQ329="",BQ329=0),"",IF(BC329=0,"",(BF329/BC329-1)*100)))</f>
        <v/>
      </c>
      <c r="BU329" s="264" t="str">
        <f>IF(AND(BC329="",$F329=""),"",IF(OR(BQ329="",BQ329=0),"",IF(BC329=0,"",($F329/BC329-1)*100)))</f>
        <v/>
      </c>
      <c r="BV329" s="263">
        <f>IF(AND($L329="",BK329=""),"",$L329-BK329)</f>
        <v>0</v>
      </c>
      <c r="BW329" s="263">
        <f>IF(AND($M329="",BL329=""),"",$M329-BL329)</f>
        <v>0</v>
      </c>
      <c r="BX329" s="263" t="str">
        <f>IF(AND(BM329="",$AF329=""),"",IF(BM329&lt;&gt;$AF329,"修正",""))</f>
        <v/>
      </c>
      <c r="BY329" s="263" t="str">
        <f>IF(AND(BN329="",$AI329=""),"",IF(BN329&lt;&gt;$AI329,"修正",""))</f>
        <v/>
      </c>
      <c r="BZ329" s="263" t="str">
        <f>IF(BQ329="","",IF(AND(BF329=0,$F329&gt;0,OR($AI329="X",$AI329=""),$AJ329&lt;&gt;"N"),"是否漏編",""))</f>
        <v/>
      </c>
      <c r="CA329" s="263" t="str">
        <f>IF(BZ329&lt;&gt;"","chk",IF(OR(BM329="D",$AF329="D"),IF(SUM($L329:$M329,BK329:BL329)=0,"",IF(OR(BP329&lt;&gt;"",COUNTIF(BV329:BW329,"&gt;0")+COUNTIF(BV329:BW329,"&lt;0")&gt;0,BX329&lt;&gt;"",BY329&lt;&gt;""),"chk","")),""))</f>
        <v/>
      </c>
      <c r="CB329" s="265"/>
      <c r="CC329" s="1131" t="s">
        <v>1013</v>
      </c>
      <c r="CD329" s="1126">
        <f t="shared" si="180"/>
        <v>0</v>
      </c>
      <c r="CE329" s="1126">
        <f t="shared" si="181"/>
        <v>0</v>
      </c>
    </row>
    <row r="330" spans="1:83" ht="67.5">
      <c r="A330" s="1459">
        <v>168</v>
      </c>
      <c r="B330" s="1487" t="s">
        <v>847</v>
      </c>
      <c r="C330" s="1487" t="s">
        <v>1884</v>
      </c>
      <c r="D330" s="1487"/>
      <c r="E330" s="1487" t="s">
        <v>90</v>
      </c>
      <c r="F330" s="1438"/>
      <c r="G330" s="1438"/>
      <c r="H330" s="1438"/>
      <c r="I330" s="1438"/>
      <c r="J330" s="1438"/>
      <c r="K330" s="1438"/>
      <c r="L330" s="1438"/>
      <c r="M330" s="1438">
        <v>0</v>
      </c>
      <c r="N330" s="1438"/>
      <c r="O330" s="1438"/>
      <c r="P330" s="1536" t="s">
        <v>1823</v>
      </c>
      <c r="Q330" s="1536" t="s">
        <v>925</v>
      </c>
      <c r="R330" s="1536" t="s">
        <v>1869</v>
      </c>
      <c r="S330" s="1536" t="s">
        <v>1870</v>
      </c>
      <c r="T330" s="1536"/>
      <c r="U330" s="1792" t="s">
        <v>2689</v>
      </c>
      <c r="V330" s="500"/>
      <c r="W330" s="501"/>
      <c r="X330" s="501"/>
      <c r="Y330" s="501"/>
      <c r="Z330" s="501"/>
      <c r="AA330" s="501"/>
      <c r="AB330" s="502"/>
      <c r="AC330" s="268"/>
      <c r="AD330" s="269" t="s">
        <v>386</v>
      </c>
      <c r="AE330" s="269" t="s">
        <v>386</v>
      </c>
      <c r="AF330" s="269" t="s">
        <v>386</v>
      </c>
      <c r="AG330" s="269" t="s">
        <v>386</v>
      </c>
      <c r="AH330" s="269" t="s">
        <v>90</v>
      </c>
      <c r="AI330" s="269" t="s">
        <v>90</v>
      </c>
      <c r="AJ330" s="269" t="s">
        <v>90</v>
      </c>
      <c r="AK330" s="269"/>
      <c r="AL330" s="269"/>
      <c r="AM330" s="270"/>
      <c r="AN330" s="269" t="s">
        <v>90</v>
      </c>
      <c r="AO330" s="269" t="s">
        <v>90</v>
      </c>
      <c r="AP330" s="271" t="s">
        <v>2009</v>
      </c>
      <c r="AQ330" s="272">
        <f>IF(F330&lt;&gt;L330+M330,1,0)</f>
        <v>0</v>
      </c>
      <c r="AR330" s="273">
        <f>IF(I330&lt;&gt;N330+O330,1,0)</f>
        <v>0</v>
      </c>
      <c r="AS330" s="274">
        <f t="shared" si="176"/>
        <v>0</v>
      </c>
      <c r="AT330" s="274">
        <f t="shared" si="178"/>
        <v>0</v>
      </c>
      <c r="AU330" s="125" t="str">
        <f>IF(AND(BC330="",$F330=""),"",IF(BC330=0,"",($F330/BC330-1)*100))</f>
        <v/>
      </c>
      <c r="AV330" s="126" t="str">
        <f>IF(AND($I330="",$F330=""),"",IF($F330=0,"",($I330/$F330-1)*100))</f>
        <v/>
      </c>
      <c r="AW330" s="125" t="str">
        <f>IF(AND($K330&lt;&gt;"",$H330&lt;&gt;""),IF($H330=0,"",($K330/$H330-1)*100),IF(AND($J330&lt;&gt;"",$G330&lt;&gt;""),IF($G330=0,"",($J330/$G330-1)*100),""))</f>
        <v/>
      </c>
      <c r="AX330" s="127" t="str">
        <f>IF(OR($F330=0,SUM($G330:$H330)=0),"",IF(AND($H330=0,$G330&gt;0),$F330/$G330*1000,$F330/$H330*1000))</f>
        <v/>
      </c>
      <c r="AY330" s="127" t="str">
        <f>IF(OR($I330=0,SUM($J330:$K330)=0),"",IF(AND($K330=0,$J330&gt;0),$I330/$J330*1000,$I330/$K330*1000))</f>
        <v/>
      </c>
      <c r="AZ330" s="128" t="str">
        <f>IF(OR(AX330="",AY330=""),"",IF(AX330=0,"",IF(ABS(AY330/AX330-1)&gt;0.29,(AY330/AX330-1)*100,"")))</f>
        <v/>
      </c>
      <c r="BA330" s="643">
        <v>173</v>
      </c>
      <c r="BB330" s="628" t="s">
        <v>847</v>
      </c>
      <c r="BC330" s="630"/>
      <c r="BD330" s="630"/>
      <c r="BE330" s="630"/>
      <c r="BF330" s="630"/>
      <c r="BG330" s="630"/>
      <c r="BH330" s="630"/>
      <c r="BI330" s="630"/>
      <c r="BJ330" s="544">
        <v>0</v>
      </c>
      <c r="BK330" s="630"/>
      <c r="BL330" s="544">
        <v>0</v>
      </c>
      <c r="BM330" s="269" t="s">
        <v>182</v>
      </c>
      <c r="BN330" s="269" t="s">
        <v>90</v>
      </c>
      <c r="BO330" s="271" t="s">
        <v>2009</v>
      </c>
      <c r="BP330" s="262" t="str">
        <f>IF($B330="","",IF(BB330&lt;&gt;$B330,"修正",""))</f>
        <v/>
      </c>
      <c r="BQ330" s="263" t="str">
        <f>IF(AND($F330="",BF330=""),"",$F330-BF330)</f>
        <v/>
      </c>
      <c r="BR330" s="263" t="str">
        <f>IF(AND($G330="",BG330=""),"",$G330-BG330)</f>
        <v/>
      </c>
      <c r="BS330" s="263" t="str">
        <f>IF(AND($H330="",BH330=""),"",$H330-BH330)</f>
        <v/>
      </c>
      <c r="BT330" s="264" t="str">
        <f>IF(AND(BC330="",BF330=""),"",IF(OR(BQ330="",BQ330=0),"",IF(BC330=0,"",(BF330/BC330-1)*100)))</f>
        <v/>
      </c>
      <c r="BU330" s="264" t="str">
        <f>IF(AND(BC330="",$F330=""),"",IF(OR(BQ330="",BQ330=0),"",IF(BC330=0,"",($F330/BC330-1)*100)))</f>
        <v/>
      </c>
      <c r="BV330" s="263" t="str">
        <f>IF(AND($L330="",BK330=""),"",$L330-BK330)</f>
        <v/>
      </c>
      <c r="BW330" s="263">
        <f>IF(AND($M330="",BL330=""),"",$M330-BL330)</f>
        <v>0</v>
      </c>
      <c r="BX330" s="263" t="str">
        <f>IF(AND(BM330="",$AF330=""),"",IF(BM330&lt;&gt;$AF330,"修正",""))</f>
        <v/>
      </c>
      <c r="BY330" s="263" t="str">
        <f>IF(AND(BN330="",$AI330=""),"",IF(BN330&lt;&gt;$AI330,"修正",""))</f>
        <v/>
      </c>
      <c r="BZ330" s="263" t="str">
        <f>IF(BQ330="","",IF(AND(BF330=0,$F330&gt;0,OR($AI330="X",$AI330=""),$AJ330&lt;&gt;"N"),"是否漏編",""))</f>
        <v/>
      </c>
      <c r="CA330" s="263" t="str">
        <f>IF(BZ330&lt;&gt;"","chk",IF(OR(BM330="D",$AF330="D"),IF(SUM($L330:$M330,BK330:BL330)=0,"",IF(OR(BP330&lt;&gt;"",COUNTIF(BV330:BW330,"&gt;0")+COUNTIF(BV330:BW330,"&lt;0")&gt;0,BX330&lt;&gt;"",BY330&lt;&gt;""),"chk","")),""))</f>
        <v/>
      </c>
      <c r="CB330" s="265"/>
      <c r="CC330" s="1131" t="s">
        <v>1013</v>
      </c>
      <c r="CD330" s="1126">
        <f t="shared" si="180"/>
        <v>0</v>
      </c>
      <c r="CE330" s="1126">
        <f t="shared" si="181"/>
        <v>0</v>
      </c>
    </row>
    <row r="331" spans="1:83" ht="67.5">
      <c r="A331" s="373">
        <v>169</v>
      </c>
      <c r="B331" s="374" t="s">
        <v>1575</v>
      </c>
      <c r="C331" s="374" t="s">
        <v>1467</v>
      </c>
      <c r="D331" s="374" t="s">
        <v>926</v>
      </c>
      <c r="E331" s="374" t="s">
        <v>1091</v>
      </c>
      <c r="F331" s="120">
        <f>SUM(F332:F339)</f>
        <v>62145</v>
      </c>
      <c r="G331" s="120">
        <f t="shared" ref="G331:O331" si="182">SUM(G332:G339)</f>
        <v>0</v>
      </c>
      <c r="H331" s="120">
        <f t="shared" si="182"/>
        <v>188790</v>
      </c>
      <c r="I331" s="120">
        <f t="shared" si="182"/>
        <v>51489</v>
      </c>
      <c r="J331" s="120">
        <f t="shared" si="182"/>
        <v>0</v>
      </c>
      <c r="K331" s="120">
        <f t="shared" si="182"/>
        <v>197159</v>
      </c>
      <c r="L331" s="120">
        <f t="shared" si="182"/>
        <v>46612</v>
      </c>
      <c r="M331" s="120">
        <f t="shared" si="182"/>
        <v>15533</v>
      </c>
      <c r="N331" s="120">
        <f t="shared" si="182"/>
        <v>39039</v>
      </c>
      <c r="O331" s="120">
        <f t="shared" si="182"/>
        <v>12450</v>
      </c>
      <c r="P331" s="1536" t="s">
        <v>1823</v>
      </c>
      <c r="Q331" s="1536" t="s">
        <v>928</v>
      </c>
      <c r="R331" s="1536" t="s">
        <v>4187</v>
      </c>
      <c r="S331" s="1536" t="s">
        <v>4188</v>
      </c>
      <c r="T331" s="1536" t="s">
        <v>256</v>
      </c>
      <c r="U331" s="1792" t="s">
        <v>1474</v>
      </c>
      <c r="V331" s="500" t="s">
        <v>80</v>
      </c>
      <c r="W331" s="501" t="s">
        <v>9</v>
      </c>
      <c r="X331" s="501" t="s">
        <v>242</v>
      </c>
      <c r="Y331" s="501">
        <v>3</v>
      </c>
      <c r="Z331" s="501">
        <v>0</v>
      </c>
      <c r="AA331" s="501">
        <v>0</v>
      </c>
      <c r="AB331" s="502"/>
      <c r="AC331" s="268"/>
      <c r="AD331" s="269" t="s">
        <v>721</v>
      </c>
      <c r="AE331" s="269" t="s">
        <v>721</v>
      </c>
      <c r="AF331" s="269" t="s">
        <v>409</v>
      </c>
      <c r="AG331" s="269" t="s">
        <v>721</v>
      </c>
      <c r="AH331" s="269" t="s">
        <v>90</v>
      </c>
      <c r="AI331" s="269" t="s">
        <v>721</v>
      </c>
      <c r="AJ331" s="269" t="s">
        <v>721</v>
      </c>
      <c r="AK331" s="269"/>
      <c r="AL331" s="269"/>
      <c r="AM331" s="270"/>
      <c r="AN331" s="269" t="s">
        <v>90</v>
      </c>
      <c r="AO331" s="269" t="s">
        <v>90</v>
      </c>
      <c r="AP331" s="271"/>
      <c r="AQ331" s="272">
        <f t="shared" si="160"/>
        <v>0</v>
      </c>
      <c r="AR331" s="273">
        <f t="shared" si="161"/>
        <v>0</v>
      </c>
      <c r="AS331" s="274">
        <f t="shared" si="176"/>
        <v>0</v>
      </c>
      <c r="AT331" s="274">
        <f t="shared" si="178"/>
        <v>0</v>
      </c>
      <c r="AU331" s="125">
        <f t="shared" si="162"/>
        <v>-0.79656471489687464</v>
      </c>
      <c r="AV331" s="126">
        <f t="shared" si="144"/>
        <v>-17.146994931209271</v>
      </c>
      <c r="AW331" s="125">
        <f t="shared" si="145"/>
        <v>4.4329678478733037</v>
      </c>
      <c r="AX331" s="127">
        <f t="shared" si="146"/>
        <v>329.17527411409503</v>
      </c>
      <c r="AY331" s="127">
        <f t="shared" si="147"/>
        <v>261.15470254971871</v>
      </c>
      <c r="AZ331" s="128" t="str">
        <f t="shared" si="163"/>
        <v/>
      </c>
      <c r="BA331" s="553" t="s">
        <v>2615</v>
      </c>
      <c r="BB331" s="685" t="s">
        <v>1575</v>
      </c>
      <c r="BC331" s="539">
        <v>62644</v>
      </c>
      <c r="BD331" s="539">
        <v>0</v>
      </c>
      <c r="BE331" s="539">
        <v>168054</v>
      </c>
      <c r="BF331" s="539">
        <v>62145</v>
      </c>
      <c r="BG331" s="539">
        <v>0</v>
      </c>
      <c r="BH331" s="539">
        <v>188790</v>
      </c>
      <c r="BI331" s="539">
        <v>47090</v>
      </c>
      <c r="BJ331" s="539">
        <v>15554</v>
      </c>
      <c r="BK331" s="539">
        <v>46612</v>
      </c>
      <c r="BL331" s="539">
        <v>15533</v>
      </c>
      <c r="BM331" s="269" t="s">
        <v>376</v>
      </c>
      <c r="BN331" s="269" t="s">
        <v>182</v>
      </c>
      <c r="BO331" s="271"/>
      <c r="BP331" s="262" t="str">
        <f t="shared" si="148"/>
        <v/>
      </c>
      <c r="BQ331" s="263">
        <f t="shared" si="149"/>
        <v>0</v>
      </c>
      <c r="BR331" s="263">
        <f t="shared" si="150"/>
        <v>0</v>
      </c>
      <c r="BS331" s="263">
        <f t="shared" si="151"/>
        <v>0</v>
      </c>
      <c r="BT331" s="264" t="str">
        <f t="shared" si="152"/>
        <v/>
      </c>
      <c r="BU331" s="264" t="str">
        <f t="shared" si="153"/>
        <v/>
      </c>
      <c r="BV331" s="263">
        <f t="shared" si="154"/>
        <v>0</v>
      </c>
      <c r="BW331" s="263">
        <f t="shared" si="155"/>
        <v>0</v>
      </c>
      <c r="BX331" s="263" t="str">
        <f t="shared" si="156"/>
        <v/>
      </c>
      <c r="BY331" s="263" t="str">
        <f t="shared" si="157"/>
        <v/>
      </c>
      <c r="BZ331" s="263" t="str">
        <f t="shared" si="158"/>
        <v/>
      </c>
      <c r="CA331" s="263" t="str">
        <f t="shared" si="159"/>
        <v/>
      </c>
      <c r="CB331" s="265"/>
      <c r="CC331" s="1131" t="s">
        <v>1013</v>
      </c>
      <c r="CD331" s="1126">
        <f t="shared" si="180"/>
        <v>0</v>
      </c>
      <c r="CE331" s="1126">
        <f t="shared" si="181"/>
        <v>0</v>
      </c>
    </row>
    <row r="332" spans="1:83" ht="67.5">
      <c r="A332" s="1382" t="s">
        <v>3351</v>
      </c>
      <c r="B332" s="1487" t="s">
        <v>1468</v>
      </c>
      <c r="C332" s="1487"/>
      <c r="D332" s="1487"/>
      <c r="E332" s="1487"/>
      <c r="F332" s="1644">
        <v>32497</v>
      </c>
      <c r="G332" s="1644"/>
      <c r="H332" s="1438">
        <v>145739</v>
      </c>
      <c r="I332" s="1644">
        <v>33946</v>
      </c>
      <c r="J332" s="1644"/>
      <c r="K332" s="1438">
        <v>142079</v>
      </c>
      <c r="L332" s="1438">
        <v>24373</v>
      </c>
      <c r="M332" s="1438">
        <v>8124</v>
      </c>
      <c r="N332" s="1438">
        <v>25881</v>
      </c>
      <c r="O332" s="1438">
        <v>8065</v>
      </c>
      <c r="P332" s="1536" t="s">
        <v>1823</v>
      </c>
      <c r="Q332" s="1536" t="s">
        <v>928</v>
      </c>
      <c r="R332" s="1536" t="s">
        <v>4189</v>
      </c>
      <c r="S332" s="1536" t="s">
        <v>4190</v>
      </c>
      <c r="T332" s="1536"/>
      <c r="U332" s="1792" t="s">
        <v>1474</v>
      </c>
      <c r="V332" s="500"/>
      <c r="W332" s="501"/>
      <c r="X332" s="501"/>
      <c r="Y332" s="501"/>
      <c r="Z332" s="501"/>
      <c r="AA332" s="501"/>
      <c r="AB332" s="502"/>
      <c r="AC332" s="268"/>
      <c r="AD332" s="269" t="s">
        <v>408</v>
      </c>
      <c r="AE332" s="269" t="s">
        <v>336</v>
      </c>
      <c r="AF332" s="269" t="s">
        <v>337</v>
      </c>
      <c r="AG332" s="269" t="s">
        <v>335</v>
      </c>
      <c r="AH332" s="269" t="s">
        <v>3082</v>
      </c>
      <c r="AI332" s="269" t="s">
        <v>734</v>
      </c>
      <c r="AJ332" s="269" t="s">
        <v>230</v>
      </c>
      <c r="AK332" s="269"/>
      <c r="AL332" s="269"/>
      <c r="AM332" s="270"/>
      <c r="AN332" s="269" t="s">
        <v>564</v>
      </c>
      <c r="AO332" s="269" t="s">
        <v>565</v>
      </c>
      <c r="AP332" s="299" t="s">
        <v>2935</v>
      </c>
      <c r="AQ332" s="272">
        <f t="shared" si="160"/>
        <v>0</v>
      </c>
      <c r="AR332" s="273">
        <f t="shared" si="161"/>
        <v>0</v>
      </c>
      <c r="AS332" s="274">
        <f t="shared" si="176"/>
        <v>0</v>
      </c>
      <c r="AT332" s="274">
        <f t="shared" si="178"/>
        <v>0</v>
      </c>
      <c r="AU332" s="125">
        <f t="shared" si="162"/>
        <v>-0.81189146293074721</v>
      </c>
      <c r="AV332" s="126">
        <f t="shared" si="144"/>
        <v>4.4588731267501513</v>
      </c>
      <c r="AW332" s="125">
        <f t="shared" si="145"/>
        <v>-2.5113387631313544</v>
      </c>
      <c r="AX332" s="127">
        <f t="shared" si="146"/>
        <v>222.98080815704787</v>
      </c>
      <c r="AY332" s="127">
        <f t="shared" si="147"/>
        <v>238.92341584611378</v>
      </c>
      <c r="AZ332" s="128" t="str">
        <f t="shared" si="163"/>
        <v/>
      </c>
      <c r="BA332" s="553" t="s">
        <v>2616</v>
      </c>
      <c r="BB332" s="537" t="s">
        <v>1468</v>
      </c>
      <c r="BC332" s="547">
        <v>32763</v>
      </c>
      <c r="BD332" s="547"/>
      <c r="BE332" s="541">
        <v>140931</v>
      </c>
      <c r="BF332" s="547">
        <v>32497</v>
      </c>
      <c r="BG332" s="547"/>
      <c r="BH332" s="541">
        <v>145739</v>
      </c>
      <c r="BI332" s="541">
        <v>24573</v>
      </c>
      <c r="BJ332" s="540">
        <v>8190</v>
      </c>
      <c r="BK332" s="541">
        <v>24373</v>
      </c>
      <c r="BL332" s="540">
        <v>8124</v>
      </c>
      <c r="BM332" s="269" t="s">
        <v>225</v>
      </c>
      <c r="BN332" s="269" t="s">
        <v>734</v>
      </c>
      <c r="BO332" s="299" t="s">
        <v>2935</v>
      </c>
      <c r="BP332" s="262" t="str">
        <f t="shared" si="148"/>
        <v/>
      </c>
      <c r="BQ332" s="263">
        <f t="shared" si="149"/>
        <v>0</v>
      </c>
      <c r="BR332" s="263" t="str">
        <f t="shared" si="150"/>
        <v/>
      </c>
      <c r="BS332" s="263">
        <f t="shared" si="151"/>
        <v>0</v>
      </c>
      <c r="BT332" s="264" t="str">
        <f t="shared" si="152"/>
        <v/>
      </c>
      <c r="BU332" s="264" t="str">
        <f t="shared" si="153"/>
        <v/>
      </c>
      <c r="BV332" s="263">
        <f t="shared" si="154"/>
        <v>0</v>
      </c>
      <c r="BW332" s="263">
        <f t="shared" si="155"/>
        <v>0</v>
      </c>
      <c r="BX332" s="263" t="str">
        <f t="shared" si="156"/>
        <v/>
      </c>
      <c r="BY332" s="263" t="str">
        <f t="shared" si="157"/>
        <v/>
      </c>
      <c r="BZ332" s="263" t="str">
        <f t="shared" si="158"/>
        <v/>
      </c>
      <c r="CA332" s="263" t="str">
        <f t="shared" si="159"/>
        <v/>
      </c>
      <c r="CB332" s="265"/>
      <c r="CC332" s="1131" t="s">
        <v>1013</v>
      </c>
      <c r="CD332" s="1126">
        <f t="shared" si="180"/>
        <v>0</v>
      </c>
      <c r="CE332" s="1126">
        <f t="shared" si="181"/>
        <v>0</v>
      </c>
    </row>
    <row r="333" spans="1:83" ht="67.5">
      <c r="A333" s="1382" t="s">
        <v>3352</v>
      </c>
      <c r="B333" s="1487" t="s">
        <v>1469</v>
      </c>
      <c r="C333" s="1487"/>
      <c r="D333" s="1487"/>
      <c r="E333" s="1487"/>
      <c r="F333" s="1644">
        <v>9194</v>
      </c>
      <c r="G333" s="1644"/>
      <c r="H333" s="1438">
        <v>22618</v>
      </c>
      <c r="I333" s="1644">
        <v>9074</v>
      </c>
      <c r="J333" s="1644"/>
      <c r="K333" s="1438">
        <v>37282</v>
      </c>
      <c r="L333" s="1438">
        <v>6900</v>
      </c>
      <c r="M333" s="1438">
        <v>2294</v>
      </c>
      <c r="N333" s="1438">
        <v>6806</v>
      </c>
      <c r="O333" s="1438">
        <v>2268</v>
      </c>
      <c r="P333" s="1536" t="s">
        <v>1823</v>
      </c>
      <c r="Q333" s="1536" t="s">
        <v>928</v>
      </c>
      <c r="R333" s="1536" t="s">
        <v>4191</v>
      </c>
      <c r="S333" s="1536" t="s">
        <v>4192</v>
      </c>
      <c r="T333" s="1536"/>
      <c r="U333" s="1792" t="s">
        <v>1474</v>
      </c>
      <c r="V333" s="500"/>
      <c r="W333" s="501"/>
      <c r="X333" s="501"/>
      <c r="Y333" s="501"/>
      <c r="Z333" s="501"/>
      <c r="AA333" s="501"/>
      <c r="AB333" s="502"/>
      <c r="AC333" s="268"/>
      <c r="AD333" s="269" t="s">
        <v>408</v>
      </c>
      <c r="AE333" s="269" t="s">
        <v>336</v>
      </c>
      <c r="AF333" s="269" t="s">
        <v>337</v>
      </c>
      <c r="AG333" s="269" t="s">
        <v>335</v>
      </c>
      <c r="AH333" s="269" t="s">
        <v>3082</v>
      </c>
      <c r="AI333" s="269" t="s">
        <v>206</v>
      </c>
      <c r="AJ333" s="269" t="s">
        <v>230</v>
      </c>
      <c r="AK333" s="269"/>
      <c r="AL333" s="269"/>
      <c r="AM333" s="270"/>
      <c r="AN333" s="269" t="s">
        <v>564</v>
      </c>
      <c r="AO333" s="269" t="s">
        <v>565</v>
      </c>
      <c r="AP333" s="299" t="s">
        <v>2935</v>
      </c>
      <c r="AQ333" s="272">
        <f t="shared" si="160"/>
        <v>0</v>
      </c>
      <c r="AR333" s="273">
        <f t="shared" si="161"/>
        <v>0</v>
      </c>
      <c r="AS333" s="274">
        <f t="shared" si="176"/>
        <v>0</v>
      </c>
      <c r="AT333" s="274">
        <f t="shared" si="178"/>
        <v>0</v>
      </c>
      <c r="AU333" s="125">
        <f t="shared" si="162"/>
        <v>-18.348134991119004</v>
      </c>
      <c r="AV333" s="126">
        <f t="shared" si="144"/>
        <v>-1.3051990428540328</v>
      </c>
      <c r="AW333" s="125">
        <f t="shared" si="145"/>
        <v>64.833318595808649</v>
      </c>
      <c r="AX333" s="127">
        <f t="shared" si="146"/>
        <v>406.4904058714298</v>
      </c>
      <c r="AY333" s="127">
        <f t="shared" si="147"/>
        <v>243.38823024515852</v>
      </c>
      <c r="AZ333" s="128">
        <f t="shared" si="163"/>
        <v>-40.124483449151661</v>
      </c>
      <c r="BA333" s="553" t="s">
        <v>2617</v>
      </c>
      <c r="BB333" s="537" t="s">
        <v>1469</v>
      </c>
      <c r="BC333" s="547">
        <v>11260</v>
      </c>
      <c r="BD333" s="547"/>
      <c r="BE333" s="541">
        <v>7250</v>
      </c>
      <c r="BF333" s="547">
        <v>9194</v>
      </c>
      <c r="BG333" s="547"/>
      <c r="BH333" s="541">
        <v>22618</v>
      </c>
      <c r="BI333" s="541">
        <v>8445</v>
      </c>
      <c r="BJ333" s="540">
        <v>2815</v>
      </c>
      <c r="BK333" s="541">
        <v>6900</v>
      </c>
      <c r="BL333" s="540">
        <v>2294</v>
      </c>
      <c r="BM333" s="269" t="s">
        <v>225</v>
      </c>
      <c r="BN333" s="269" t="s">
        <v>206</v>
      </c>
      <c r="BO333" s="299" t="s">
        <v>2935</v>
      </c>
      <c r="BP333" s="262" t="str">
        <f t="shared" si="148"/>
        <v/>
      </c>
      <c r="BQ333" s="263">
        <f t="shared" si="149"/>
        <v>0</v>
      </c>
      <c r="BR333" s="263" t="str">
        <f t="shared" si="150"/>
        <v/>
      </c>
      <c r="BS333" s="263">
        <f t="shared" si="151"/>
        <v>0</v>
      </c>
      <c r="BT333" s="264" t="str">
        <f t="shared" si="152"/>
        <v/>
      </c>
      <c r="BU333" s="264" t="str">
        <f t="shared" si="153"/>
        <v/>
      </c>
      <c r="BV333" s="263">
        <f t="shared" si="154"/>
        <v>0</v>
      </c>
      <c r="BW333" s="263">
        <f t="shared" si="155"/>
        <v>0</v>
      </c>
      <c r="BX333" s="263" t="str">
        <f t="shared" si="156"/>
        <v/>
      </c>
      <c r="BY333" s="263" t="str">
        <f t="shared" si="157"/>
        <v/>
      </c>
      <c r="BZ333" s="263" t="str">
        <f t="shared" si="158"/>
        <v/>
      </c>
      <c r="CA333" s="263" t="str">
        <f t="shared" si="159"/>
        <v/>
      </c>
      <c r="CB333" s="265"/>
      <c r="CC333" s="1131" t="s">
        <v>1013</v>
      </c>
      <c r="CD333" s="1126">
        <f t="shared" si="180"/>
        <v>0</v>
      </c>
      <c r="CE333" s="1126">
        <f t="shared" si="181"/>
        <v>0</v>
      </c>
    </row>
    <row r="334" spans="1:83" ht="67.5">
      <c r="A334" s="1382" t="s">
        <v>3353</v>
      </c>
      <c r="B334" s="1487" t="s">
        <v>1470</v>
      </c>
      <c r="C334" s="1487"/>
      <c r="D334" s="1487"/>
      <c r="E334" s="1487"/>
      <c r="F334" s="1644">
        <v>84</v>
      </c>
      <c r="G334" s="1644"/>
      <c r="H334" s="1438">
        <v>25</v>
      </c>
      <c r="I334" s="1644">
        <v>20</v>
      </c>
      <c r="J334" s="1644"/>
      <c r="K334" s="1438">
        <v>23</v>
      </c>
      <c r="L334" s="1438">
        <v>63</v>
      </c>
      <c r="M334" s="1438">
        <v>21</v>
      </c>
      <c r="N334" s="1438">
        <v>15</v>
      </c>
      <c r="O334" s="1438">
        <v>5</v>
      </c>
      <c r="P334" s="1536" t="s">
        <v>1823</v>
      </c>
      <c r="Q334" s="1536" t="s">
        <v>928</v>
      </c>
      <c r="R334" s="1536" t="s">
        <v>4194</v>
      </c>
      <c r="S334" s="1536" t="s">
        <v>4195</v>
      </c>
      <c r="T334" s="1536"/>
      <c r="U334" s="1792" t="s">
        <v>1474</v>
      </c>
      <c r="V334" s="500"/>
      <c r="W334" s="501"/>
      <c r="X334" s="501"/>
      <c r="Y334" s="501"/>
      <c r="Z334" s="501"/>
      <c r="AA334" s="501"/>
      <c r="AB334" s="502"/>
      <c r="AC334" s="268"/>
      <c r="AD334" s="269" t="s">
        <v>408</v>
      </c>
      <c r="AE334" s="269" t="s">
        <v>336</v>
      </c>
      <c r="AF334" s="269" t="s">
        <v>337</v>
      </c>
      <c r="AG334" s="269" t="s">
        <v>335</v>
      </c>
      <c r="AH334" s="269" t="s">
        <v>3082</v>
      </c>
      <c r="AI334" s="269" t="s">
        <v>206</v>
      </c>
      <c r="AJ334" s="269" t="s">
        <v>230</v>
      </c>
      <c r="AK334" s="269"/>
      <c r="AL334" s="269"/>
      <c r="AM334" s="270"/>
      <c r="AN334" s="269" t="s">
        <v>564</v>
      </c>
      <c r="AO334" s="269" t="s">
        <v>565</v>
      </c>
      <c r="AP334" s="299" t="s">
        <v>2935</v>
      </c>
      <c r="AQ334" s="272">
        <f t="shared" si="160"/>
        <v>0</v>
      </c>
      <c r="AR334" s="273">
        <f t="shared" si="161"/>
        <v>0</v>
      </c>
      <c r="AS334" s="274">
        <f t="shared" si="176"/>
        <v>0</v>
      </c>
      <c r="AT334" s="274">
        <f t="shared" si="178"/>
        <v>0</v>
      </c>
      <c r="AU334" s="125" t="str">
        <f t="shared" si="162"/>
        <v/>
      </c>
      <c r="AV334" s="126">
        <f t="shared" si="144"/>
        <v>-76.19047619047619</v>
      </c>
      <c r="AW334" s="125">
        <f t="shared" si="145"/>
        <v>-7.9999999999999964</v>
      </c>
      <c r="AX334" s="127">
        <f t="shared" si="146"/>
        <v>3360</v>
      </c>
      <c r="AY334" s="127">
        <f t="shared" si="147"/>
        <v>869.56521739130437</v>
      </c>
      <c r="AZ334" s="128">
        <f t="shared" si="163"/>
        <v>-74.120082815734989</v>
      </c>
      <c r="BA334" s="553" t="s">
        <v>2618</v>
      </c>
      <c r="BB334" s="537" t="s">
        <v>1470</v>
      </c>
      <c r="BC334" s="547">
        <v>0</v>
      </c>
      <c r="BD334" s="547"/>
      <c r="BE334" s="541">
        <v>30</v>
      </c>
      <c r="BF334" s="547">
        <v>84</v>
      </c>
      <c r="BG334" s="547"/>
      <c r="BH334" s="541">
        <v>25</v>
      </c>
      <c r="BI334" s="541">
        <v>0</v>
      </c>
      <c r="BJ334" s="540">
        <v>0</v>
      </c>
      <c r="BK334" s="541">
        <v>63</v>
      </c>
      <c r="BL334" s="540">
        <v>21</v>
      </c>
      <c r="BM334" s="269" t="s">
        <v>225</v>
      </c>
      <c r="BN334" s="269" t="s">
        <v>206</v>
      </c>
      <c r="BO334" s="299" t="s">
        <v>2935</v>
      </c>
      <c r="BP334" s="262" t="str">
        <f t="shared" si="148"/>
        <v/>
      </c>
      <c r="BQ334" s="263">
        <f t="shared" si="149"/>
        <v>0</v>
      </c>
      <c r="BR334" s="263" t="str">
        <f t="shared" si="150"/>
        <v/>
      </c>
      <c r="BS334" s="263">
        <f t="shared" si="151"/>
        <v>0</v>
      </c>
      <c r="BT334" s="264" t="str">
        <f t="shared" si="152"/>
        <v/>
      </c>
      <c r="BU334" s="264" t="str">
        <f t="shared" si="153"/>
        <v/>
      </c>
      <c r="BV334" s="263">
        <f t="shared" si="154"/>
        <v>0</v>
      </c>
      <c r="BW334" s="263">
        <f t="shared" si="155"/>
        <v>0</v>
      </c>
      <c r="BX334" s="263" t="str">
        <f t="shared" si="156"/>
        <v/>
      </c>
      <c r="BY334" s="263" t="str">
        <f t="shared" si="157"/>
        <v/>
      </c>
      <c r="BZ334" s="263" t="str">
        <f t="shared" si="158"/>
        <v/>
      </c>
      <c r="CA334" s="263" t="str">
        <f t="shared" si="159"/>
        <v/>
      </c>
      <c r="CB334" s="265"/>
      <c r="CC334" s="1131" t="s">
        <v>1013</v>
      </c>
      <c r="CD334" s="1126">
        <f t="shared" si="180"/>
        <v>0</v>
      </c>
      <c r="CE334" s="1126">
        <f t="shared" si="181"/>
        <v>0</v>
      </c>
    </row>
    <row r="335" spans="1:83" ht="67.5">
      <c r="A335" s="1382" t="s">
        <v>3354</v>
      </c>
      <c r="B335" s="1487" t="s">
        <v>1471</v>
      </c>
      <c r="C335" s="1487"/>
      <c r="D335" s="1487"/>
      <c r="E335" s="1487"/>
      <c r="F335" s="1644">
        <v>4055</v>
      </c>
      <c r="G335" s="1644"/>
      <c r="H335" s="1438">
        <v>5582</v>
      </c>
      <c r="I335" s="1644">
        <v>1014</v>
      </c>
      <c r="J335" s="1644"/>
      <c r="K335" s="1438">
        <v>4664</v>
      </c>
      <c r="L335" s="1438">
        <v>3041</v>
      </c>
      <c r="M335" s="1438">
        <v>1014</v>
      </c>
      <c r="N335" s="1438">
        <v>761</v>
      </c>
      <c r="O335" s="1438">
        <v>253</v>
      </c>
      <c r="P335" s="1536" t="s">
        <v>1823</v>
      </c>
      <c r="Q335" s="1536" t="s">
        <v>928</v>
      </c>
      <c r="R335" s="1536" t="s">
        <v>4194</v>
      </c>
      <c r="S335" s="1536" t="s">
        <v>4195</v>
      </c>
      <c r="T335" s="1536"/>
      <c r="U335" s="1792" t="s">
        <v>1474</v>
      </c>
      <c r="V335" s="500"/>
      <c r="W335" s="501"/>
      <c r="X335" s="501"/>
      <c r="Y335" s="501"/>
      <c r="Z335" s="501"/>
      <c r="AA335" s="501"/>
      <c r="AB335" s="502"/>
      <c r="AC335" s="268"/>
      <c r="AD335" s="269" t="s">
        <v>408</v>
      </c>
      <c r="AE335" s="269" t="s">
        <v>336</v>
      </c>
      <c r="AF335" s="269" t="s">
        <v>337</v>
      </c>
      <c r="AG335" s="269" t="s">
        <v>335</v>
      </c>
      <c r="AH335" s="269" t="s">
        <v>3082</v>
      </c>
      <c r="AI335" s="269" t="s">
        <v>206</v>
      </c>
      <c r="AJ335" s="269" t="s">
        <v>230</v>
      </c>
      <c r="AK335" s="269"/>
      <c r="AL335" s="269"/>
      <c r="AM335" s="270"/>
      <c r="AN335" s="269" t="s">
        <v>564</v>
      </c>
      <c r="AO335" s="269" t="s">
        <v>565</v>
      </c>
      <c r="AP335" s="299" t="s">
        <v>2935</v>
      </c>
      <c r="AQ335" s="272">
        <f t="shared" si="160"/>
        <v>0</v>
      </c>
      <c r="AR335" s="273">
        <f t="shared" si="161"/>
        <v>0</v>
      </c>
      <c r="AS335" s="274">
        <f t="shared" si="176"/>
        <v>0</v>
      </c>
      <c r="AT335" s="274">
        <f t="shared" si="178"/>
        <v>0</v>
      </c>
      <c r="AU335" s="125">
        <f t="shared" si="162"/>
        <v>-1.8635043562439502</v>
      </c>
      <c r="AV335" s="126">
        <f t="shared" si="144"/>
        <v>-74.993834771886554</v>
      </c>
      <c r="AW335" s="125">
        <f t="shared" si="145"/>
        <v>-16.445718380508779</v>
      </c>
      <c r="AX335" s="127">
        <f t="shared" si="146"/>
        <v>726.44213543532783</v>
      </c>
      <c r="AY335" s="127">
        <f t="shared" si="147"/>
        <v>217.40994854202401</v>
      </c>
      <c r="AZ335" s="128">
        <f t="shared" si="163"/>
        <v>-70.071952336335926</v>
      </c>
      <c r="BA335" s="553" t="s">
        <v>2619</v>
      </c>
      <c r="BB335" s="537" t="s">
        <v>1471</v>
      </c>
      <c r="BC335" s="547">
        <v>4132</v>
      </c>
      <c r="BD335" s="547"/>
      <c r="BE335" s="541">
        <v>5833</v>
      </c>
      <c r="BF335" s="547">
        <v>4055</v>
      </c>
      <c r="BG335" s="547"/>
      <c r="BH335" s="541">
        <v>5582</v>
      </c>
      <c r="BI335" s="541">
        <v>3099</v>
      </c>
      <c r="BJ335" s="540">
        <v>1033</v>
      </c>
      <c r="BK335" s="541">
        <v>3041</v>
      </c>
      <c r="BL335" s="540">
        <v>1014</v>
      </c>
      <c r="BM335" s="269" t="s">
        <v>225</v>
      </c>
      <c r="BN335" s="269" t="s">
        <v>206</v>
      </c>
      <c r="BO335" s="299" t="s">
        <v>2935</v>
      </c>
      <c r="BP335" s="262" t="str">
        <f t="shared" si="148"/>
        <v/>
      </c>
      <c r="BQ335" s="263">
        <f t="shared" si="149"/>
        <v>0</v>
      </c>
      <c r="BR335" s="263" t="str">
        <f t="shared" si="150"/>
        <v/>
      </c>
      <c r="BS335" s="263">
        <f t="shared" si="151"/>
        <v>0</v>
      </c>
      <c r="BT335" s="264" t="str">
        <f t="shared" si="152"/>
        <v/>
      </c>
      <c r="BU335" s="264" t="str">
        <f t="shared" si="153"/>
        <v/>
      </c>
      <c r="BV335" s="263">
        <f t="shared" si="154"/>
        <v>0</v>
      </c>
      <c r="BW335" s="263">
        <f t="shared" si="155"/>
        <v>0</v>
      </c>
      <c r="BX335" s="263" t="str">
        <f t="shared" si="156"/>
        <v/>
      </c>
      <c r="BY335" s="263" t="str">
        <f t="shared" si="157"/>
        <v/>
      </c>
      <c r="BZ335" s="263" t="str">
        <f t="shared" si="158"/>
        <v/>
      </c>
      <c r="CA335" s="263" t="str">
        <f t="shared" si="159"/>
        <v/>
      </c>
      <c r="CB335" s="265"/>
      <c r="CC335" s="1131" t="s">
        <v>1013</v>
      </c>
      <c r="CD335" s="1126">
        <f t="shared" si="180"/>
        <v>0</v>
      </c>
      <c r="CE335" s="1126">
        <f t="shared" si="181"/>
        <v>0</v>
      </c>
    </row>
    <row r="336" spans="1:83" ht="67.5">
      <c r="A336" s="1382" t="s">
        <v>3355</v>
      </c>
      <c r="B336" s="1487" t="s">
        <v>1472</v>
      </c>
      <c r="C336" s="1487"/>
      <c r="D336" s="1487"/>
      <c r="E336" s="1487"/>
      <c r="F336" s="1644">
        <v>1336</v>
      </c>
      <c r="G336" s="1644"/>
      <c r="H336" s="1438">
        <v>2402</v>
      </c>
      <c r="I336" s="1644">
        <v>495</v>
      </c>
      <c r="J336" s="1644"/>
      <c r="K336" s="1438">
        <v>2090</v>
      </c>
      <c r="L336" s="1438">
        <v>1002</v>
      </c>
      <c r="M336" s="1438">
        <v>334</v>
      </c>
      <c r="N336" s="1438">
        <v>372</v>
      </c>
      <c r="O336" s="1438">
        <v>123</v>
      </c>
      <c r="P336" s="1536" t="s">
        <v>1823</v>
      </c>
      <c r="Q336" s="1536" t="s">
        <v>928</v>
      </c>
      <c r="R336" s="1536" t="s">
        <v>4194</v>
      </c>
      <c r="S336" s="1536" t="s">
        <v>4195</v>
      </c>
      <c r="T336" s="1536"/>
      <c r="U336" s="1792" t="s">
        <v>1474</v>
      </c>
      <c r="V336" s="500"/>
      <c r="W336" s="501"/>
      <c r="X336" s="501"/>
      <c r="Y336" s="501"/>
      <c r="Z336" s="501"/>
      <c r="AA336" s="501"/>
      <c r="AB336" s="502"/>
      <c r="AC336" s="268"/>
      <c r="AD336" s="269" t="s">
        <v>408</v>
      </c>
      <c r="AE336" s="269" t="s">
        <v>336</v>
      </c>
      <c r="AF336" s="269" t="s">
        <v>337</v>
      </c>
      <c r="AG336" s="269" t="s">
        <v>335</v>
      </c>
      <c r="AH336" s="269" t="s">
        <v>3082</v>
      </c>
      <c r="AI336" s="269" t="s">
        <v>206</v>
      </c>
      <c r="AJ336" s="269" t="s">
        <v>230</v>
      </c>
      <c r="AK336" s="269"/>
      <c r="AL336" s="269"/>
      <c r="AM336" s="270"/>
      <c r="AN336" s="269" t="s">
        <v>564</v>
      </c>
      <c r="AO336" s="269" t="s">
        <v>565</v>
      </c>
      <c r="AP336" s="299" t="s">
        <v>2935</v>
      </c>
      <c r="AQ336" s="272">
        <f t="shared" si="160"/>
        <v>0</v>
      </c>
      <c r="AR336" s="273">
        <f t="shared" si="161"/>
        <v>0</v>
      </c>
      <c r="AS336" s="274">
        <f t="shared" si="176"/>
        <v>0</v>
      </c>
      <c r="AT336" s="274">
        <f t="shared" si="178"/>
        <v>0</v>
      </c>
      <c r="AU336" s="125">
        <f t="shared" si="162"/>
        <v>-36.951392166116094</v>
      </c>
      <c r="AV336" s="126">
        <f t="shared" si="144"/>
        <v>-62.949101796407177</v>
      </c>
      <c r="AW336" s="125">
        <f t="shared" si="145"/>
        <v>-12.989175686927556</v>
      </c>
      <c r="AX336" s="127">
        <f t="shared" si="146"/>
        <v>556.20316402997503</v>
      </c>
      <c r="AY336" s="127">
        <f t="shared" si="147"/>
        <v>236.84210526315789</v>
      </c>
      <c r="AZ336" s="128">
        <f t="shared" si="163"/>
        <v>-57.418058619602895</v>
      </c>
      <c r="BA336" s="553" t="s">
        <v>2620</v>
      </c>
      <c r="BB336" s="537" t="s">
        <v>1472</v>
      </c>
      <c r="BC336" s="547">
        <v>2119</v>
      </c>
      <c r="BD336" s="547"/>
      <c r="BE336" s="541">
        <v>2663</v>
      </c>
      <c r="BF336" s="547">
        <v>1336</v>
      </c>
      <c r="BG336" s="547"/>
      <c r="BH336" s="541">
        <v>2402</v>
      </c>
      <c r="BI336" s="541">
        <v>1696</v>
      </c>
      <c r="BJ336" s="540">
        <v>423</v>
      </c>
      <c r="BK336" s="541">
        <v>1002</v>
      </c>
      <c r="BL336" s="540">
        <v>334</v>
      </c>
      <c r="BM336" s="269" t="s">
        <v>225</v>
      </c>
      <c r="BN336" s="269" t="s">
        <v>206</v>
      </c>
      <c r="BO336" s="299" t="s">
        <v>2935</v>
      </c>
      <c r="BP336" s="262" t="str">
        <f t="shared" si="148"/>
        <v/>
      </c>
      <c r="BQ336" s="263">
        <f t="shared" si="149"/>
        <v>0</v>
      </c>
      <c r="BR336" s="263" t="str">
        <f t="shared" si="150"/>
        <v/>
      </c>
      <c r="BS336" s="263">
        <f t="shared" si="151"/>
        <v>0</v>
      </c>
      <c r="BT336" s="264" t="str">
        <f t="shared" si="152"/>
        <v/>
      </c>
      <c r="BU336" s="264" t="str">
        <f t="shared" si="153"/>
        <v/>
      </c>
      <c r="BV336" s="263">
        <f t="shared" si="154"/>
        <v>0</v>
      </c>
      <c r="BW336" s="263">
        <f t="shared" si="155"/>
        <v>0</v>
      </c>
      <c r="BX336" s="263" t="str">
        <f t="shared" si="156"/>
        <v/>
      </c>
      <c r="BY336" s="263" t="str">
        <f t="shared" si="157"/>
        <v/>
      </c>
      <c r="BZ336" s="263" t="str">
        <f t="shared" si="158"/>
        <v/>
      </c>
      <c r="CA336" s="263" t="str">
        <f t="shared" si="159"/>
        <v/>
      </c>
      <c r="CB336" s="265"/>
      <c r="CC336" s="1131" t="s">
        <v>1013</v>
      </c>
      <c r="CD336" s="1126">
        <f t="shared" si="180"/>
        <v>0</v>
      </c>
      <c r="CE336" s="1126">
        <f t="shared" si="181"/>
        <v>0</v>
      </c>
    </row>
    <row r="337" spans="1:83" ht="67.5">
      <c r="A337" s="1382" t="s">
        <v>3356</v>
      </c>
      <c r="B337" s="1487" t="s">
        <v>1473</v>
      </c>
      <c r="C337" s="1487"/>
      <c r="D337" s="1487"/>
      <c r="E337" s="1487"/>
      <c r="F337" s="1644">
        <v>9287</v>
      </c>
      <c r="G337" s="1644"/>
      <c r="H337" s="1438">
        <v>9306</v>
      </c>
      <c r="I337" s="1644">
        <v>1248</v>
      </c>
      <c r="J337" s="1644"/>
      <c r="K337" s="1438">
        <v>7961</v>
      </c>
      <c r="L337" s="1438">
        <v>6965</v>
      </c>
      <c r="M337" s="1438">
        <v>2322</v>
      </c>
      <c r="N337" s="1438">
        <v>936</v>
      </c>
      <c r="O337" s="1438">
        <v>312</v>
      </c>
      <c r="P337" s="1536" t="s">
        <v>1823</v>
      </c>
      <c r="Q337" s="1536" t="s">
        <v>928</v>
      </c>
      <c r="R337" s="1536" t="s">
        <v>4194</v>
      </c>
      <c r="S337" s="1536" t="s">
        <v>4195</v>
      </c>
      <c r="T337" s="1536"/>
      <c r="U337" s="1792" t="s">
        <v>1474</v>
      </c>
      <c r="V337" s="500"/>
      <c r="W337" s="501"/>
      <c r="X337" s="501"/>
      <c r="Y337" s="501"/>
      <c r="Z337" s="501"/>
      <c r="AA337" s="501"/>
      <c r="AB337" s="502"/>
      <c r="AC337" s="268"/>
      <c r="AD337" s="269" t="s">
        <v>408</v>
      </c>
      <c r="AE337" s="269" t="s">
        <v>336</v>
      </c>
      <c r="AF337" s="269" t="s">
        <v>337</v>
      </c>
      <c r="AG337" s="269" t="s">
        <v>335</v>
      </c>
      <c r="AH337" s="269" t="s">
        <v>3082</v>
      </c>
      <c r="AI337" s="269" t="s">
        <v>206</v>
      </c>
      <c r="AJ337" s="269" t="s">
        <v>230</v>
      </c>
      <c r="AK337" s="269"/>
      <c r="AL337" s="269"/>
      <c r="AM337" s="270"/>
      <c r="AN337" s="269" t="s">
        <v>564</v>
      </c>
      <c r="AO337" s="269" t="s">
        <v>565</v>
      </c>
      <c r="AP337" s="271" t="s">
        <v>1964</v>
      </c>
      <c r="AQ337" s="272">
        <f t="shared" si="160"/>
        <v>0</v>
      </c>
      <c r="AR337" s="273">
        <f t="shared" si="161"/>
        <v>0</v>
      </c>
      <c r="AS337" s="274">
        <f t="shared" si="176"/>
        <v>0</v>
      </c>
      <c r="AT337" s="274">
        <f t="shared" si="178"/>
        <v>0</v>
      </c>
      <c r="AU337" s="125">
        <f t="shared" si="162"/>
        <v>3.8814317673378174</v>
      </c>
      <c r="AV337" s="126">
        <f t="shared" ref="AV337:AV397" si="183">IF(AND($I337="",$F337=""),"",IF($F337=0,"",($I337/$F337-1)*100))</f>
        <v>-86.561860665446318</v>
      </c>
      <c r="AW337" s="125">
        <f t="shared" ref="AW337:AW397" si="184">IF(AND($K337&lt;&gt;"",$H337&lt;&gt;""),IF($H337=0,"",($K337/$H337-1)*100),IF(AND($J337&lt;&gt;"",$G337&lt;&gt;""),IF($G337=0,"",($J337/$G337-1)*100),""))</f>
        <v>-14.453041048785732</v>
      </c>
      <c r="AX337" s="127">
        <f t="shared" ref="AX337:AX397" si="185">IF(OR($F337=0,SUM($G337:$H337)=0),"",IF(AND($H337=0,$G337&gt;0),$F337/$G337*1000,$F337/$H337*1000))</f>
        <v>997.95830646894478</v>
      </c>
      <c r="AY337" s="127">
        <f t="shared" ref="AY337:AY397" si="186">IF(OR($I337=0,SUM($J337:$K337)=0),"",IF(AND($K337=0,$J337&gt;0),$I337/$J337*1000,$I337/$K337*1000))</f>
        <v>156.76422559979903</v>
      </c>
      <c r="AZ337" s="128">
        <f t="shared" si="163"/>
        <v>-84.291505508434057</v>
      </c>
      <c r="BA337" s="553" t="s">
        <v>2621</v>
      </c>
      <c r="BB337" s="537" t="s">
        <v>1473</v>
      </c>
      <c r="BC337" s="547">
        <v>8940</v>
      </c>
      <c r="BD337" s="547"/>
      <c r="BE337" s="541">
        <v>9718</v>
      </c>
      <c r="BF337" s="547">
        <v>9287</v>
      </c>
      <c r="BG337" s="547"/>
      <c r="BH337" s="541">
        <v>9306</v>
      </c>
      <c r="BI337" s="541">
        <v>6705</v>
      </c>
      <c r="BJ337" s="540">
        <v>2235</v>
      </c>
      <c r="BK337" s="541">
        <v>6965</v>
      </c>
      <c r="BL337" s="540">
        <v>2322</v>
      </c>
      <c r="BM337" s="269" t="s">
        <v>225</v>
      </c>
      <c r="BN337" s="269" t="s">
        <v>206</v>
      </c>
      <c r="BO337" s="271" t="s">
        <v>1964</v>
      </c>
      <c r="BP337" s="262" t="str">
        <f t="shared" ref="BP337:BP397" si="187">IF($B337="","",IF(BB337&lt;&gt;$B337,"修正",""))</f>
        <v/>
      </c>
      <c r="BQ337" s="263">
        <f t="shared" ref="BQ337:BQ397" si="188">IF(AND($F337="",BF337=""),"",$F337-BF337)</f>
        <v>0</v>
      </c>
      <c r="BR337" s="263" t="str">
        <f t="shared" ref="BR337:BR397" si="189">IF(AND($G337="",BG337=""),"",$G337-BG337)</f>
        <v/>
      </c>
      <c r="BS337" s="263">
        <f t="shared" ref="BS337:BS397" si="190">IF(AND($H337="",BH337=""),"",$H337-BH337)</f>
        <v>0</v>
      </c>
      <c r="BT337" s="264" t="str">
        <f t="shared" ref="BT337:BT397" si="191">IF(AND(BC337="",BF337=""),"",IF(OR(BQ337="",BQ337=0),"",IF(BC337=0,"",(BF337/BC337-1)*100)))</f>
        <v/>
      </c>
      <c r="BU337" s="264" t="str">
        <f t="shared" ref="BU337:BU397" si="192">IF(AND(BC337="",$F337=""),"",IF(OR(BQ337="",BQ337=0),"",IF(BC337=0,"",($F337/BC337-1)*100)))</f>
        <v/>
      </c>
      <c r="BV337" s="263">
        <f t="shared" ref="BV337:BV397" si="193">IF(AND($L337="",BK337=""),"",$L337-BK337)</f>
        <v>0</v>
      </c>
      <c r="BW337" s="263">
        <f t="shared" ref="BW337:BW397" si="194">IF(AND($M337="",BL337=""),"",$M337-BL337)</f>
        <v>0</v>
      </c>
      <c r="BX337" s="263" t="str">
        <f t="shared" ref="BX337:BX397" si="195">IF(AND(BM337="",$AF337=""),"",IF(BM337&lt;&gt;$AF337,"修正",""))</f>
        <v/>
      </c>
      <c r="BY337" s="263" t="str">
        <f t="shared" ref="BY337:BY397" si="196">IF(AND(BN337="",$AI337=""),"",IF(BN337&lt;&gt;$AI337,"修正",""))</f>
        <v/>
      </c>
      <c r="BZ337" s="263" t="str">
        <f t="shared" ref="BZ337:BZ397" si="197">IF(BQ337="","",IF(AND(BF337=0,$F337&gt;0,OR($AI337="X",$AI337=""),$AJ337&lt;&gt;"N"),"是否漏編",""))</f>
        <v/>
      </c>
      <c r="CA337" s="263" t="str">
        <f t="shared" ref="CA337:CA397" si="198">IF(BZ337&lt;&gt;"","chk",IF(OR(BM337="D",$AF337="D"),IF(SUM($L337:$M337,BK337:BL337)=0,"",IF(OR(BP337&lt;&gt;"",COUNTIF(BV337:BW337,"&gt;0")+COUNTIF(BV337:BW337,"&lt;0")&gt;0,BX337&lt;&gt;"",BY337&lt;&gt;""),"chk","")),""))</f>
        <v/>
      </c>
      <c r="CB337" s="265"/>
      <c r="CC337" s="1131" t="s">
        <v>1013</v>
      </c>
      <c r="CD337" s="1126">
        <f t="shared" si="180"/>
        <v>0</v>
      </c>
      <c r="CE337" s="1126">
        <f t="shared" si="181"/>
        <v>0</v>
      </c>
    </row>
    <row r="338" spans="1:83" ht="67.5">
      <c r="A338" s="1382" t="s">
        <v>3357</v>
      </c>
      <c r="B338" s="1487" t="s">
        <v>1584</v>
      </c>
      <c r="C338" s="1437"/>
      <c r="D338" s="1487"/>
      <c r="E338" s="1487"/>
      <c r="F338" s="1644"/>
      <c r="G338" s="1644"/>
      <c r="H338" s="1438"/>
      <c r="I338" s="1644"/>
      <c r="J338" s="1644"/>
      <c r="K338" s="1438"/>
      <c r="L338" s="1438"/>
      <c r="M338" s="1438"/>
      <c r="N338" s="1438"/>
      <c r="O338" s="1438"/>
      <c r="P338" s="1693"/>
      <c r="Q338" s="1536" t="s">
        <v>928</v>
      </c>
      <c r="R338" s="1536" t="s">
        <v>4191</v>
      </c>
      <c r="S338" s="1536" t="s">
        <v>4195</v>
      </c>
      <c r="T338" s="1536"/>
      <c r="U338" s="1439" t="s">
        <v>4196</v>
      </c>
      <c r="V338" s="500"/>
      <c r="W338" s="501"/>
      <c r="X338" s="501"/>
      <c r="Y338" s="501"/>
      <c r="Z338" s="501"/>
      <c r="AA338" s="501"/>
      <c r="AB338" s="502"/>
      <c r="AC338" s="268"/>
      <c r="AD338" s="269" t="s">
        <v>182</v>
      </c>
      <c r="AE338" s="269" t="s">
        <v>182</v>
      </c>
      <c r="AF338" s="269" t="s">
        <v>182</v>
      </c>
      <c r="AG338" s="269" t="s">
        <v>182</v>
      </c>
      <c r="AH338" s="269" t="s">
        <v>90</v>
      </c>
      <c r="AI338" s="269" t="s">
        <v>182</v>
      </c>
      <c r="AJ338" s="269" t="s">
        <v>182</v>
      </c>
      <c r="AK338" s="269"/>
      <c r="AL338" s="269"/>
      <c r="AM338" s="310"/>
      <c r="AN338" s="269" t="s">
        <v>90</v>
      </c>
      <c r="AO338" s="269" t="s">
        <v>90</v>
      </c>
      <c r="AP338" s="278" t="s">
        <v>2924</v>
      </c>
      <c r="AQ338" s="272">
        <f t="shared" ref="AQ338:AQ398" si="199">IF(F338&lt;&gt;L338+M338,1,0)</f>
        <v>0</v>
      </c>
      <c r="AR338" s="273">
        <f t="shared" ref="AR338:AR398" si="200">IF(I338&lt;&gt;N338+O338,1,0)</f>
        <v>0</v>
      </c>
      <c r="AS338" s="274">
        <f t="shared" si="176"/>
        <v>0</v>
      </c>
      <c r="AT338" s="274">
        <f t="shared" si="178"/>
        <v>0</v>
      </c>
      <c r="AU338" s="125" t="str">
        <f t="shared" ref="AU338:AU398" si="201">IF(AND(BC338="",$F338=""),"",IF(BC338=0,"",($F338/BC338-1)*100))</f>
        <v/>
      </c>
      <c r="AV338" s="126" t="str">
        <f t="shared" si="183"/>
        <v/>
      </c>
      <c r="AW338" s="125" t="str">
        <f t="shared" si="184"/>
        <v/>
      </c>
      <c r="AX338" s="127" t="str">
        <f t="shared" si="185"/>
        <v/>
      </c>
      <c r="AY338" s="127" t="str">
        <f t="shared" si="186"/>
        <v/>
      </c>
      <c r="AZ338" s="128" t="str">
        <f t="shared" ref="AZ338:AZ398" si="202">IF(OR(AX338="",AY338=""),"",IF(AX338=0,"",IF(ABS(AY338/AX338-1)&gt;0.29,(AY338/AX338-1)*100,"")))</f>
        <v/>
      </c>
      <c r="BA338" s="553" t="s">
        <v>2622</v>
      </c>
      <c r="BB338" s="686" t="s">
        <v>1584</v>
      </c>
      <c r="BC338" s="547"/>
      <c r="BD338" s="547"/>
      <c r="BE338" s="541"/>
      <c r="BF338" s="547"/>
      <c r="BG338" s="547"/>
      <c r="BH338" s="541"/>
      <c r="BI338" s="541"/>
      <c r="BJ338" s="540">
        <v>0</v>
      </c>
      <c r="BK338" s="541"/>
      <c r="BL338" s="540"/>
      <c r="BM338" s="269" t="s">
        <v>182</v>
      </c>
      <c r="BN338" s="269" t="s">
        <v>182</v>
      </c>
      <c r="BO338" s="278" t="s">
        <v>2924</v>
      </c>
      <c r="BP338" s="262" t="str">
        <f t="shared" si="187"/>
        <v/>
      </c>
      <c r="BQ338" s="263" t="str">
        <f t="shared" si="188"/>
        <v/>
      </c>
      <c r="BR338" s="263" t="str">
        <f t="shared" si="189"/>
        <v/>
      </c>
      <c r="BS338" s="263" t="str">
        <f t="shared" si="190"/>
        <v/>
      </c>
      <c r="BT338" s="264" t="str">
        <f t="shared" si="191"/>
        <v/>
      </c>
      <c r="BU338" s="264" t="str">
        <f t="shared" si="192"/>
        <v/>
      </c>
      <c r="BV338" s="263" t="str">
        <f t="shared" si="193"/>
        <v/>
      </c>
      <c r="BW338" s="263" t="str">
        <f t="shared" si="194"/>
        <v/>
      </c>
      <c r="BX338" s="263" t="str">
        <f t="shared" si="195"/>
        <v/>
      </c>
      <c r="BY338" s="263" t="str">
        <f t="shared" si="196"/>
        <v/>
      </c>
      <c r="BZ338" s="263" t="str">
        <f t="shared" si="197"/>
        <v/>
      </c>
      <c r="CA338" s="263" t="str">
        <f t="shared" si="198"/>
        <v/>
      </c>
      <c r="CB338" s="265"/>
      <c r="CC338" s="1131" t="s">
        <v>1013</v>
      </c>
      <c r="CD338" s="1126">
        <f t="shared" si="180"/>
        <v>0</v>
      </c>
      <c r="CE338" s="1126">
        <f t="shared" si="181"/>
        <v>0</v>
      </c>
    </row>
    <row r="339" spans="1:83" ht="67.5">
      <c r="A339" s="1382" t="s">
        <v>3358</v>
      </c>
      <c r="B339" s="1487" t="s">
        <v>1872</v>
      </c>
      <c r="C339" s="1487" t="s">
        <v>4193</v>
      </c>
      <c r="D339" s="1487" t="s">
        <v>1465</v>
      </c>
      <c r="E339" s="1487"/>
      <c r="F339" s="1644">
        <v>5692</v>
      </c>
      <c r="G339" s="1644"/>
      <c r="H339" s="1438">
        <v>3118</v>
      </c>
      <c r="I339" s="1644">
        <v>5692</v>
      </c>
      <c r="J339" s="1644"/>
      <c r="K339" s="1438">
        <v>3060</v>
      </c>
      <c r="L339" s="1644">
        <v>4268</v>
      </c>
      <c r="M339" s="1438">
        <v>1424</v>
      </c>
      <c r="N339" s="1644">
        <v>4268</v>
      </c>
      <c r="O339" s="1438">
        <v>1424</v>
      </c>
      <c r="P339" s="1536" t="s">
        <v>1823</v>
      </c>
      <c r="Q339" s="1536" t="s">
        <v>925</v>
      </c>
      <c r="R339" s="1536" t="s">
        <v>4197</v>
      </c>
      <c r="S339" s="1536" t="s">
        <v>4198</v>
      </c>
      <c r="T339" s="1536"/>
      <c r="U339" s="1792"/>
      <c r="V339" s="500"/>
      <c r="W339" s="501"/>
      <c r="X339" s="501"/>
      <c r="Y339" s="501"/>
      <c r="Z339" s="501"/>
      <c r="AA339" s="501"/>
      <c r="AB339" s="502"/>
      <c r="AC339" s="268"/>
      <c r="AD339" s="269" t="s">
        <v>408</v>
      </c>
      <c r="AE339" s="269" t="s">
        <v>224</v>
      </c>
      <c r="AF339" s="269" t="s">
        <v>225</v>
      </c>
      <c r="AG339" s="269" t="s">
        <v>222</v>
      </c>
      <c r="AH339" s="269" t="s">
        <v>3082</v>
      </c>
      <c r="AI339" s="269" t="s">
        <v>1585</v>
      </c>
      <c r="AJ339" s="269" t="s">
        <v>230</v>
      </c>
      <c r="AK339" s="269"/>
      <c r="AL339" s="269"/>
      <c r="AM339" s="310"/>
      <c r="AN339" s="269" t="s">
        <v>564</v>
      </c>
      <c r="AO339" s="269" t="s">
        <v>565</v>
      </c>
      <c r="AP339" s="271" t="s">
        <v>1965</v>
      </c>
      <c r="AQ339" s="272">
        <f t="shared" si="199"/>
        <v>0</v>
      </c>
      <c r="AR339" s="273">
        <f t="shared" si="200"/>
        <v>0</v>
      </c>
      <c r="AS339" s="274">
        <f t="shared" si="176"/>
        <v>0</v>
      </c>
      <c r="AT339" s="274">
        <f t="shared" si="178"/>
        <v>0</v>
      </c>
      <c r="AU339" s="125">
        <f t="shared" si="201"/>
        <v>65.947521865889215</v>
      </c>
      <c r="AV339" s="126">
        <f t="shared" si="183"/>
        <v>0</v>
      </c>
      <c r="AW339" s="125">
        <f t="shared" si="184"/>
        <v>-1.8601667735728022</v>
      </c>
      <c r="AX339" s="127">
        <f t="shared" si="185"/>
        <v>1825.5291853752406</v>
      </c>
      <c r="AY339" s="127">
        <f t="shared" si="186"/>
        <v>1860.1307189542483</v>
      </c>
      <c r="AZ339" s="128" t="str">
        <f t="shared" si="202"/>
        <v/>
      </c>
      <c r="BA339" s="553" t="s">
        <v>2623</v>
      </c>
      <c r="BB339" s="686" t="s">
        <v>1872</v>
      </c>
      <c r="BC339" s="554">
        <v>3430</v>
      </c>
      <c r="BD339" s="554"/>
      <c r="BE339" s="555">
        <v>1629</v>
      </c>
      <c r="BF339" s="554">
        <v>5692</v>
      </c>
      <c r="BG339" s="554"/>
      <c r="BH339" s="555">
        <v>3118</v>
      </c>
      <c r="BI339" s="554">
        <v>2572</v>
      </c>
      <c r="BJ339" s="540">
        <v>858</v>
      </c>
      <c r="BK339" s="554">
        <v>4268</v>
      </c>
      <c r="BL339" s="540">
        <v>1424</v>
      </c>
      <c r="BM339" s="269" t="s">
        <v>225</v>
      </c>
      <c r="BN339" s="269" t="s">
        <v>734</v>
      </c>
      <c r="BO339" s="271" t="s">
        <v>1965</v>
      </c>
      <c r="BP339" s="262" t="str">
        <f t="shared" si="187"/>
        <v/>
      </c>
      <c r="BQ339" s="263">
        <f t="shared" si="188"/>
        <v>0</v>
      </c>
      <c r="BR339" s="263" t="str">
        <f t="shared" si="189"/>
        <v/>
      </c>
      <c r="BS339" s="263">
        <f t="shared" si="190"/>
        <v>0</v>
      </c>
      <c r="BT339" s="264" t="str">
        <f t="shared" si="191"/>
        <v/>
      </c>
      <c r="BU339" s="264" t="str">
        <f t="shared" si="192"/>
        <v/>
      </c>
      <c r="BV339" s="263">
        <f t="shared" si="193"/>
        <v>0</v>
      </c>
      <c r="BW339" s="263">
        <f t="shared" si="194"/>
        <v>0</v>
      </c>
      <c r="BX339" s="263" t="str">
        <f t="shared" si="195"/>
        <v/>
      </c>
      <c r="BY339" s="263" t="str">
        <f t="shared" si="196"/>
        <v/>
      </c>
      <c r="BZ339" s="263" t="str">
        <f t="shared" si="197"/>
        <v/>
      </c>
      <c r="CA339" s="263" t="str">
        <f t="shared" si="198"/>
        <v/>
      </c>
      <c r="CB339" s="265"/>
      <c r="CC339" s="1131" t="s">
        <v>1013</v>
      </c>
      <c r="CD339" s="1126">
        <f t="shared" si="180"/>
        <v>0</v>
      </c>
      <c r="CE339" s="1126">
        <f t="shared" si="181"/>
        <v>0</v>
      </c>
    </row>
    <row r="340" spans="1:83" ht="67.5">
      <c r="A340" s="1534">
        <v>170</v>
      </c>
      <c r="B340" s="1487" t="s">
        <v>642</v>
      </c>
      <c r="C340" s="1487" t="s">
        <v>4199</v>
      </c>
      <c r="D340" s="1487" t="s">
        <v>926</v>
      </c>
      <c r="E340" s="1487" t="s">
        <v>0</v>
      </c>
      <c r="F340" s="1644"/>
      <c r="G340" s="1644"/>
      <c r="H340" s="1438"/>
      <c r="I340" s="1644"/>
      <c r="J340" s="1644"/>
      <c r="K340" s="1438"/>
      <c r="L340" s="1438"/>
      <c r="M340" s="1438"/>
      <c r="N340" s="1438"/>
      <c r="O340" s="1438"/>
      <c r="P340" s="1693"/>
      <c r="Q340" s="1536" t="s">
        <v>928</v>
      </c>
      <c r="R340" s="1536" t="s">
        <v>4200</v>
      </c>
      <c r="S340" s="1536" t="s">
        <v>4201</v>
      </c>
      <c r="T340" s="1536"/>
      <c r="U340" s="1439" t="s">
        <v>4202</v>
      </c>
      <c r="V340" s="500" t="s">
        <v>80</v>
      </c>
      <c r="W340" s="501" t="s">
        <v>9</v>
      </c>
      <c r="X340" s="501"/>
      <c r="Y340" s="501">
        <v>3</v>
      </c>
      <c r="Z340" s="501">
        <v>0</v>
      </c>
      <c r="AA340" s="501">
        <v>0</v>
      </c>
      <c r="AB340" s="502"/>
      <c r="AC340" s="268"/>
      <c r="AD340" s="269" t="s">
        <v>90</v>
      </c>
      <c r="AE340" s="269" t="s">
        <v>90</v>
      </c>
      <c r="AF340" s="269" t="s">
        <v>90</v>
      </c>
      <c r="AG340" s="269" t="s">
        <v>90</v>
      </c>
      <c r="AH340" s="269" t="s">
        <v>90</v>
      </c>
      <c r="AI340" s="269" t="s">
        <v>90</v>
      </c>
      <c r="AJ340" s="269" t="s">
        <v>90</v>
      </c>
      <c r="AK340" s="269"/>
      <c r="AL340" s="269"/>
      <c r="AM340" s="270"/>
      <c r="AN340" s="269" t="s">
        <v>90</v>
      </c>
      <c r="AO340" s="269" t="s">
        <v>90</v>
      </c>
      <c r="AP340" s="271" t="s">
        <v>2924</v>
      </c>
      <c r="AQ340" s="272">
        <f t="shared" si="199"/>
        <v>0</v>
      </c>
      <c r="AR340" s="273">
        <f t="shared" si="200"/>
        <v>0</v>
      </c>
      <c r="AS340" s="274">
        <f t="shared" si="176"/>
        <v>0</v>
      </c>
      <c r="AT340" s="274">
        <f t="shared" si="178"/>
        <v>0</v>
      </c>
      <c r="AU340" s="125" t="str">
        <f t="shared" si="201"/>
        <v/>
      </c>
      <c r="AV340" s="126" t="str">
        <f t="shared" si="183"/>
        <v/>
      </c>
      <c r="AW340" s="125" t="str">
        <f t="shared" si="184"/>
        <v/>
      </c>
      <c r="AX340" s="127" t="str">
        <f t="shared" si="185"/>
        <v/>
      </c>
      <c r="AY340" s="127" t="str">
        <f t="shared" si="186"/>
        <v/>
      </c>
      <c r="AZ340" s="128" t="str">
        <f t="shared" si="202"/>
        <v/>
      </c>
      <c r="BA340" s="687">
        <v>160</v>
      </c>
      <c r="BB340" s="685" t="s">
        <v>642</v>
      </c>
      <c r="BC340" s="539"/>
      <c r="BD340" s="539"/>
      <c r="BE340" s="540"/>
      <c r="BF340" s="539"/>
      <c r="BG340" s="539"/>
      <c r="BH340" s="540"/>
      <c r="BI340" s="540"/>
      <c r="BJ340" s="540">
        <v>0</v>
      </c>
      <c r="BK340" s="540"/>
      <c r="BL340" s="540"/>
      <c r="BM340" s="269" t="s">
        <v>90</v>
      </c>
      <c r="BN340" s="269" t="s">
        <v>90</v>
      </c>
      <c r="BO340" s="271" t="s">
        <v>2924</v>
      </c>
      <c r="BP340" s="262" t="str">
        <f t="shared" si="187"/>
        <v/>
      </c>
      <c r="BQ340" s="263" t="str">
        <f t="shared" si="188"/>
        <v/>
      </c>
      <c r="BR340" s="263" t="str">
        <f t="shared" si="189"/>
        <v/>
      </c>
      <c r="BS340" s="263" t="str">
        <f t="shared" si="190"/>
        <v/>
      </c>
      <c r="BT340" s="264" t="str">
        <f t="shared" si="191"/>
        <v/>
      </c>
      <c r="BU340" s="264" t="str">
        <f t="shared" si="192"/>
        <v/>
      </c>
      <c r="BV340" s="263" t="str">
        <f t="shared" si="193"/>
        <v/>
      </c>
      <c r="BW340" s="263" t="str">
        <f t="shared" si="194"/>
        <v/>
      </c>
      <c r="BX340" s="263" t="str">
        <f t="shared" si="195"/>
        <v/>
      </c>
      <c r="BY340" s="263" t="str">
        <f t="shared" si="196"/>
        <v/>
      </c>
      <c r="BZ340" s="263" t="str">
        <f t="shared" si="197"/>
        <v/>
      </c>
      <c r="CA340" s="263" t="str">
        <f t="shared" si="198"/>
        <v/>
      </c>
      <c r="CB340" s="265"/>
      <c r="CC340" s="1131" t="s">
        <v>1013</v>
      </c>
      <c r="CD340" s="1126">
        <f t="shared" si="180"/>
        <v>0</v>
      </c>
      <c r="CE340" s="1126">
        <f t="shared" si="181"/>
        <v>0</v>
      </c>
    </row>
    <row r="341" spans="1:83" ht="108">
      <c r="A341" s="1534">
        <v>171</v>
      </c>
      <c r="B341" s="1487" t="s">
        <v>4203</v>
      </c>
      <c r="C341" s="1487" t="s">
        <v>4204</v>
      </c>
      <c r="D341" s="1487" t="s">
        <v>926</v>
      </c>
      <c r="E341" s="1487" t="s">
        <v>4205</v>
      </c>
      <c r="F341" s="1644"/>
      <c r="G341" s="1644"/>
      <c r="H341" s="1438"/>
      <c r="I341" s="1644">
        <v>3200</v>
      </c>
      <c r="J341" s="1644"/>
      <c r="K341" s="1438">
        <v>1173</v>
      </c>
      <c r="L341" s="1438"/>
      <c r="M341" s="1438"/>
      <c r="N341" s="1438">
        <v>0</v>
      </c>
      <c r="O341" s="1438">
        <v>3200</v>
      </c>
      <c r="P341" s="1693"/>
      <c r="Q341" s="1536" t="s">
        <v>928</v>
      </c>
      <c r="R341" s="1536" t="s">
        <v>4191</v>
      </c>
      <c r="S341" s="1536" t="s">
        <v>4201</v>
      </c>
      <c r="T341" s="1536"/>
      <c r="U341" s="1439" t="s">
        <v>3123</v>
      </c>
      <c r="V341" s="500"/>
      <c r="W341" s="501"/>
      <c r="X341" s="501"/>
      <c r="Y341" s="501"/>
      <c r="Z341" s="501"/>
      <c r="AA341" s="501"/>
      <c r="AB341" s="502"/>
      <c r="AC341" s="268"/>
      <c r="AD341" s="269"/>
      <c r="AE341" s="269"/>
      <c r="AF341" s="269"/>
      <c r="AG341" s="269"/>
      <c r="AH341" s="269"/>
      <c r="AI341" s="269"/>
      <c r="AJ341" s="269"/>
      <c r="AK341" s="269"/>
      <c r="AL341" s="269"/>
      <c r="AM341" s="270"/>
      <c r="AN341" s="269"/>
      <c r="AO341" s="269"/>
      <c r="AP341" s="271"/>
      <c r="AQ341" s="272"/>
      <c r="AR341" s="273"/>
      <c r="AS341" s="274">
        <f t="shared" si="176"/>
        <v>0</v>
      </c>
      <c r="AT341" s="274">
        <f t="shared" si="178"/>
        <v>0</v>
      </c>
      <c r="AU341" s="125"/>
      <c r="AV341" s="126"/>
      <c r="AW341" s="125"/>
      <c r="AX341" s="127"/>
      <c r="AY341" s="127"/>
      <c r="AZ341" s="128"/>
      <c r="BA341" s="687"/>
      <c r="BB341" s="685"/>
      <c r="BC341" s="539"/>
      <c r="BD341" s="539"/>
      <c r="BE341" s="540"/>
      <c r="BF341" s="539"/>
      <c r="BG341" s="539"/>
      <c r="BH341" s="540"/>
      <c r="BI341" s="540"/>
      <c r="BJ341" s="540"/>
      <c r="BK341" s="540"/>
      <c r="BL341" s="540"/>
      <c r="BM341" s="269"/>
      <c r="BN341" s="269"/>
      <c r="BO341" s="271"/>
      <c r="BP341" s="262" t="str">
        <f t="shared" ref="BP341" si="203">IF($B341="","",IF(BB341&lt;&gt;$B341,"修正",""))</f>
        <v>修正</v>
      </c>
      <c r="BQ341" s="263" t="str">
        <f t="shared" ref="BQ341" si="204">IF(AND($F341="",BF341=""),"",$F341-BF341)</f>
        <v/>
      </c>
      <c r="BR341" s="263" t="str">
        <f t="shared" ref="BR341" si="205">IF(AND($G341="",BG341=""),"",$G341-BG341)</f>
        <v/>
      </c>
      <c r="BS341" s="263" t="str">
        <f t="shared" ref="BS341" si="206">IF(AND($H341="",BH341=""),"",$H341-BH341)</f>
        <v/>
      </c>
      <c r="BT341" s="264" t="str">
        <f t="shared" ref="BT341" si="207">IF(AND(BC341="",BF341=""),"",IF(OR(BQ341="",BQ341=0),"",IF(BC341=0,"",(BF341/BC341-1)*100)))</f>
        <v/>
      </c>
      <c r="BU341" s="264" t="str">
        <f t="shared" ref="BU341" si="208">IF(AND(BC341="",$F341=""),"",IF(OR(BQ341="",BQ341=0),"",IF(BC341=0,"",($F341/BC341-1)*100)))</f>
        <v/>
      </c>
      <c r="BV341" s="263" t="str">
        <f t="shared" ref="BV341" si="209">IF(AND($L341="",BK341=""),"",$L341-BK341)</f>
        <v/>
      </c>
      <c r="BW341" s="263" t="str">
        <f t="shared" ref="BW341" si="210">IF(AND($M341="",BL341=""),"",$M341-BL341)</f>
        <v/>
      </c>
      <c r="BX341" s="263" t="str">
        <f t="shared" ref="BX341" si="211">IF(AND(BM341="",$AF341=""),"",IF(BM341&lt;&gt;$AF341,"修正",""))</f>
        <v/>
      </c>
      <c r="BY341" s="263" t="str">
        <f t="shared" ref="BY341" si="212">IF(AND(BN341="",$AI341=""),"",IF(BN341&lt;&gt;$AI341,"修正",""))</f>
        <v/>
      </c>
      <c r="BZ341" s="263" t="str">
        <f t="shared" ref="BZ341" si="213">IF(BQ341="","",IF(AND(BF341=0,$F341&gt;0,OR($AI341="X",$AI341=""),$AJ341&lt;&gt;"N"),"是否漏編",""))</f>
        <v/>
      </c>
      <c r="CA341" s="263" t="str">
        <f t="shared" ref="CA341" si="214">IF(BZ341&lt;&gt;"","chk",IF(OR(BM341="D",$AF341="D"),IF(SUM($L341:$M341,BK341:BL341)=0,"",IF(OR(BP341&lt;&gt;"",COUNTIF(BV341:BW341,"&gt;0")+COUNTIF(BV341:BW341,"&lt;0")&gt;0,BX341&lt;&gt;"",BY341&lt;&gt;""),"chk","")),""))</f>
        <v/>
      </c>
      <c r="CB341" s="488" t="s">
        <v>3123</v>
      </c>
      <c r="CC341" s="1131" t="s">
        <v>1013</v>
      </c>
      <c r="CD341" s="1126">
        <f t="shared" si="180"/>
        <v>0</v>
      </c>
      <c r="CE341" s="1126">
        <f t="shared" si="181"/>
        <v>0</v>
      </c>
    </row>
    <row r="342" spans="1:83" ht="121.5">
      <c r="A342" s="1486">
        <v>172</v>
      </c>
      <c r="B342" s="1219" t="s">
        <v>4206</v>
      </c>
      <c r="C342" s="1219" t="s">
        <v>4206</v>
      </c>
      <c r="D342" s="1219" t="s">
        <v>2142</v>
      </c>
      <c r="E342" s="1219" t="s">
        <v>90</v>
      </c>
      <c r="F342" s="1213">
        <v>499</v>
      </c>
      <c r="G342" s="1213">
        <v>1336</v>
      </c>
      <c r="H342" s="1213"/>
      <c r="I342" s="1213">
        <v>474</v>
      </c>
      <c r="J342" s="1828"/>
      <c r="K342" s="1213">
        <v>1205</v>
      </c>
      <c r="L342" s="1213"/>
      <c r="M342" s="1213">
        <v>499</v>
      </c>
      <c r="N342" s="1213"/>
      <c r="O342" s="1213">
        <v>474</v>
      </c>
      <c r="P342" s="1492" t="s">
        <v>231</v>
      </c>
      <c r="Q342" s="1166" t="s">
        <v>383</v>
      </c>
      <c r="R342" s="1166" t="s">
        <v>4207</v>
      </c>
      <c r="S342" s="1166" t="s">
        <v>2143</v>
      </c>
      <c r="T342" s="1166" t="s">
        <v>2144</v>
      </c>
      <c r="U342" s="1829"/>
      <c r="V342" s="500" t="s">
        <v>80</v>
      </c>
      <c r="W342" s="501" t="s">
        <v>2304</v>
      </c>
      <c r="X342" s="501"/>
      <c r="Y342" s="501">
        <v>3</v>
      </c>
      <c r="Z342" s="501">
        <v>0</v>
      </c>
      <c r="AA342" s="501">
        <v>0</v>
      </c>
      <c r="AB342" s="502"/>
      <c r="AD342" s="284" t="s">
        <v>229</v>
      </c>
      <c r="AE342" s="269" t="s">
        <v>2261</v>
      </c>
      <c r="AF342" s="269" t="s">
        <v>2258</v>
      </c>
      <c r="AG342" s="269" t="s">
        <v>2259</v>
      </c>
      <c r="AH342" s="269" t="s">
        <v>3081</v>
      </c>
      <c r="AI342" s="269" t="s">
        <v>206</v>
      </c>
      <c r="AJ342" s="269" t="s">
        <v>2260</v>
      </c>
      <c r="AK342" s="269"/>
      <c r="AL342" s="269"/>
      <c r="AM342" s="286"/>
      <c r="AN342" s="269" t="s">
        <v>564</v>
      </c>
      <c r="AO342" s="269" t="s">
        <v>565</v>
      </c>
      <c r="AP342" s="287" t="s">
        <v>3049</v>
      </c>
      <c r="AQ342" s="272">
        <f>IF(F342&lt;&gt;L342+M342,1,0)</f>
        <v>0</v>
      </c>
      <c r="AR342" s="273">
        <f>IF(I342&lt;&gt;N342+O342,1,0)</f>
        <v>0</v>
      </c>
      <c r="AS342" s="274">
        <f t="shared" si="176"/>
        <v>0</v>
      </c>
      <c r="AT342" s="274">
        <f t="shared" si="178"/>
        <v>0</v>
      </c>
      <c r="AU342" s="125">
        <f>IF(AND(BC342="",$F342=""),"",IF(BC342=0,"",($F342/BC342-1)*100))</f>
        <v>-35.026041666666664</v>
      </c>
      <c r="AV342" s="126">
        <f>IF(AND($I342="",$F342=""),"",IF($F342=0,"",($I342/$F342-1)*100))</f>
        <v>-5.0100200400801658</v>
      </c>
      <c r="AW342" s="125" t="str">
        <f>IF(AND($K342&lt;&gt;"",$H342&lt;&gt;""),IF($H342=0,"",($K342/$H342-1)*100),IF(AND($J342&lt;&gt;"",$G342&lt;&gt;""),IF($G342=0,"",($J342/$G342-1)*100),""))</f>
        <v/>
      </c>
      <c r="AX342" s="127">
        <f>IF(OR($F342=0,SUM($G342:$H342)=0),"",IF(AND($H342=0,$G342&gt;0),$F342/$G342*1000,$F342/$H342*1000))</f>
        <v>373.50299401197606</v>
      </c>
      <c r="AY342" s="127">
        <f>IF(OR($I342=0,SUM($J342:$K342)=0),"",IF(AND($K342=0,$J342&gt;0),$I342/$J342*1000,$I342/$K342*1000))</f>
        <v>393.36099585062237</v>
      </c>
      <c r="AZ342" s="128" t="str">
        <f>IF(OR(AX342="",AY342=""),"",IF(AX342=0,"",IF(ABS(AY342/AX342-1)&gt;0.29,(AY342/AX342-1)*100,"")))</f>
        <v/>
      </c>
      <c r="BA342" s="643">
        <v>174</v>
      </c>
      <c r="BB342" s="623" t="s">
        <v>3105</v>
      </c>
      <c r="BC342" s="535">
        <v>768</v>
      </c>
      <c r="BD342" s="535">
        <v>1099</v>
      </c>
      <c r="BE342" s="536"/>
      <c r="BF342" s="688">
        <v>499</v>
      </c>
      <c r="BG342" s="535">
        <v>1336</v>
      </c>
      <c r="BH342" s="536"/>
      <c r="BI342" s="536">
        <v>0</v>
      </c>
      <c r="BJ342" s="536">
        <v>768</v>
      </c>
      <c r="BK342" s="676"/>
      <c r="BL342" s="689">
        <v>499</v>
      </c>
      <c r="BM342" s="269" t="s">
        <v>225</v>
      </c>
      <c r="BN342" s="269" t="s">
        <v>206</v>
      </c>
      <c r="BO342" s="287" t="s">
        <v>3049</v>
      </c>
      <c r="BP342" s="262" t="str">
        <f>IF($B342="","",IF(BB342&lt;&gt;$B342,"修正",""))</f>
        <v/>
      </c>
      <c r="BQ342" s="263">
        <f>IF(AND($F342="",BF342=""),"",$F342-BF342)</f>
        <v>0</v>
      </c>
      <c r="BR342" s="263">
        <f>IF(AND($G342="",BG342=""),"",$G342-BG342)</f>
        <v>0</v>
      </c>
      <c r="BS342" s="263" t="str">
        <f>IF(AND($H342="",BH342=""),"",$H342-BH342)</f>
        <v/>
      </c>
      <c r="BT342" s="264" t="str">
        <f>IF(AND(BC342="",BF342=""),"",IF(OR(BQ342="",BQ342=0),"",IF(BC342=0,"",(BF342/BC342-1)*100)))</f>
        <v/>
      </c>
      <c r="BU342" s="264" t="str">
        <f>IF(AND(BC342="",$F342=""),"",IF(OR(BQ342="",BQ342=0),"",IF(BC342=0,"",($F342/BC342-1)*100)))</f>
        <v/>
      </c>
      <c r="BV342" s="263" t="str">
        <f>IF(AND($L342="",BK342=""),"",$L342-BK342)</f>
        <v/>
      </c>
      <c r="BW342" s="263">
        <f>IF(AND($M342="",BL342=""),"",$M342-BL342)</f>
        <v>0</v>
      </c>
      <c r="BX342" s="263" t="str">
        <f>IF(AND(BM342="",$AF342=""),"",IF(BM342&lt;&gt;$AF342,"修正",""))</f>
        <v/>
      </c>
      <c r="BY342" s="263" t="str">
        <f>IF(AND(BN342="",$AI342=""),"",IF(BN342&lt;&gt;$AI342,"修正",""))</f>
        <v/>
      </c>
      <c r="BZ342" s="263" t="str">
        <f>IF(BQ342="","",IF(AND(BF342=0,$F342&gt;0,OR($AI342="X",$AI342=""),$AJ342&lt;&gt;"N"),"是否漏編",""))</f>
        <v/>
      </c>
      <c r="CA342" s="263" t="str">
        <f>IF(BZ342&lt;&gt;"","chk",IF(OR(BM342="D",$AF342="D"),IF(SUM($L342:$M342,BK342:BL342)=0,"",IF(OR(BP342&lt;&gt;"",COUNTIF(BV342:BW342,"&gt;0")+COUNTIF(BV342:BW342,"&lt;0")&gt;0,BX342&lt;&gt;"",BY342&lt;&gt;""),"chk","")),""))</f>
        <v/>
      </c>
      <c r="CC342" s="1131" t="s">
        <v>2321</v>
      </c>
      <c r="CD342" s="1126">
        <f t="shared" si="180"/>
        <v>0</v>
      </c>
      <c r="CE342" s="1126">
        <f t="shared" si="181"/>
        <v>0</v>
      </c>
    </row>
    <row r="343" spans="1:83" ht="54">
      <c r="A343" s="373" t="s">
        <v>3359</v>
      </c>
      <c r="B343" s="372" t="s">
        <v>841</v>
      </c>
      <c r="C343" s="440"/>
      <c r="D343" s="372"/>
      <c r="E343" s="372"/>
      <c r="F343" s="75"/>
      <c r="G343" s="75"/>
      <c r="H343" s="367"/>
      <c r="I343" s="75"/>
      <c r="J343" s="75"/>
      <c r="K343" s="367"/>
      <c r="L343" s="367"/>
      <c r="M343" s="360"/>
      <c r="N343" s="367"/>
      <c r="O343" s="360"/>
      <c r="P343" s="1623"/>
      <c r="Q343" s="371"/>
      <c r="R343" s="371"/>
      <c r="S343" s="371"/>
      <c r="T343" s="371"/>
      <c r="U343" s="1435" t="s">
        <v>3983</v>
      </c>
      <c r="V343" s="500" t="s">
        <v>80</v>
      </c>
      <c r="W343" s="501" t="s">
        <v>50</v>
      </c>
      <c r="X343" s="501"/>
      <c r="Y343" s="501"/>
      <c r="Z343" s="501"/>
      <c r="AA343" s="501"/>
      <c r="AB343" s="502"/>
      <c r="AC343" s="268"/>
      <c r="AD343" s="269" t="s">
        <v>386</v>
      </c>
      <c r="AE343" s="269" t="s">
        <v>386</v>
      </c>
      <c r="AF343" s="269" t="s">
        <v>386</v>
      </c>
      <c r="AG343" s="269" t="s">
        <v>386</v>
      </c>
      <c r="AH343" s="269" t="s">
        <v>90</v>
      </c>
      <c r="AI343" s="269" t="s">
        <v>90</v>
      </c>
      <c r="AJ343" s="269" t="s">
        <v>90</v>
      </c>
      <c r="AK343" s="269"/>
      <c r="AL343" s="269"/>
      <c r="AM343" s="270"/>
      <c r="AN343" s="269" t="s">
        <v>90</v>
      </c>
      <c r="AO343" s="269" t="s">
        <v>90</v>
      </c>
      <c r="AP343" s="271" t="s">
        <v>2924</v>
      </c>
      <c r="AQ343" s="272">
        <f>IF(F343&lt;&gt;L343+M343,1,0)</f>
        <v>0</v>
      </c>
      <c r="AR343" s="273">
        <f>IF(I343&lt;&gt;N343+O343,1,0)</f>
        <v>0</v>
      </c>
      <c r="AS343" s="274">
        <f t="shared" si="176"/>
        <v>0</v>
      </c>
      <c r="AT343" s="274">
        <f t="shared" si="178"/>
        <v>0</v>
      </c>
      <c r="AU343" s="125" t="str">
        <f>IF(AND(BC343="",$F343=""),"",IF(BC343=0,"",($F343/BC343-1)*100))</f>
        <v/>
      </c>
      <c r="AV343" s="126" t="str">
        <f>IF(AND($I343="",$F343=""),"",IF($F343=0,"",($I343/$F343-1)*100))</f>
        <v/>
      </c>
      <c r="AW343" s="125" t="str">
        <f>IF(AND($K343&lt;&gt;"",$H343&lt;&gt;""),IF($H343=0,"",($K343/$H343-1)*100),IF(AND($J343&lt;&gt;"",$G343&lt;&gt;""),IF($G343=0,"",($J343/$G343-1)*100),""))</f>
        <v/>
      </c>
      <c r="AX343" s="127" t="str">
        <f>IF(OR($F343=0,SUM($G343:$H343)=0),"",IF(AND($H343=0,$G343&gt;0),$F343/$G343*1000,$F343/$H343*1000))</f>
        <v/>
      </c>
      <c r="AY343" s="127" t="str">
        <f>IF(OR($I343=0,SUM($J343:$K343)=0),"",IF(AND($K343=0,$J343&gt;0),$I343/$J343*1000,$I343/$K343*1000))</f>
        <v/>
      </c>
      <c r="AZ343" s="128" t="str">
        <f>IF(OR(AX343="",AY343=""),"",IF(AX343=0,"",IF(ABS(AY343/AX343-1)&gt;0.29,(AY343/AX343-1)*100,"")))</f>
        <v/>
      </c>
      <c r="BA343" s="553" t="s">
        <v>2608</v>
      </c>
      <c r="BB343" s="537" t="s">
        <v>841</v>
      </c>
      <c r="BC343" s="547"/>
      <c r="BD343" s="547"/>
      <c r="BE343" s="541"/>
      <c r="BF343" s="547"/>
      <c r="BG343" s="547"/>
      <c r="BH343" s="541"/>
      <c r="BI343" s="541"/>
      <c r="BJ343" s="540">
        <v>0</v>
      </c>
      <c r="BK343" s="541"/>
      <c r="BL343" s="540"/>
      <c r="BM343" s="269" t="s">
        <v>182</v>
      </c>
      <c r="BN343" s="269" t="s">
        <v>90</v>
      </c>
      <c r="BO343" s="271" t="s">
        <v>2924</v>
      </c>
      <c r="BP343" s="262" t="str">
        <f>IF($B343="","",IF(BB343&lt;&gt;$B343,"修正",""))</f>
        <v/>
      </c>
      <c r="BQ343" s="263" t="str">
        <f>IF(AND($F343="",BF343=""),"",$F343-BF343)</f>
        <v/>
      </c>
      <c r="BR343" s="263" t="str">
        <f>IF(AND($G343="",BG343=""),"",$G343-BG343)</f>
        <v/>
      </c>
      <c r="BS343" s="263" t="str">
        <f>IF(AND($H343="",BH343=""),"",$H343-BH343)</f>
        <v/>
      </c>
      <c r="BT343" s="264" t="str">
        <f>IF(AND(BC343="",BF343=""),"",IF(OR(BQ343="",BQ343=0),"",IF(BC343=0,"",(BF343/BC343-1)*100)))</f>
        <v/>
      </c>
      <c r="BU343" s="264" t="str">
        <f>IF(AND(BC343="",$F343=""),"",IF(OR(BQ343="",BQ343=0),"",IF(BC343=0,"",($F343/BC343-1)*100)))</f>
        <v/>
      </c>
      <c r="BV343" s="263" t="str">
        <f>IF(AND($L343="",BK343=""),"",$L343-BK343)</f>
        <v/>
      </c>
      <c r="BW343" s="263" t="str">
        <f>IF(AND($M343="",BL343=""),"",$M343-BL343)</f>
        <v/>
      </c>
      <c r="BX343" s="263" t="str">
        <f>IF(AND(BM343="",$AF343=""),"",IF(BM343&lt;&gt;$AF343,"修正",""))</f>
        <v/>
      </c>
      <c r="BY343" s="263" t="str">
        <f>IF(AND(BN343="",$AI343=""),"",IF(BN343&lt;&gt;$AI343,"修正",""))</f>
        <v/>
      </c>
      <c r="BZ343" s="263" t="str">
        <f>IF(BQ343="","",IF(AND(BF343=0,$F343&gt;0,OR($AI343="X",$AI343=""),$AJ343&lt;&gt;"N"),"是否漏編",""))</f>
        <v/>
      </c>
      <c r="CA343" s="263" t="str">
        <f>IF(BZ343&lt;&gt;"","chk",IF(OR(BM343="D",$AF343="D"),IF(SUM($L343:$M343,BK343:BL343)=0,"",IF(OR(BP343&lt;&gt;"",COUNTIF(BV343:BW343,"&gt;0")+COUNTIF(BV343:BW343,"&lt;0")&gt;0,BX343&lt;&gt;"",BY343&lt;&gt;""),"chk","")),""))</f>
        <v/>
      </c>
      <c r="CB343" s="265"/>
      <c r="CC343" s="1131" t="s">
        <v>3397</v>
      </c>
      <c r="CD343" s="1126">
        <f t="shared" si="180"/>
        <v>0</v>
      </c>
      <c r="CE343" s="1126">
        <f t="shared" si="181"/>
        <v>0</v>
      </c>
    </row>
    <row r="344" spans="1:83" ht="54">
      <c r="A344" s="373" t="s">
        <v>3360</v>
      </c>
      <c r="B344" s="372" t="s">
        <v>842</v>
      </c>
      <c r="C344" s="440"/>
      <c r="D344" s="372"/>
      <c r="E344" s="372"/>
      <c r="F344" s="75"/>
      <c r="G344" s="75"/>
      <c r="H344" s="367"/>
      <c r="I344" s="75"/>
      <c r="J344" s="75"/>
      <c r="K344" s="367"/>
      <c r="L344" s="367"/>
      <c r="M344" s="360"/>
      <c r="N344" s="367"/>
      <c r="O344" s="360"/>
      <c r="P344" s="1623"/>
      <c r="Q344" s="371"/>
      <c r="R344" s="371"/>
      <c r="S344" s="371"/>
      <c r="T344" s="371"/>
      <c r="U344" s="1435" t="s">
        <v>3983</v>
      </c>
      <c r="V344" s="500" t="s">
        <v>80</v>
      </c>
      <c r="W344" s="501" t="s">
        <v>51</v>
      </c>
      <c r="X344" s="501"/>
      <c r="Y344" s="501"/>
      <c r="Z344" s="501"/>
      <c r="AA344" s="501"/>
      <c r="AB344" s="502"/>
      <c r="AC344" s="268"/>
      <c r="AD344" s="269" t="s">
        <v>386</v>
      </c>
      <c r="AE344" s="269" t="s">
        <v>386</v>
      </c>
      <c r="AF344" s="269" t="s">
        <v>386</v>
      </c>
      <c r="AG344" s="269" t="s">
        <v>386</v>
      </c>
      <c r="AH344" s="269" t="s">
        <v>90</v>
      </c>
      <c r="AI344" s="269" t="s">
        <v>90</v>
      </c>
      <c r="AJ344" s="269" t="s">
        <v>90</v>
      </c>
      <c r="AK344" s="269"/>
      <c r="AL344" s="269"/>
      <c r="AM344" s="270"/>
      <c r="AN344" s="269" t="s">
        <v>90</v>
      </c>
      <c r="AO344" s="269" t="s">
        <v>90</v>
      </c>
      <c r="AP344" s="271" t="s">
        <v>2924</v>
      </c>
      <c r="AQ344" s="272">
        <f>IF(F344&lt;&gt;L344+M344,1,0)</f>
        <v>0</v>
      </c>
      <c r="AR344" s="273">
        <f>IF(I344&lt;&gt;N344+O344,1,0)</f>
        <v>0</v>
      </c>
      <c r="AS344" s="274">
        <f t="shared" si="176"/>
        <v>0</v>
      </c>
      <c r="AT344" s="274">
        <f t="shared" si="178"/>
        <v>0</v>
      </c>
      <c r="AU344" s="125" t="str">
        <f>IF(AND(BC344="",$F344=""),"",IF(BC344=0,"",($F344/BC344-1)*100))</f>
        <v/>
      </c>
      <c r="AV344" s="126" t="str">
        <f>IF(AND($I344="",$F344=""),"",IF($F344=0,"",($I344/$F344-1)*100))</f>
        <v/>
      </c>
      <c r="AW344" s="125" t="str">
        <f>IF(AND($K344&lt;&gt;"",$H344&lt;&gt;""),IF($H344=0,"",($K344/$H344-1)*100),IF(AND($J344&lt;&gt;"",$G344&lt;&gt;""),IF($G344=0,"",($J344/$G344-1)*100),""))</f>
        <v/>
      </c>
      <c r="AX344" s="127" t="str">
        <f>IF(OR($F344=0,SUM($G344:$H344)=0),"",IF(AND($H344=0,$G344&gt;0),$F344/$G344*1000,$F344/$H344*1000))</f>
        <v/>
      </c>
      <c r="AY344" s="127" t="str">
        <f>IF(OR($I344=0,SUM($J344:$K344)=0),"",IF(AND($K344=0,$J344&gt;0),$I344/$J344*1000,$I344/$K344*1000))</f>
        <v/>
      </c>
      <c r="AZ344" s="128" t="str">
        <f>IF(OR(AX344="",AY344=""),"",IF(AX344=0,"",IF(ABS(AY344/AX344-1)&gt;0.29,(AY344/AX344-1)*100,"")))</f>
        <v/>
      </c>
      <c r="BA344" s="553" t="s">
        <v>2609</v>
      </c>
      <c r="BB344" s="537" t="s">
        <v>842</v>
      </c>
      <c r="BC344" s="547"/>
      <c r="BD344" s="547"/>
      <c r="BE344" s="541"/>
      <c r="BF344" s="547"/>
      <c r="BG344" s="547"/>
      <c r="BH344" s="541"/>
      <c r="BI344" s="541"/>
      <c r="BJ344" s="540">
        <v>0</v>
      </c>
      <c r="BK344" s="541"/>
      <c r="BL344" s="540"/>
      <c r="BM344" s="269" t="s">
        <v>182</v>
      </c>
      <c r="BN344" s="269" t="s">
        <v>90</v>
      </c>
      <c r="BO344" s="271" t="s">
        <v>2924</v>
      </c>
      <c r="BP344" s="262" t="str">
        <f>IF($B344="","",IF(BB344&lt;&gt;$B344,"修正",""))</f>
        <v/>
      </c>
      <c r="BQ344" s="263" t="str">
        <f>IF(AND($F344="",BF344=""),"",$F344-BF344)</f>
        <v/>
      </c>
      <c r="BR344" s="263" t="str">
        <f>IF(AND($G344="",BG344=""),"",$G344-BG344)</f>
        <v/>
      </c>
      <c r="BS344" s="263" t="str">
        <f>IF(AND($H344="",BH344=""),"",$H344-BH344)</f>
        <v/>
      </c>
      <c r="BT344" s="264" t="str">
        <f>IF(AND(BC344="",BF344=""),"",IF(OR(BQ344="",BQ344=0),"",IF(BC344=0,"",(BF344/BC344-1)*100)))</f>
        <v/>
      </c>
      <c r="BU344" s="264" t="str">
        <f>IF(AND(BC344="",$F344=""),"",IF(OR(BQ344="",BQ344=0),"",IF(BC344=0,"",($F344/BC344-1)*100)))</f>
        <v/>
      </c>
      <c r="BV344" s="263" t="str">
        <f>IF(AND($L344="",BK344=""),"",$L344-BK344)</f>
        <v/>
      </c>
      <c r="BW344" s="263" t="str">
        <f>IF(AND($M344="",BL344=""),"",$M344-BL344)</f>
        <v/>
      </c>
      <c r="BX344" s="263" t="str">
        <f>IF(AND(BM344="",$AF344=""),"",IF(BM344&lt;&gt;$AF344,"修正",""))</f>
        <v/>
      </c>
      <c r="BY344" s="263" t="str">
        <f>IF(AND(BN344="",$AI344=""),"",IF(BN344&lt;&gt;$AI344,"修正",""))</f>
        <v/>
      </c>
      <c r="BZ344" s="263" t="str">
        <f>IF(BQ344="","",IF(AND(BF344=0,$F344&gt;0,OR($AI344="X",$AI344=""),$AJ344&lt;&gt;"N"),"是否漏編",""))</f>
        <v/>
      </c>
      <c r="CA344" s="263" t="str">
        <f>IF(BZ344&lt;&gt;"","chk",IF(OR(BM344="D",$AF344="D"),IF(SUM($L344:$M344,BK344:BL344)=0,"",IF(OR(BP344&lt;&gt;"",COUNTIF(BV344:BW344,"&gt;0")+COUNTIF(BV344:BW344,"&lt;0")&gt;0,BX344&lt;&gt;"",BY344&lt;&gt;""),"chk","")),""))</f>
        <v/>
      </c>
      <c r="CB344" s="265"/>
      <c r="CC344" s="1131" t="s">
        <v>3397</v>
      </c>
      <c r="CD344" s="1126">
        <f t="shared" si="180"/>
        <v>0</v>
      </c>
      <c r="CE344" s="1126">
        <f t="shared" si="181"/>
        <v>0</v>
      </c>
    </row>
    <row r="345" spans="1:83">
      <c r="A345" s="16" t="s">
        <v>2049</v>
      </c>
      <c r="B345" s="35" t="s">
        <v>240</v>
      </c>
      <c r="C345" s="442"/>
      <c r="D345" s="442"/>
      <c r="E345" s="442"/>
      <c r="F345" s="443"/>
      <c r="G345" s="443"/>
      <c r="H345" s="443"/>
      <c r="I345" s="443"/>
      <c r="J345" s="443"/>
      <c r="K345" s="443"/>
      <c r="L345" s="443"/>
      <c r="M345" s="443"/>
      <c r="N345" s="443"/>
      <c r="O345" s="443"/>
      <c r="P345" s="1624"/>
      <c r="Q345" s="443"/>
      <c r="R345" s="443"/>
      <c r="S345" s="443"/>
      <c r="T345" s="443"/>
      <c r="U345" s="444"/>
      <c r="V345" s="690"/>
      <c r="W345" s="690"/>
      <c r="X345" s="690"/>
      <c r="Y345" s="690"/>
      <c r="Z345" s="690"/>
      <c r="AA345" s="691"/>
      <c r="AB345" s="420"/>
      <c r="AC345" s="268"/>
      <c r="AD345" s="166" t="s">
        <v>721</v>
      </c>
      <c r="AE345" s="166" t="s">
        <v>182</v>
      </c>
      <c r="AF345" s="166" t="s">
        <v>182</v>
      </c>
      <c r="AG345" s="166" t="s">
        <v>182</v>
      </c>
      <c r="AH345" s="311" t="s">
        <v>90</v>
      </c>
      <c r="AI345" s="166" t="s">
        <v>182</v>
      </c>
      <c r="AJ345" s="166" t="s">
        <v>182</v>
      </c>
      <c r="AK345" s="311"/>
      <c r="AL345" s="311"/>
      <c r="AM345" s="312"/>
      <c r="AN345" s="311" t="s">
        <v>90</v>
      </c>
      <c r="AO345" s="311" t="s">
        <v>90</v>
      </c>
      <c r="AP345" s="313"/>
      <c r="AQ345" s="272">
        <f t="shared" si="199"/>
        <v>0</v>
      </c>
      <c r="AR345" s="273">
        <f t="shared" si="200"/>
        <v>0</v>
      </c>
      <c r="AS345" s="274">
        <f t="shared" si="176"/>
        <v>0</v>
      </c>
      <c r="AT345" s="274">
        <f t="shared" si="178"/>
        <v>0</v>
      </c>
      <c r="AU345" s="125" t="str">
        <f t="shared" si="201"/>
        <v/>
      </c>
      <c r="AV345" s="126" t="str">
        <f t="shared" si="183"/>
        <v/>
      </c>
      <c r="AW345" s="125" t="str">
        <f t="shared" si="184"/>
        <v/>
      </c>
      <c r="AX345" s="127" t="str">
        <f t="shared" si="185"/>
        <v/>
      </c>
      <c r="AY345" s="127" t="str">
        <f t="shared" si="186"/>
        <v/>
      </c>
      <c r="AZ345" s="128" t="str">
        <f t="shared" si="202"/>
        <v/>
      </c>
      <c r="BA345" s="313" t="s">
        <v>2049</v>
      </c>
      <c r="BB345" s="692" t="s">
        <v>240</v>
      </c>
      <c r="BC345" s="693"/>
      <c r="BD345" s="693"/>
      <c r="BE345" s="693"/>
      <c r="BF345" s="693"/>
      <c r="BG345" s="693"/>
      <c r="BH345" s="693"/>
      <c r="BI345" s="693"/>
      <c r="BJ345" s="693"/>
      <c r="BK345" s="693"/>
      <c r="BL345" s="693"/>
      <c r="BM345" s="166" t="s">
        <v>182</v>
      </c>
      <c r="BN345" s="166" t="s">
        <v>182</v>
      </c>
      <c r="BO345" s="313"/>
      <c r="BP345" s="262" t="str">
        <f t="shared" si="187"/>
        <v/>
      </c>
      <c r="BQ345" s="263" t="str">
        <f t="shared" si="188"/>
        <v/>
      </c>
      <c r="BR345" s="263" t="str">
        <f t="shared" si="189"/>
        <v/>
      </c>
      <c r="BS345" s="263" t="str">
        <f t="shared" si="190"/>
        <v/>
      </c>
      <c r="BT345" s="264" t="str">
        <f t="shared" si="191"/>
        <v/>
      </c>
      <c r="BU345" s="264" t="str">
        <f t="shared" si="192"/>
        <v/>
      </c>
      <c r="BV345" s="263" t="str">
        <f t="shared" si="193"/>
        <v/>
      </c>
      <c r="BW345" s="263" t="str">
        <f t="shared" si="194"/>
        <v/>
      </c>
      <c r="BX345" s="263" t="str">
        <f t="shared" si="195"/>
        <v/>
      </c>
      <c r="BY345" s="263" t="str">
        <f t="shared" si="196"/>
        <v/>
      </c>
      <c r="BZ345" s="263" t="str">
        <f t="shared" si="197"/>
        <v/>
      </c>
      <c r="CA345" s="263" t="str">
        <f t="shared" si="198"/>
        <v/>
      </c>
      <c r="CB345" s="386"/>
      <c r="CC345" s="1131"/>
      <c r="CD345" s="1126">
        <f t="shared" si="180"/>
        <v>0</v>
      </c>
      <c r="CE345" s="1126">
        <f t="shared" si="181"/>
        <v>0</v>
      </c>
    </row>
    <row r="346" spans="1:83" ht="81">
      <c r="A346" s="1459">
        <v>175</v>
      </c>
      <c r="B346" s="1487" t="s">
        <v>1875</v>
      </c>
      <c r="C346" s="1487" t="s">
        <v>2685</v>
      </c>
      <c r="D346" s="1487" t="s">
        <v>1876</v>
      </c>
      <c r="E346" s="1487" t="s">
        <v>90</v>
      </c>
      <c r="F346" s="1644"/>
      <c r="G346" s="1644"/>
      <c r="H346" s="1438">
        <v>22027</v>
      </c>
      <c r="I346" s="1644"/>
      <c r="J346" s="1644"/>
      <c r="K346" s="1438">
        <v>21502</v>
      </c>
      <c r="L346" s="1438"/>
      <c r="M346" s="1438"/>
      <c r="N346" s="1438"/>
      <c r="O346" s="1438"/>
      <c r="P346" s="1830" t="s">
        <v>231</v>
      </c>
      <c r="Q346" s="1536" t="s">
        <v>925</v>
      </c>
      <c r="R346" s="1536" t="s">
        <v>2686</v>
      </c>
      <c r="S346" s="1536" t="s">
        <v>1877</v>
      </c>
      <c r="T346" s="1536"/>
      <c r="U346" s="1792" t="s">
        <v>2124</v>
      </c>
      <c r="V346" s="500" t="s">
        <v>167</v>
      </c>
      <c r="W346" s="501" t="s">
        <v>106</v>
      </c>
      <c r="X346" s="501"/>
      <c r="Y346" s="501"/>
      <c r="Z346" s="501"/>
      <c r="AA346" s="501"/>
      <c r="AB346" s="502"/>
      <c r="AC346" s="268"/>
      <c r="AD346" s="269" t="s">
        <v>721</v>
      </c>
      <c r="AE346" s="269" t="s">
        <v>182</v>
      </c>
      <c r="AF346" s="269" t="s">
        <v>182</v>
      </c>
      <c r="AG346" s="269" t="s">
        <v>182</v>
      </c>
      <c r="AH346" s="269" t="s">
        <v>90</v>
      </c>
      <c r="AI346" s="269" t="s">
        <v>182</v>
      </c>
      <c r="AJ346" s="269" t="s">
        <v>182</v>
      </c>
      <c r="AK346" s="269"/>
      <c r="AL346" s="269"/>
      <c r="AM346" s="270"/>
      <c r="AN346" s="269" t="s">
        <v>90</v>
      </c>
      <c r="AO346" s="269" t="s">
        <v>90</v>
      </c>
      <c r="AP346" s="271" t="s">
        <v>2940</v>
      </c>
      <c r="AQ346" s="272">
        <f t="shared" si="199"/>
        <v>0</v>
      </c>
      <c r="AR346" s="273">
        <f t="shared" si="200"/>
        <v>0</v>
      </c>
      <c r="AS346" s="274">
        <f t="shared" si="176"/>
        <v>0</v>
      </c>
      <c r="AT346" s="274">
        <f t="shared" si="178"/>
        <v>0</v>
      </c>
      <c r="AU346" s="125" t="str">
        <f t="shared" si="201"/>
        <v/>
      </c>
      <c r="AV346" s="126" t="str">
        <f t="shared" si="183"/>
        <v/>
      </c>
      <c r="AW346" s="125">
        <f t="shared" si="184"/>
        <v>-2.3834385072865172</v>
      </c>
      <c r="AX346" s="127" t="str">
        <f t="shared" si="185"/>
        <v/>
      </c>
      <c r="AY346" s="127" t="str">
        <f t="shared" si="186"/>
        <v/>
      </c>
      <c r="AZ346" s="128" t="str">
        <f t="shared" si="202"/>
        <v/>
      </c>
      <c r="BA346" s="643">
        <v>165</v>
      </c>
      <c r="BB346" s="504" t="s">
        <v>1875</v>
      </c>
      <c r="BC346" s="547"/>
      <c r="BD346" s="547"/>
      <c r="BE346" s="545"/>
      <c r="BF346" s="547"/>
      <c r="BG346" s="547"/>
      <c r="BH346" s="545"/>
      <c r="BI346" s="545"/>
      <c r="BJ346" s="544">
        <v>0</v>
      </c>
      <c r="BK346" s="545"/>
      <c r="BL346" s="544"/>
      <c r="BM346" s="269" t="s">
        <v>182</v>
      </c>
      <c r="BN346" s="269" t="s">
        <v>182</v>
      </c>
      <c r="BO346" s="271" t="s">
        <v>2940</v>
      </c>
      <c r="BP346" s="262" t="str">
        <f t="shared" si="187"/>
        <v/>
      </c>
      <c r="BQ346" s="263" t="str">
        <f t="shared" si="188"/>
        <v/>
      </c>
      <c r="BR346" s="263" t="str">
        <f t="shared" si="189"/>
        <v/>
      </c>
      <c r="BS346" s="263">
        <f t="shared" si="190"/>
        <v>22027</v>
      </c>
      <c r="BT346" s="264" t="str">
        <f t="shared" si="191"/>
        <v/>
      </c>
      <c r="BU346" s="264" t="str">
        <f t="shared" si="192"/>
        <v/>
      </c>
      <c r="BV346" s="263" t="str">
        <f t="shared" si="193"/>
        <v/>
      </c>
      <c r="BW346" s="263" t="str">
        <f t="shared" si="194"/>
        <v/>
      </c>
      <c r="BX346" s="263" t="str">
        <f t="shared" si="195"/>
        <v/>
      </c>
      <c r="BY346" s="263" t="str">
        <f t="shared" si="196"/>
        <v/>
      </c>
      <c r="BZ346" s="263" t="str">
        <f t="shared" si="197"/>
        <v/>
      </c>
      <c r="CA346" s="263" t="str">
        <f t="shared" si="198"/>
        <v/>
      </c>
      <c r="CB346" s="265"/>
      <c r="CC346" s="1131" t="s">
        <v>1013</v>
      </c>
      <c r="CD346" s="1126">
        <f t="shared" si="180"/>
        <v>0</v>
      </c>
      <c r="CE346" s="1126">
        <f t="shared" si="181"/>
        <v>0</v>
      </c>
    </row>
    <row r="347" spans="1:83" ht="40.5">
      <c r="A347" s="1459">
        <v>176</v>
      </c>
      <c r="B347" s="1487" t="s">
        <v>1950</v>
      </c>
      <c r="C347" s="1437"/>
      <c r="D347" s="1487"/>
      <c r="E347" s="1487"/>
      <c r="F347" s="1644"/>
      <c r="G347" s="1644"/>
      <c r="H347" s="1438"/>
      <c r="I347" s="1644"/>
      <c r="J347" s="1644"/>
      <c r="K347" s="1438"/>
      <c r="L347" s="1438"/>
      <c r="M347" s="1438"/>
      <c r="N347" s="1438"/>
      <c r="O347" s="1438"/>
      <c r="P347" s="1830"/>
      <c r="Q347" s="1536" t="s">
        <v>4208</v>
      </c>
      <c r="R347" s="1536"/>
      <c r="S347" s="1536" t="s">
        <v>4209</v>
      </c>
      <c r="T347" s="1536"/>
      <c r="U347" s="1439" t="s">
        <v>4210</v>
      </c>
      <c r="V347" s="500"/>
      <c r="W347" s="501"/>
      <c r="X347" s="501"/>
      <c r="Y347" s="501"/>
      <c r="Z347" s="501"/>
      <c r="AA347" s="501"/>
      <c r="AB347" s="502"/>
      <c r="AC347" s="268"/>
      <c r="AD347" s="269" t="s">
        <v>386</v>
      </c>
      <c r="AE347" s="269" t="s">
        <v>386</v>
      </c>
      <c r="AF347" s="269" t="s">
        <v>386</v>
      </c>
      <c r="AG347" s="269" t="s">
        <v>386</v>
      </c>
      <c r="AH347" s="269" t="s">
        <v>90</v>
      </c>
      <c r="AI347" s="269" t="s">
        <v>90</v>
      </c>
      <c r="AJ347" s="269" t="s">
        <v>90</v>
      </c>
      <c r="AK347" s="269"/>
      <c r="AL347" s="269"/>
      <c r="AM347" s="270"/>
      <c r="AN347" s="269" t="s">
        <v>90</v>
      </c>
      <c r="AO347" s="269" t="s">
        <v>90</v>
      </c>
      <c r="AP347" s="271" t="s">
        <v>2924</v>
      </c>
      <c r="AQ347" s="272">
        <f t="shared" si="199"/>
        <v>0</v>
      </c>
      <c r="AR347" s="273">
        <f t="shared" si="200"/>
        <v>0</v>
      </c>
      <c r="AS347" s="274">
        <f t="shared" si="176"/>
        <v>0</v>
      </c>
      <c r="AT347" s="274">
        <f t="shared" si="178"/>
        <v>0</v>
      </c>
      <c r="AU347" s="125" t="str">
        <f t="shared" si="201"/>
        <v/>
      </c>
      <c r="AV347" s="126" t="str">
        <f t="shared" si="183"/>
        <v/>
      </c>
      <c r="AW347" s="125" t="str">
        <f t="shared" si="184"/>
        <v/>
      </c>
      <c r="AX347" s="127" t="str">
        <f t="shared" si="185"/>
        <v/>
      </c>
      <c r="AY347" s="127" t="str">
        <f t="shared" si="186"/>
        <v/>
      </c>
      <c r="AZ347" s="128" t="str">
        <f t="shared" si="202"/>
        <v/>
      </c>
      <c r="BA347" s="643">
        <v>166</v>
      </c>
      <c r="BB347" s="504" t="s">
        <v>1950</v>
      </c>
      <c r="BC347" s="547"/>
      <c r="BD347" s="547"/>
      <c r="BE347" s="545"/>
      <c r="BF347" s="547"/>
      <c r="BG347" s="547"/>
      <c r="BH347" s="545"/>
      <c r="BI347" s="545"/>
      <c r="BJ347" s="544">
        <v>0</v>
      </c>
      <c r="BK347" s="545"/>
      <c r="BL347" s="544"/>
      <c r="BM347" s="269" t="s">
        <v>182</v>
      </c>
      <c r="BN347" s="269" t="s">
        <v>90</v>
      </c>
      <c r="BO347" s="271" t="s">
        <v>2924</v>
      </c>
      <c r="BP347" s="262" t="str">
        <f t="shared" si="187"/>
        <v/>
      </c>
      <c r="BQ347" s="263" t="str">
        <f t="shared" si="188"/>
        <v/>
      </c>
      <c r="BR347" s="263" t="str">
        <f t="shared" si="189"/>
        <v/>
      </c>
      <c r="BS347" s="263" t="str">
        <f t="shared" si="190"/>
        <v/>
      </c>
      <c r="BT347" s="264" t="str">
        <f t="shared" si="191"/>
        <v/>
      </c>
      <c r="BU347" s="264" t="str">
        <f t="shared" si="192"/>
        <v/>
      </c>
      <c r="BV347" s="263" t="str">
        <f t="shared" si="193"/>
        <v/>
      </c>
      <c r="BW347" s="263" t="str">
        <f t="shared" si="194"/>
        <v/>
      </c>
      <c r="BX347" s="263" t="str">
        <f t="shared" si="195"/>
        <v/>
      </c>
      <c r="BY347" s="263" t="str">
        <f t="shared" si="196"/>
        <v/>
      </c>
      <c r="BZ347" s="263" t="str">
        <f t="shared" si="197"/>
        <v/>
      </c>
      <c r="CA347" s="263" t="str">
        <f t="shared" si="198"/>
        <v/>
      </c>
      <c r="CB347" s="265"/>
      <c r="CC347" s="1131" t="s">
        <v>1013</v>
      </c>
      <c r="CD347" s="1126">
        <f t="shared" si="180"/>
        <v>0</v>
      </c>
      <c r="CE347" s="1126">
        <f t="shared" si="181"/>
        <v>0</v>
      </c>
    </row>
    <row r="348" spans="1:83" ht="27">
      <c r="A348" s="1382" t="s">
        <v>3361</v>
      </c>
      <c r="B348" s="1487" t="s">
        <v>772</v>
      </c>
      <c r="C348" s="1437"/>
      <c r="D348" s="1487"/>
      <c r="E348" s="1487"/>
      <c r="F348" s="1644"/>
      <c r="G348" s="1644"/>
      <c r="H348" s="1438"/>
      <c r="I348" s="1644"/>
      <c r="J348" s="1644"/>
      <c r="K348" s="1438"/>
      <c r="L348" s="1438"/>
      <c r="M348" s="1438"/>
      <c r="N348" s="1438"/>
      <c r="O348" s="1438"/>
      <c r="P348" s="1830"/>
      <c r="Q348" s="1536"/>
      <c r="R348" s="1536"/>
      <c r="S348" s="1536"/>
      <c r="T348" s="1536"/>
      <c r="U348" s="1439"/>
      <c r="V348" s="500"/>
      <c r="W348" s="501"/>
      <c r="X348" s="501"/>
      <c r="Y348" s="501"/>
      <c r="Z348" s="501"/>
      <c r="AA348" s="501"/>
      <c r="AB348" s="502"/>
      <c r="AC348" s="268"/>
      <c r="AD348" s="269" t="s">
        <v>386</v>
      </c>
      <c r="AE348" s="269" t="s">
        <v>386</v>
      </c>
      <c r="AF348" s="269" t="s">
        <v>386</v>
      </c>
      <c r="AG348" s="269" t="s">
        <v>386</v>
      </c>
      <c r="AH348" s="269" t="s">
        <v>90</v>
      </c>
      <c r="AI348" s="269" t="s">
        <v>90</v>
      </c>
      <c r="AJ348" s="269" t="s">
        <v>90</v>
      </c>
      <c r="AK348" s="269"/>
      <c r="AL348" s="269"/>
      <c r="AM348" s="270"/>
      <c r="AN348" s="269" t="s">
        <v>90</v>
      </c>
      <c r="AO348" s="269" t="s">
        <v>90</v>
      </c>
      <c r="AP348" s="271" t="s">
        <v>2924</v>
      </c>
      <c r="AQ348" s="272">
        <f t="shared" si="199"/>
        <v>0</v>
      </c>
      <c r="AR348" s="273">
        <f t="shared" si="200"/>
        <v>0</v>
      </c>
      <c r="AS348" s="274">
        <f t="shared" si="176"/>
        <v>0</v>
      </c>
      <c r="AT348" s="274">
        <f t="shared" si="178"/>
        <v>0</v>
      </c>
      <c r="AU348" s="125" t="str">
        <f t="shared" si="201"/>
        <v/>
      </c>
      <c r="AV348" s="126" t="str">
        <f t="shared" si="183"/>
        <v/>
      </c>
      <c r="AW348" s="125" t="str">
        <f t="shared" si="184"/>
        <v/>
      </c>
      <c r="AX348" s="127" t="str">
        <f t="shared" si="185"/>
        <v/>
      </c>
      <c r="AY348" s="127" t="str">
        <f t="shared" si="186"/>
        <v/>
      </c>
      <c r="AZ348" s="128" t="str">
        <f t="shared" si="202"/>
        <v/>
      </c>
      <c r="BA348" s="503" t="s">
        <v>2624</v>
      </c>
      <c r="BB348" s="504" t="s">
        <v>772</v>
      </c>
      <c r="BC348" s="547"/>
      <c r="BD348" s="547"/>
      <c r="BE348" s="545"/>
      <c r="BF348" s="547"/>
      <c r="BG348" s="547"/>
      <c r="BH348" s="545"/>
      <c r="BI348" s="545"/>
      <c r="BJ348" s="544">
        <v>0</v>
      </c>
      <c r="BK348" s="545"/>
      <c r="BL348" s="544"/>
      <c r="BM348" s="269" t="s">
        <v>182</v>
      </c>
      <c r="BN348" s="269" t="s">
        <v>90</v>
      </c>
      <c r="BO348" s="271" t="s">
        <v>2924</v>
      </c>
      <c r="BP348" s="262" t="str">
        <f t="shared" si="187"/>
        <v/>
      </c>
      <c r="BQ348" s="263" t="str">
        <f t="shared" si="188"/>
        <v/>
      </c>
      <c r="BR348" s="263" t="str">
        <f t="shared" si="189"/>
        <v/>
      </c>
      <c r="BS348" s="263" t="str">
        <f t="shared" si="190"/>
        <v/>
      </c>
      <c r="BT348" s="264" t="str">
        <f t="shared" si="191"/>
        <v/>
      </c>
      <c r="BU348" s="264" t="str">
        <f t="shared" si="192"/>
        <v/>
      </c>
      <c r="BV348" s="263" t="str">
        <f t="shared" si="193"/>
        <v/>
      </c>
      <c r="BW348" s="263" t="str">
        <f t="shared" si="194"/>
        <v/>
      </c>
      <c r="BX348" s="263" t="str">
        <f t="shared" si="195"/>
        <v/>
      </c>
      <c r="BY348" s="263" t="str">
        <f t="shared" si="196"/>
        <v/>
      </c>
      <c r="BZ348" s="263" t="str">
        <f t="shared" si="197"/>
        <v/>
      </c>
      <c r="CA348" s="263" t="str">
        <f t="shared" si="198"/>
        <v/>
      </c>
      <c r="CB348" s="265"/>
      <c r="CC348" s="1131" t="s">
        <v>1013</v>
      </c>
      <c r="CD348" s="1126">
        <f t="shared" si="180"/>
        <v>0</v>
      </c>
      <c r="CE348" s="1126">
        <f t="shared" si="181"/>
        <v>0</v>
      </c>
    </row>
    <row r="349" spans="1:83" ht="27">
      <c r="A349" s="1382" t="s">
        <v>3362</v>
      </c>
      <c r="B349" s="1487" t="s">
        <v>843</v>
      </c>
      <c r="C349" s="1437"/>
      <c r="D349" s="1487"/>
      <c r="E349" s="1487"/>
      <c r="F349" s="1644"/>
      <c r="G349" s="1644"/>
      <c r="H349" s="1438"/>
      <c r="I349" s="1644"/>
      <c r="J349" s="1644"/>
      <c r="K349" s="1438"/>
      <c r="L349" s="1438"/>
      <c r="M349" s="1438"/>
      <c r="N349" s="1438"/>
      <c r="O349" s="1438"/>
      <c r="P349" s="1830"/>
      <c r="Q349" s="1536"/>
      <c r="R349" s="1536"/>
      <c r="S349" s="1536"/>
      <c r="T349" s="1536"/>
      <c r="U349" s="1447"/>
      <c r="V349" s="500"/>
      <c r="W349" s="501"/>
      <c r="X349" s="501"/>
      <c r="Y349" s="501"/>
      <c r="Z349" s="501"/>
      <c r="AA349" s="501"/>
      <c r="AB349" s="502"/>
      <c r="AC349" s="268"/>
      <c r="AD349" s="269" t="s">
        <v>386</v>
      </c>
      <c r="AE349" s="269" t="s">
        <v>386</v>
      </c>
      <c r="AF349" s="269" t="s">
        <v>386</v>
      </c>
      <c r="AG349" s="269" t="s">
        <v>386</v>
      </c>
      <c r="AH349" s="269" t="s">
        <v>90</v>
      </c>
      <c r="AI349" s="269" t="s">
        <v>90</v>
      </c>
      <c r="AJ349" s="269" t="s">
        <v>90</v>
      </c>
      <c r="AK349" s="269"/>
      <c r="AL349" s="269"/>
      <c r="AM349" s="270"/>
      <c r="AN349" s="269" t="s">
        <v>90</v>
      </c>
      <c r="AO349" s="269" t="s">
        <v>90</v>
      </c>
      <c r="AP349" s="271" t="s">
        <v>2924</v>
      </c>
      <c r="AQ349" s="272">
        <f t="shared" si="199"/>
        <v>0</v>
      </c>
      <c r="AR349" s="273">
        <f t="shared" si="200"/>
        <v>0</v>
      </c>
      <c r="AS349" s="274">
        <f t="shared" si="176"/>
        <v>0</v>
      </c>
      <c r="AT349" s="274">
        <f t="shared" si="178"/>
        <v>0</v>
      </c>
      <c r="AU349" s="125" t="str">
        <f t="shared" si="201"/>
        <v/>
      </c>
      <c r="AV349" s="126" t="str">
        <f t="shared" si="183"/>
        <v/>
      </c>
      <c r="AW349" s="125" t="str">
        <f t="shared" si="184"/>
        <v/>
      </c>
      <c r="AX349" s="127" t="str">
        <f t="shared" si="185"/>
        <v/>
      </c>
      <c r="AY349" s="127" t="str">
        <f t="shared" si="186"/>
        <v/>
      </c>
      <c r="AZ349" s="128" t="str">
        <f t="shared" si="202"/>
        <v/>
      </c>
      <c r="BA349" s="503" t="s">
        <v>2625</v>
      </c>
      <c r="BB349" s="504" t="s">
        <v>843</v>
      </c>
      <c r="BC349" s="547"/>
      <c r="BD349" s="547"/>
      <c r="BE349" s="545"/>
      <c r="BF349" s="547"/>
      <c r="BG349" s="547"/>
      <c r="BH349" s="545"/>
      <c r="BI349" s="545"/>
      <c r="BJ349" s="544">
        <v>0</v>
      </c>
      <c r="BK349" s="545"/>
      <c r="BL349" s="544"/>
      <c r="BM349" s="269" t="s">
        <v>182</v>
      </c>
      <c r="BN349" s="269" t="s">
        <v>90</v>
      </c>
      <c r="BO349" s="271" t="s">
        <v>2924</v>
      </c>
      <c r="BP349" s="262" t="str">
        <f t="shared" si="187"/>
        <v/>
      </c>
      <c r="BQ349" s="263" t="str">
        <f t="shared" si="188"/>
        <v/>
      </c>
      <c r="BR349" s="263" t="str">
        <f t="shared" si="189"/>
        <v/>
      </c>
      <c r="BS349" s="263" t="str">
        <f t="shared" si="190"/>
        <v/>
      </c>
      <c r="BT349" s="264" t="str">
        <f t="shared" si="191"/>
        <v/>
      </c>
      <c r="BU349" s="264" t="str">
        <f t="shared" si="192"/>
        <v/>
      </c>
      <c r="BV349" s="263" t="str">
        <f t="shared" si="193"/>
        <v/>
      </c>
      <c r="BW349" s="263" t="str">
        <f t="shared" si="194"/>
        <v/>
      </c>
      <c r="BX349" s="263" t="str">
        <f t="shared" si="195"/>
        <v/>
      </c>
      <c r="BY349" s="263" t="str">
        <f t="shared" si="196"/>
        <v/>
      </c>
      <c r="BZ349" s="263" t="str">
        <f t="shared" si="197"/>
        <v/>
      </c>
      <c r="CA349" s="263" t="str">
        <f t="shared" si="198"/>
        <v/>
      </c>
      <c r="CB349" s="265"/>
      <c r="CC349" s="1131" t="s">
        <v>1013</v>
      </c>
      <c r="CD349" s="1126">
        <f t="shared" si="180"/>
        <v>0</v>
      </c>
      <c r="CE349" s="1126">
        <f t="shared" si="181"/>
        <v>0</v>
      </c>
    </row>
    <row r="350" spans="1:83" ht="148.5">
      <c r="A350" s="1459">
        <v>177</v>
      </c>
      <c r="B350" s="1487" t="s">
        <v>1475</v>
      </c>
      <c r="C350" s="1487" t="s">
        <v>1476</v>
      </c>
      <c r="D350" s="1487" t="s">
        <v>927</v>
      </c>
      <c r="E350" s="1487" t="s">
        <v>1091</v>
      </c>
      <c r="F350" s="1644">
        <v>234</v>
      </c>
      <c r="G350" s="1644"/>
      <c r="H350" s="1438">
        <v>2925</v>
      </c>
      <c r="I350" s="1644">
        <v>511</v>
      </c>
      <c r="J350" s="1644"/>
      <c r="K350" s="1438">
        <v>5487</v>
      </c>
      <c r="L350" s="1438">
        <v>234</v>
      </c>
      <c r="M350" s="1438"/>
      <c r="N350" s="1438">
        <v>511</v>
      </c>
      <c r="O350" s="1438"/>
      <c r="P350" s="1830" t="s">
        <v>1023</v>
      </c>
      <c r="Q350" s="1536" t="s">
        <v>928</v>
      </c>
      <c r="R350" s="1536" t="s">
        <v>929</v>
      </c>
      <c r="S350" s="1536" t="s">
        <v>4211</v>
      </c>
      <c r="T350" s="1536" t="s">
        <v>256</v>
      </c>
      <c r="U350" s="1792" t="s">
        <v>4212</v>
      </c>
      <c r="V350" s="500" t="s">
        <v>167</v>
      </c>
      <c r="W350" s="501" t="s">
        <v>243</v>
      </c>
      <c r="X350" s="501"/>
      <c r="Y350" s="501">
        <v>3</v>
      </c>
      <c r="Z350" s="501">
        <v>0</v>
      </c>
      <c r="AA350" s="501">
        <v>0</v>
      </c>
      <c r="AB350" s="502"/>
      <c r="AC350" s="268"/>
      <c r="AD350" s="269" t="s">
        <v>408</v>
      </c>
      <c r="AE350" s="269" t="s">
        <v>336</v>
      </c>
      <c r="AF350" s="269" t="s">
        <v>337</v>
      </c>
      <c r="AG350" s="269" t="s">
        <v>335</v>
      </c>
      <c r="AH350" s="269" t="s">
        <v>235</v>
      </c>
      <c r="AI350" s="269" t="s">
        <v>735</v>
      </c>
      <c r="AJ350" s="269" t="s">
        <v>230</v>
      </c>
      <c r="AK350" s="269"/>
      <c r="AL350" s="269"/>
      <c r="AM350" s="270"/>
      <c r="AN350" s="269" t="s">
        <v>610</v>
      </c>
      <c r="AO350" s="269" t="s">
        <v>611</v>
      </c>
      <c r="AP350" s="271" t="s">
        <v>1687</v>
      </c>
      <c r="AQ350" s="272">
        <f t="shared" si="199"/>
        <v>0</v>
      </c>
      <c r="AR350" s="273">
        <f t="shared" si="200"/>
        <v>0</v>
      </c>
      <c r="AS350" s="274">
        <f t="shared" si="176"/>
        <v>0</v>
      </c>
      <c r="AT350" s="274">
        <f t="shared" si="178"/>
        <v>0</v>
      </c>
      <c r="AU350" s="125">
        <f t="shared" si="201"/>
        <v>-47.415730337078656</v>
      </c>
      <c r="AV350" s="126">
        <f t="shared" si="183"/>
        <v>118.37606837606836</v>
      </c>
      <c r="AW350" s="125">
        <f t="shared" si="184"/>
        <v>87.589743589743591</v>
      </c>
      <c r="AX350" s="127">
        <f t="shared" si="185"/>
        <v>80</v>
      </c>
      <c r="AY350" s="127">
        <f t="shared" si="186"/>
        <v>93.129214507016584</v>
      </c>
      <c r="AZ350" s="128" t="str">
        <f t="shared" si="202"/>
        <v/>
      </c>
      <c r="BA350" s="643">
        <v>167</v>
      </c>
      <c r="BB350" s="560" t="s">
        <v>1475</v>
      </c>
      <c r="BC350" s="539">
        <v>445</v>
      </c>
      <c r="BD350" s="539">
        <v>5563</v>
      </c>
      <c r="BE350" s="544"/>
      <c r="BF350" s="539">
        <v>234</v>
      </c>
      <c r="BG350" s="539">
        <v>2925</v>
      </c>
      <c r="BH350" s="544"/>
      <c r="BI350" s="544">
        <v>445</v>
      </c>
      <c r="BJ350" s="544">
        <v>0</v>
      </c>
      <c r="BK350" s="544">
        <v>234</v>
      </c>
      <c r="BL350" s="544"/>
      <c r="BM350" s="269" t="s">
        <v>225</v>
      </c>
      <c r="BN350" s="269" t="s">
        <v>735</v>
      </c>
      <c r="BO350" s="271" t="s">
        <v>1687</v>
      </c>
      <c r="BP350" s="262" t="str">
        <f t="shared" si="187"/>
        <v/>
      </c>
      <c r="BQ350" s="263">
        <f t="shared" si="188"/>
        <v>0</v>
      </c>
      <c r="BR350" s="263">
        <f t="shared" si="189"/>
        <v>-2925</v>
      </c>
      <c r="BS350" s="263">
        <f t="shared" si="190"/>
        <v>2925</v>
      </c>
      <c r="BT350" s="264" t="str">
        <f t="shared" si="191"/>
        <v/>
      </c>
      <c r="BU350" s="264" t="str">
        <f t="shared" si="192"/>
        <v/>
      </c>
      <c r="BV350" s="263">
        <f t="shared" si="193"/>
        <v>0</v>
      </c>
      <c r="BW350" s="263" t="str">
        <f t="shared" si="194"/>
        <v/>
      </c>
      <c r="BX350" s="263" t="str">
        <f t="shared" si="195"/>
        <v/>
      </c>
      <c r="BY350" s="263" t="str">
        <f t="shared" si="196"/>
        <v/>
      </c>
      <c r="BZ350" s="263" t="str">
        <f t="shared" si="197"/>
        <v/>
      </c>
      <c r="CA350" s="263" t="str">
        <f t="shared" si="198"/>
        <v/>
      </c>
      <c r="CB350" s="265"/>
      <c r="CC350" s="1131" t="s">
        <v>1013</v>
      </c>
      <c r="CD350" s="1126">
        <f t="shared" si="180"/>
        <v>0</v>
      </c>
      <c r="CE350" s="1126">
        <f t="shared" si="181"/>
        <v>0</v>
      </c>
    </row>
    <row r="351" spans="1:83" ht="67.5">
      <c r="A351" s="1459">
        <v>178</v>
      </c>
      <c r="B351" s="1487" t="s">
        <v>844</v>
      </c>
      <c r="C351" s="1487" t="s">
        <v>1878</v>
      </c>
      <c r="D351" s="1487" t="s">
        <v>1879</v>
      </c>
      <c r="E351" s="1487" t="s">
        <v>1091</v>
      </c>
      <c r="F351" s="1644">
        <v>1154</v>
      </c>
      <c r="G351" s="1644">
        <v>22</v>
      </c>
      <c r="H351" s="1438"/>
      <c r="I351" s="1644">
        <v>1121</v>
      </c>
      <c r="J351" s="1644">
        <v>22</v>
      </c>
      <c r="K351" s="1438"/>
      <c r="L351" s="1644">
        <v>1154</v>
      </c>
      <c r="M351" s="1438"/>
      <c r="N351" s="1644">
        <v>1121</v>
      </c>
      <c r="O351" s="1438"/>
      <c r="P351" s="1830" t="s">
        <v>1023</v>
      </c>
      <c r="Q351" s="1536" t="s">
        <v>928</v>
      </c>
      <c r="R351" s="1536" t="s">
        <v>929</v>
      </c>
      <c r="S351" s="1536" t="s">
        <v>4213</v>
      </c>
      <c r="T351" s="1536" t="s">
        <v>256</v>
      </c>
      <c r="U351" s="1792"/>
      <c r="V351" s="500" t="s">
        <v>167</v>
      </c>
      <c r="W351" s="501" t="s">
        <v>244</v>
      </c>
      <c r="X351" s="501"/>
      <c r="Y351" s="501">
        <v>3</v>
      </c>
      <c r="Z351" s="501">
        <v>0</v>
      </c>
      <c r="AA351" s="501">
        <v>0</v>
      </c>
      <c r="AB351" s="502"/>
      <c r="AC351" s="268"/>
      <c r="AD351" s="269" t="s">
        <v>408</v>
      </c>
      <c r="AE351" s="269" t="s">
        <v>336</v>
      </c>
      <c r="AF351" s="269" t="s">
        <v>337</v>
      </c>
      <c r="AG351" s="269" t="s">
        <v>335</v>
      </c>
      <c r="AH351" s="269" t="s">
        <v>235</v>
      </c>
      <c r="AI351" s="269" t="s">
        <v>736</v>
      </c>
      <c r="AJ351" s="269" t="s">
        <v>230</v>
      </c>
      <c r="AK351" s="269"/>
      <c r="AL351" s="269"/>
      <c r="AM351" s="270"/>
      <c r="AN351" s="269" t="s">
        <v>610</v>
      </c>
      <c r="AO351" s="269" t="s">
        <v>611</v>
      </c>
      <c r="AP351" s="271" t="s">
        <v>1284</v>
      </c>
      <c r="AQ351" s="272">
        <f t="shared" si="199"/>
        <v>0</v>
      </c>
      <c r="AR351" s="273">
        <f t="shared" si="200"/>
        <v>0</v>
      </c>
      <c r="AS351" s="274">
        <f t="shared" si="176"/>
        <v>0</v>
      </c>
      <c r="AT351" s="274">
        <f t="shared" si="178"/>
        <v>0</v>
      </c>
      <c r="AU351" s="125">
        <f t="shared" si="201"/>
        <v>8.6730268863832727E-2</v>
      </c>
      <c r="AV351" s="126">
        <f t="shared" si="183"/>
        <v>-2.8596187175043308</v>
      </c>
      <c r="AW351" s="125">
        <f t="shared" si="184"/>
        <v>0</v>
      </c>
      <c r="AX351" s="127">
        <f t="shared" si="185"/>
        <v>52454.545454545456</v>
      </c>
      <c r="AY351" s="127">
        <f t="shared" si="186"/>
        <v>50954.545454545456</v>
      </c>
      <c r="AZ351" s="128" t="str">
        <f t="shared" si="202"/>
        <v/>
      </c>
      <c r="BA351" s="643">
        <v>168</v>
      </c>
      <c r="BB351" s="560" t="s">
        <v>844</v>
      </c>
      <c r="BC351" s="539">
        <v>1153</v>
      </c>
      <c r="BD351" s="539">
        <v>22</v>
      </c>
      <c r="BE351" s="544"/>
      <c r="BF351" s="539">
        <v>1154</v>
      </c>
      <c r="BG351" s="539">
        <v>22</v>
      </c>
      <c r="BH351" s="544"/>
      <c r="BI351" s="539">
        <v>1153</v>
      </c>
      <c r="BJ351" s="544">
        <v>0</v>
      </c>
      <c r="BK351" s="539">
        <v>1154</v>
      </c>
      <c r="BL351" s="544"/>
      <c r="BM351" s="269" t="s">
        <v>225</v>
      </c>
      <c r="BN351" s="269" t="s">
        <v>735</v>
      </c>
      <c r="BO351" s="271" t="s">
        <v>1284</v>
      </c>
      <c r="BP351" s="262" t="str">
        <f t="shared" si="187"/>
        <v/>
      </c>
      <c r="BQ351" s="263">
        <f t="shared" si="188"/>
        <v>0</v>
      </c>
      <c r="BR351" s="263">
        <f t="shared" si="189"/>
        <v>0</v>
      </c>
      <c r="BS351" s="263" t="str">
        <f t="shared" si="190"/>
        <v/>
      </c>
      <c r="BT351" s="264" t="str">
        <f t="shared" si="191"/>
        <v/>
      </c>
      <c r="BU351" s="264" t="str">
        <f t="shared" si="192"/>
        <v/>
      </c>
      <c r="BV351" s="263">
        <f t="shared" si="193"/>
        <v>0</v>
      </c>
      <c r="BW351" s="263" t="str">
        <f t="shared" si="194"/>
        <v/>
      </c>
      <c r="BX351" s="263" t="str">
        <f t="shared" si="195"/>
        <v/>
      </c>
      <c r="BY351" s="263" t="str">
        <f t="shared" si="196"/>
        <v/>
      </c>
      <c r="BZ351" s="263" t="str">
        <f t="shared" si="197"/>
        <v/>
      </c>
      <c r="CA351" s="263" t="str">
        <f t="shared" si="198"/>
        <v/>
      </c>
      <c r="CB351" s="265"/>
      <c r="CC351" s="1131" t="s">
        <v>1013</v>
      </c>
      <c r="CD351" s="1126">
        <f t="shared" si="180"/>
        <v>0</v>
      </c>
      <c r="CE351" s="1126">
        <f t="shared" si="181"/>
        <v>0</v>
      </c>
    </row>
    <row r="352" spans="1:83">
      <c r="A352" s="1459">
        <v>179</v>
      </c>
      <c r="B352" s="1465" t="s">
        <v>4214</v>
      </c>
      <c r="C352" s="1428"/>
      <c r="D352" s="1465"/>
      <c r="E352" s="1465"/>
      <c r="F352" s="1644"/>
      <c r="G352" s="1644"/>
      <c r="H352" s="1438"/>
      <c r="I352" s="1644"/>
      <c r="J352" s="1644"/>
      <c r="K352" s="1438"/>
      <c r="L352" s="1438"/>
      <c r="M352" s="1438"/>
      <c r="N352" s="1438"/>
      <c r="O352" s="1438"/>
      <c r="P352" s="1830"/>
      <c r="Q352" s="1536"/>
      <c r="R352" s="1536"/>
      <c r="S352" s="1536"/>
      <c r="T352" s="1536"/>
      <c r="U352" s="1435" t="s">
        <v>4215</v>
      </c>
      <c r="V352" s="500"/>
      <c r="W352" s="501"/>
      <c r="X352" s="501"/>
      <c r="Y352" s="501"/>
      <c r="Z352" s="501"/>
      <c r="AA352" s="501"/>
      <c r="AB352" s="502"/>
      <c r="AC352" s="268"/>
      <c r="AD352" s="269" t="s">
        <v>386</v>
      </c>
      <c r="AE352" s="269" t="s">
        <v>386</v>
      </c>
      <c r="AF352" s="269" t="s">
        <v>386</v>
      </c>
      <c r="AG352" s="269" t="s">
        <v>386</v>
      </c>
      <c r="AH352" s="269" t="s">
        <v>90</v>
      </c>
      <c r="AI352" s="269" t="s">
        <v>90</v>
      </c>
      <c r="AJ352" s="269" t="s">
        <v>90</v>
      </c>
      <c r="AK352" s="269"/>
      <c r="AL352" s="269"/>
      <c r="AM352" s="270"/>
      <c r="AN352" s="269" t="s">
        <v>90</v>
      </c>
      <c r="AO352" s="269" t="s">
        <v>90</v>
      </c>
      <c r="AP352" s="271" t="s">
        <v>2213</v>
      </c>
      <c r="AQ352" s="272">
        <f t="shared" si="199"/>
        <v>0</v>
      </c>
      <c r="AR352" s="273">
        <f t="shared" si="200"/>
        <v>0</v>
      </c>
      <c r="AS352" s="274">
        <f t="shared" ref="AS352:AS415" si="215">IF(AND(SUMIF($A:$A,CONCATENATE($A352,"-","?"),$F:$F)+SUMIF($A:$A,CONCATENATE($A352,"-","??"),$F:$F)&gt;0,SUMIF($A:$A,CONCATENATE($A352,"-","?"),$F:$F)+SUMIF($A:$A,CONCATENATE($A352,"-","??"),$F:$F)&lt;&gt;$F352),1,0)</f>
        <v>0</v>
      </c>
      <c r="AT352" s="274">
        <f t="shared" si="178"/>
        <v>0</v>
      </c>
      <c r="AU352" s="125" t="str">
        <f t="shared" si="201"/>
        <v/>
      </c>
      <c r="AV352" s="126" t="str">
        <f t="shared" si="183"/>
        <v/>
      </c>
      <c r="AW352" s="125" t="str">
        <f t="shared" si="184"/>
        <v/>
      </c>
      <c r="AX352" s="127" t="str">
        <f t="shared" si="185"/>
        <v/>
      </c>
      <c r="AY352" s="127" t="str">
        <f t="shared" si="186"/>
        <v/>
      </c>
      <c r="AZ352" s="128" t="str">
        <f t="shared" si="202"/>
        <v/>
      </c>
      <c r="BA352" s="643">
        <v>169</v>
      </c>
      <c r="BB352" s="504" t="s">
        <v>2687</v>
      </c>
      <c r="BC352" s="547"/>
      <c r="BD352" s="547"/>
      <c r="BE352" s="545"/>
      <c r="BF352" s="547"/>
      <c r="BG352" s="547"/>
      <c r="BH352" s="545"/>
      <c r="BI352" s="545"/>
      <c r="BJ352" s="544">
        <v>0</v>
      </c>
      <c r="BK352" s="545"/>
      <c r="BL352" s="544"/>
      <c r="BM352" s="269" t="s">
        <v>182</v>
      </c>
      <c r="BN352" s="269" t="s">
        <v>90</v>
      </c>
      <c r="BO352" s="271" t="s">
        <v>2213</v>
      </c>
      <c r="BP352" s="262" t="str">
        <f t="shared" si="187"/>
        <v/>
      </c>
      <c r="BQ352" s="263" t="str">
        <f t="shared" si="188"/>
        <v/>
      </c>
      <c r="BR352" s="263" t="str">
        <f t="shared" si="189"/>
        <v/>
      </c>
      <c r="BS352" s="263" t="str">
        <f t="shared" si="190"/>
        <v/>
      </c>
      <c r="BT352" s="264" t="str">
        <f t="shared" si="191"/>
        <v/>
      </c>
      <c r="BU352" s="264" t="str">
        <f t="shared" si="192"/>
        <v/>
      </c>
      <c r="BV352" s="263" t="str">
        <f t="shared" si="193"/>
        <v/>
      </c>
      <c r="BW352" s="263" t="str">
        <f t="shared" si="194"/>
        <v/>
      </c>
      <c r="BX352" s="263" t="str">
        <f t="shared" si="195"/>
        <v/>
      </c>
      <c r="BY352" s="263" t="str">
        <f t="shared" si="196"/>
        <v/>
      </c>
      <c r="BZ352" s="263" t="str">
        <f t="shared" si="197"/>
        <v/>
      </c>
      <c r="CA352" s="263" t="str">
        <f t="shared" si="198"/>
        <v/>
      </c>
      <c r="CB352" s="265"/>
      <c r="CC352" s="1131" t="s">
        <v>1013</v>
      </c>
      <c r="CD352" s="1126">
        <f t="shared" si="180"/>
        <v>0</v>
      </c>
      <c r="CE352" s="1126">
        <f t="shared" si="181"/>
        <v>0</v>
      </c>
    </row>
    <row r="353" spans="1:83" ht="108">
      <c r="A353" s="1459">
        <v>180</v>
      </c>
      <c r="B353" s="1487" t="s">
        <v>2688</v>
      </c>
      <c r="C353" s="1487" t="s">
        <v>1880</v>
      </c>
      <c r="D353" s="1487" t="s">
        <v>1881</v>
      </c>
      <c r="E353" s="1487" t="s">
        <v>90</v>
      </c>
      <c r="F353" s="1644">
        <v>317</v>
      </c>
      <c r="G353" s="1644"/>
      <c r="H353" s="1438">
        <v>664</v>
      </c>
      <c r="I353" s="1644">
        <v>500</v>
      </c>
      <c r="J353" s="1644">
        <v>0</v>
      </c>
      <c r="K353" s="1644">
        <v>1106</v>
      </c>
      <c r="L353" s="1438">
        <v>0</v>
      </c>
      <c r="M353" s="1438">
        <v>317</v>
      </c>
      <c r="N353" s="1438">
        <v>0</v>
      </c>
      <c r="O353" s="1438">
        <v>500</v>
      </c>
      <c r="P353" s="1830" t="s">
        <v>231</v>
      </c>
      <c r="Q353" s="1536" t="s">
        <v>4216</v>
      </c>
      <c r="R353" s="1536" t="s">
        <v>4217</v>
      </c>
      <c r="S353" s="1536" t="s">
        <v>4218</v>
      </c>
      <c r="T353" s="1536" t="s">
        <v>256</v>
      </c>
      <c r="U353" s="1831"/>
      <c r="V353" s="500"/>
      <c r="W353" s="501"/>
      <c r="X353" s="501"/>
      <c r="Y353" s="501"/>
      <c r="Z353" s="501"/>
      <c r="AA353" s="501"/>
      <c r="AB353" s="502" t="s">
        <v>2025</v>
      </c>
      <c r="AC353" s="268"/>
      <c r="AD353" s="269" t="s">
        <v>229</v>
      </c>
      <c r="AE353" s="269" t="s">
        <v>224</v>
      </c>
      <c r="AF353" s="269" t="s">
        <v>225</v>
      </c>
      <c r="AG353" s="269" t="s">
        <v>222</v>
      </c>
      <c r="AH353" s="269" t="s">
        <v>3081</v>
      </c>
      <c r="AI353" s="269" t="s">
        <v>1959</v>
      </c>
      <c r="AJ353" s="269" t="s">
        <v>230</v>
      </c>
      <c r="AK353" s="269"/>
      <c r="AL353" s="269"/>
      <c r="AM353" s="270"/>
      <c r="AN353" s="269" t="s">
        <v>610</v>
      </c>
      <c r="AO353" s="269" t="s">
        <v>611</v>
      </c>
      <c r="AP353" s="299" t="s">
        <v>2947</v>
      </c>
      <c r="AQ353" s="272">
        <f t="shared" si="199"/>
        <v>0</v>
      </c>
      <c r="AR353" s="273">
        <f t="shared" si="200"/>
        <v>0</v>
      </c>
      <c r="AS353" s="274">
        <f t="shared" si="215"/>
        <v>0</v>
      </c>
      <c r="AT353" s="274">
        <f t="shared" si="178"/>
        <v>0</v>
      </c>
      <c r="AU353" s="125">
        <f t="shared" si="201"/>
        <v>6.1976549413735427</v>
      </c>
      <c r="AV353" s="126">
        <f t="shared" si="183"/>
        <v>57.728706624605678</v>
      </c>
      <c r="AW353" s="125">
        <f t="shared" si="184"/>
        <v>66.566265060240966</v>
      </c>
      <c r="AX353" s="127">
        <f t="shared" si="185"/>
        <v>477.40963855421688</v>
      </c>
      <c r="AY353" s="127">
        <f t="shared" si="186"/>
        <v>452.07956600361666</v>
      </c>
      <c r="AZ353" s="128" t="str">
        <f t="shared" si="202"/>
        <v/>
      </c>
      <c r="BA353" s="643">
        <v>170</v>
      </c>
      <c r="BB353" s="628" t="s">
        <v>2688</v>
      </c>
      <c r="BC353" s="629">
        <v>298.5</v>
      </c>
      <c r="BD353" s="629">
        <v>344</v>
      </c>
      <c r="BE353" s="630">
        <v>0</v>
      </c>
      <c r="BF353" s="629">
        <v>317</v>
      </c>
      <c r="BG353" s="629"/>
      <c r="BH353" s="630">
        <v>664</v>
      </c>
      <c r="BI353" s="630">
        <v>0</v>
      </c>
      <c r="BJ353" s="544">
        <v>298.5</v>
      </c>
      <c r="BK353" s="630">
        <v>0</v>
      </c>
      <c r="BL353" s="544">
        <v>317</v>
      </c>
      <c r="BM353" s="269" t="s">
        <v>225</v>
      </c>
      <c r="BN353" s="269" t="s">
        <v>1959</v>
      </c>
      <c r="BO353" s="299" t="s">
        <v>2947</v>
      </c>
      <c r="BP353" s="262" t="str">
        <f t="shared" si="187"/>
        <v/>
      </c>
      <c r="BQ353" s="263">
        <f t="shared" si="188"/>
        <v>0</v>
      </c>
      <c r="BR353" s="263" t="str">
        <f t="shared" si="189"/>
        <v/>
      </c>
      <c r="BS353" s="263">
        <f t="shared" si="190"/>
        <v>0</v>
      </c>
      <c r="BT353" s="264" t="str">
        <f t="shared" si="191"/>
        <v/>
      </c>
      <c r="BU353" s="264" t="str">
        <f t="shared" si="192"/>
        <v/>
      </c>
      <c r="BV353" s="263">
        <f t="shared" si="193"/>
        <v>0</v>
      </c>
      <c r="BW353" s="263">
        <f t="shared" si="194"/>
        <v>0</v>
      </c>
      <c r="BX353" s="263" t="str">
        <f t="shared" si="195"/>
        <v/>
      </c>
      <c r="BY353" s="263" t="str">
        <f t="shared" si="196"/>
        <v/>
      </c>
      <c r="BZ353" s="263" t="str">
        <f t="shared" si="197"/>
        <v/>
      </c>
      <c r="CA353" s="263" t="str">
        <f t="shared" si="198"/>
        <v/>
      </c>
      <c r="CB353" s="265"/>
      <c r="CC353" s="1131" t="s">
        <v>1013</v>
      </c>
      <c r="CD353" s="1126">
        <f t="shared" si="180"/>
        <v>0</v>
      </c>
      <c r="CE353" s="1126">
        <f t="shared" si="181"/>
        <v>0</v>
      </c>
    </row>
    <row r="354" spans="1:83">
      <c r="A354" s="1459">
        <v>181</v>
      </c>
      <c r="B354" s="1487" t="s">
        <v>845</v>
      </c>
      <c r="C354" s="1428"/>
      <c r="D354" s="1465"/>
      <c r="E354" s="1465"/>
      <c r="F354" s="1627"/>
      <c r="G354" s="1627"/>
      <c r="H354" s="1433"/>
      <c r="I354" s="1627"/>
      <c r="J354" s="1627"/>
      <c r="K354" s="1433"/>
      <c r="L354" s="1433"/>
      <c r="M354" s="1433"/>
      <c r="N354" s="1433"/>
      <c r="O354" s="1433"/>
      <c r="P354" s="1532"/>
      <c r="Q354" s="1532"/>
      <c r="R354" s="1532"/>
      <c r="S354" s="1532"/>
      <c r="T354" s="1532"/>
      <c r="U354" s="1435" t="s">
        <v>4219</v>
      </c>
      <c r="V354" s="500"/>
      <c r="W354" s="501"/>
      <c r="X354" s="501"/>
      <c r="Y354" s="501"/>
      <c r="Z354" s="501"/>
      <c r="AA354" s="501"/>
      <c r="AB354" s="502"/>
      <c r="AC354" s="268"/>
      <c r="AD354" s="269" t="s">
        <v>386</v>
      </c>
      <c r="AE354" s="269" t="s">
        <v>386</v>
      </c>
      <c r="AF354" s="269" t="s">
        <v>386</v>
      </c>
      <c r="AG354" s="269" t="s">
        <v>386</v>
      </c>
      <c r="AH354" s="269" t="s">
        <v>90</v>
      </c>
      <c r="AI354" s="269" t="s">
        <v>90</v>
      </c>
      <c r="AJ354" s="269" t="s">
        <v>90</v>
      </c>
      <c r="AK354" s="269"/>
      <c r="AL354" s="269"/>
      <c r="AM354" s="270"/>
      <c r="AN354" s="269" t="s">
        <v>90</v>
      </c>
      <c r="AO354" s="269" t="s">
        <v>90</v>
      </c>
      <c r="AP354" s="271" t="s">
        <v>1951</v>
      </c>
      <c r="AQ354" s="272">
        <f t="shared" si="199"/>
        <v>0</v>
      </c>
      <c r="AR354" s="273">
        <f t="shared" si="200"/>
        <v>0</v>
      </c>
      <c r="AS354" s="274">
        <f t="shared" si="215"/>
        <v>0</v>
      </c>
      <c r="AT354" s="274">
        <f t="shared" ref="AT354:AT417" si="216">IF(AND(SUMIF($A:$A,CONCATENATE($A354,"-","?"),$I:$I)+SUMIF($A:$A,CONCATENATE($A354,"-","??"),$I:$I)&gt;0,SUMIF($A:$A,CONCATENATE($A354,"-","?"),$I:$I)+SUMIF($A:$A,CONCATENATE($A354,"-","??"),$I:$I)&lt;&gt;$I354),1,0)</f>
        <v>0</v>
      </c>
      <c r="AU354" s="125" t="str">
        <f t="shared" si="201"/>
        <v/>
      </c>
      <c r="AV354" s="126" t="str">
        <f t="shared" si="183"/>
        <v/>
      </c>
      <c r="AW354" s="125" t="str">
        <f t="shared" si="184"/>
        <v/>
      </c>
      <c r="AX354" s="127" t="str">
        <f t="shared" si="185"/>
        <v/>
      </c>
      <c r="AY354" s="127" t="str">
        <f t="shared" si="186"/>
        <v/>
      </c>
      <c r="AZ354" s="128" t="str">
        <f t="shared" si="202"/>
        <v/>
      </c>
      <c r="BA354" s="643">
        <v>171</v>
      </c>
      <c r="BB354" s="504" t="s">
        <v>845</v>
      </c>
      <c r="BC354" s="547"/>
      <c r="BD354" s="547"/>
      <c r="BE354" s="545"/>
      <c r="BF354" s="547"/>
      <c r="BG354" s="547"/>
      <c r="BH354" s="545"/>
      <c r="BI354" s="545"/>
      <c r="BJ354" s="544">
        <v>0</v>
      </c>
      <c r="BK354" s="545"/>
      <c r="BL354" s="544"/>
      <c r="BM354" s="269" t="s">
        <v>182</v>
      </c>
      <c r="BN354" s="269" t="s">
        <v>90</v>
      </c>
      <c r="BO354" s="271" t="s">
        <v>1951</v>
      </c>
      <c r="BP354" s="262" t="str">
        <f t="shared" si="187"/>
        <v/>
      </c>
      <c r="BQ354" s="263" t="str">
        <f t="shared" si="188"/>
        <v/>
      </c>
      <c r="BR354" s="263" t="str">
        <f t="shared" si="189"/>
        <v/>
      </c>
      <c r="BS354" s="263" t="str">
        <f t="shared" si="190"/>
        <v/>
      </c>
      <c r="BT354" s="264" t="str">
        <f t="shared" si="191"/>
        <v/>
      </c>
      <c r="BU354" s="264" t="str">
        <f t="shared" si="192"/>
        <v/>
      </c>
      <c r="BV354" s="263" t="str">
        <f t="shared" si="193"/>
        <v/>
      </c>
      <c r="BW354" s="263" t="str">
        <f t="shared" si="194"/>
        <v/>
      </c>
      <c r="BX354" s="263" t="str">
        <f t="shared" si="195"/>
        <v/>
      </c>
      <c r="BY354" s="263" t="str">
        <f t="shared" si="196"/>
        <v/>
      </c>
      <c r="BZ354" s="263" t="str">
        <f t="shared" si="197"/>
        <v/>
      </c>
      <c r="CA354" s="263" t="str">
        <f t="shared" si="198"/>
        <v/>
      </c>
      <c r="CB354" s="265"/>
      <c r="CC354" s="1131" t="s">
        <v>1013</v>
      </c>
      <c r="CD354" s="1126">
        <f t="shared" si="180"/>
        <v>0</v>
      </c>
      <c r="CE354" s="1126">
        <f t="shared" si="181"/>
        <v>0</v>
      </c>
    </row>
    <row r="355" spans="1:83" ht="67.5">
      <c r="A355" s="1459">
        <v>182</v>
      </c>
      <c r="B355" s="1487" t="s">
        <v>1477</v>
      </c>
      <c r="C355" s="1487" t="s">
        <v>1478</v>
      </c>
      <c r="D355" s="1487" t="s">
        <v>1479</v>
      </c>
      <c r="E355" s="1487" t="s">
        <v>1480</v>
      </c>
      <c r="F355" s="1644">
        <v>1813</v>
      </c>
      <c r="G355" s="1644"/>
      <c r="H355" s="1644">
        <v>17287</v>
      </c>
      <c r="I355" s="1644">
        <v>1788</v>
      </c>
      <c r="J355" s="1644"/>
      <c r="K355" s="1644">
        <v>17273</v>
      </c>
      <c r="L355" s="1438">
        <v>800</v>
      </c>
      <c r="M355" s="1438">
        <v>1013</v>
      </c>
      <c r="N355" s="1438">
        <v>80</v>
      </c>
      <c r="O355" s="1438">
        <v>1708</v>
      </c>
      <c r="P355" s="1536" t="s">
        <v>231</v>
      </c>
      <c r="Q355" s="1536" t="s">
        <v>928</v>
      </c>
      <c r="R355" s="1536" t="s">
        <v>1481</v>
      </c>
      <c r="S355" s="1536" t="s">
        <v>1482</v>
      </c>
      <c r="T355" s="1536" t="s">
        <v>256</v>
      </c>
      <c r="U355" s="1792"/>
      <c r="V355" s="500" t="s">
        <v>167</v>
      </c>
      <c r="W355" s="501" t="s">
        <v>245</v>
      </c>
      <c r="X355" s="501"/>
      <c r="Y355" s="501">
        <v>3</v>
      </c>
      <c r="Z355" s="501">
        <v>2</v>
      </c>
      <c r="AA355" s="501">
        <v>0</v>
      </c>
      <c r="AB355" s="502"/>
      <c r="AC355" s="268"/>
      <c r="AD355" s="269" t="s">
        <v>1029</v>
      </c>
      <c r="AE355" s="269" t="s">
        <v>1030</v>
      </c>
      <c r="AF355" s="269" t="s">
        <v>1031</v>
      </c>
      <c r="AG355" s="269" t="s">
        <v>1028</v>
      </c>
      <c r="AH355" s="269" t="s">
        <v>3082</v>
      </c>
      <c r="AI355" s="269" t="s">
        <v>1032</v>
      </c>
      <c r="AJ355" s="269" t="s">
        <v>230</v>
      </c>
      <c r="AK355" s="269"/>
      <c r="AL355" s="269"/>
      <c r="AM355" s="270"/>
      <c r="AN355" s="269" t="s">
        <v>564</v>
      </c>
      <c r="AO355" s="269" t="s">
        <v>565</v>
      </c>
      <c r="AP355" s="271"/>
      <c r="AQ355" s="272">
        <f t="shared" si="199"/>
        <v>0</v>
      </c>
      <c r="AR355" s="273">
        <f t="shared" si="200"/>
        <v>0</v>
      </c>
      <c r="AS355" s="274">
        <f t="shared" si="215"/>
        <v>0</v>
      </c>
      <c r="AT355" s="274">
        <f t="shared" si="216"/>
        <v>0</v>
      </c>
      <c r="AU355" s="125">
        <f t="shared" si="201"/>
        <v>24.178082191780813</v>
      </c>
      <c r="AV355" s="126">
        <f t="shared" si="183"/>
        <v>-1.3789299503585206</v>
      </c>
      <c r="AW355" s="125">
        <f t="shared" si="184"/>
        <v>-8.0985711806558225E-2</v>
      </c>
      <c r="AX355" s="127">
        <f t="shared" si="185"/>
        <v>104.87649678949499</v>
      </c>
      <c r="AY355" s="127">
        <f t="shared" si="186"/>
        <v>103.51415503965727</v>
      </c>
      <c r="AZ355" s="128" t="str">
        <f t="shared" si="202"/>
        <v/>
      </c>
      <c r="BA355" s="643">
        <v>175</v>
      </c>
      <c r="BB355" s="560" t="s">
        <v>1477</v>
      </c>
      <c r="BC355" s="539">
        <v>1460</v>
      </c>
      <c r="BD355" s="539"/>
      <c r="BE355" s="539">
        <v>15534</v>
      </c>
      <c r="BF355" s="539">
        <v>1813</v>
      </c>
      <c r="BG355" s="539"/>
      <c r="BH355" s="539">
        <v>23926</v>
      </c>
      <c r="BI355" s="550">
        <v>800</v>
      </c>
      <c r="BJ355" s="550">
        <v>660</v>
      </c>
      <c r="BK355" s="544">
        <v>800</v>
      </c>
      <c r="BL355" s="544">
        <v>1013</v>
      </c>
      <c r="BM355" s="269" t="s">
        <v>225</v>
      </c>
      <c r="BN355" s="269" t="s">
        <v>1032</v>
      </c>
      <c r="BO355" s="271"/>
      <c r="BP355" s="262" t="str">
        <f t="shared" si="187"/>
        <v/>
      </c>
      <c r="BQ355" s="263">
        <f t="shared" si="188"/>
        <v>0</v>
      </c>
      <c r="BR355" s="263" t="str">
        <f t="shared" si="189"/>
        <v/>
      </c>
      <c r="BS355" s="263">
        <f t="shared" si="190"/>
        <v>-6639</v>
      </c>
      <c r="BT355" s="264" t="str">
        <f t="shared" si="191"/>
        <v/>
      </c>
      <c r="BU355" s="264" t="str">
        <f t="shared" si="192"/>
        <v/>
      </c>
      <c r="BV355" s="263">
        <f t="shared" si="193"/>
        <v>0</v>
      </c>
      <c r="BW355" s="263">
        <f t="shared" si="194"/>
        <v>0</v>
      </c>
      <c r="BX355" s="263" t="str">
        <f t="shared" si="195"/>
        <v/>
      </c>
      <c r="BY355" s="263" t="str">
        <f t="shared" si="196"/>
        <v/>
      </c>
      <c r="BZ355" s="263" t="str">
        <f t="shared" si="197"/>
        <v/>
      </c>
      <c r="CA355" s="263" t="str">
        <f t="shared" si="198"/>
        <v/>
      </c>
      <c r="CB355" s="265"/>
      <c r="CC355" s="1131" t="s">
        <v>1013</v>
      </c>
      <c r="CD355" s="1126">
        <f t="shared" si="180"/>
        <v>0</v>
      </c>
      <c r="CE355" s="1126">
        <f t="shared" si="181"/>
        <v>0</v>
      </c>
    </row>
    <row r="356" spans="1:83" ht="121.5">
      <c r="A356" s="1459">
        <v>183</v>
      </c>
      <c r="B356" s="1487" t="s">
        <v>2125</v>
      </c>
      <c r="C356" s="1487" t="s">
        <v>2126</v>
      </c>
      <c r="D356" s="1487" t="s">
        <v>1885</v>
      </c>
      <c r="E356" s="1487" t="s">
        <v>90</v>
      </c>
      <c r="F356" s="1832">
        <v>4024</v>
      </c>
      <c r="G356" s="1832">
        <v>24233</v>
      </c>
      <c r="H356" s="1830">
        <v>0</v>
      </c>
      <c r="I356" s="1833">
        <v>3893</v>
      </c>
      <c r="J356" s="1833">
        <v>36668</v>
      </c>
      <c r="K356" s="1833">
        <v>0</v>
      </c>
      <c r="L356" s="1830">
        <v>3018</v>
      </c>
      <c r="M356" s="1438">
        <v>1006</v>
      </c>
      <c r="N356" s="1830">
        <v>2897</v>
      </c>
      <c r="O356" s="1438">
        <v>996</v>
      </c>
      <c r="P356" s="1536" t="s">
        <v>231</v>
      </c>
      <c r="Q356" s="1536" t="s">
        <v>4216</v>
      </c>
      <c r="R356" s="1536" t="s">
        <v>4220</v>
      </c>
      <c r="S356" s="1536" t="s">
        <v>4221</v>
      </c>
      <c r="T356" s="1532" t="s">
        <v>256</v>
      </c>
      <c r="U356" s="1792"/>
      <c r="V356" s="500"/>
      <c r="W356" s="501"/>
      <c r="X356" s="501"/>
      <c r="Y356" s="501"/>
      <c r="Z356" s="501"/>
      <c r="AA356" s="501"/>
      <c r="AB356" s="501" t="s">
        <v>2025</v>
      </c>
      <c r="AC356" s="268"/>
      <c r="AD356" s="269" t="s">
        <v>228</v>
      </c>
      <c r="AE356" s="269" t="s">
        <v>1702</v>
      </c>
      <c r="AF356" s="269" t="s">
        <v>1350</v>
      </c>
      <c r="AG356" s="269" t="s">
        <v>231</v>
      </c>
      <c r="AH356" s="269" t="s">
        <v>3082</v>
      </c>
      <c r="AI356" s="269" t="s">
        <v>2013</v>
      </c>
      <c r="AJ356" s="269" t="s">
        <v>230</v>
      </c>
      <c r="AK356" s="269"/>
      <c r="AL356" s="269"/>
      <c r="AM356" s="270"/>
      <c r="AN356" s="269" t="s">
        <v>564</v>
      </c>
      <c r="AO356" s="269" t="s">
        <v>565</v>
      </c>
      <c r="AP356" s="271" t="s">
        <v>3025</v>
      </c>
      <c r="AQ356" s="272">
        <f t="shared" si="199"/>
        <v>0</v>
      </c>
      <c r="AR356" s="273">
        <f t="shared" si="200"/>
        <v>0</v>
      </c>
      <c r="AS356" s="274">
        <f t="shared" si="215"/>
        <v>0</v>
      </c>
      <c r="AT356" s="274">
        <f t="shared" si="216"/>
        <v>0</v>
      </c>
      <c r="AU356" s="125">
        <f t="shared" si="201"/>
        <v>39.740660226002042</v>
      </c>
      <c r="AV356" s="126">
        <f t="shared" si="183"/>
        <v>-3.255467196819084</v>
      </c>
      <c r="AW356" s="125" t="str">
        <f t="shared" si="184"/>
        <v/>
      </c>
      <c r="AX356" s="127">
        <f t="shared" si="185"/>
        <v>166.05455370775388</v>
      </c>
      <c r="AY356" s="127">
        <f t="shared" si="186"/>
        <v>106.16886658666958</v>
      </c>
      <c r="AZ356" s="128">
        <f t="shared" si="202"/>
        <v>-36.063863220806056</v>
      </c>
      <c r="BA356" s="643">
        <v>176</v>
      </c>
      <c r="BB356" s="628" t="s">
        <v>2125</v>
      </c>
      <c r="BC356" s="694">
        <v>2879.62</v>
      </c>
      <c r="BD356" s="694">
        <v>5931</v>
      </c>
      <c r="BE356" s="694">
        <v>0</v>
      </c>
      <c r="BF356" s="694">
        <v>4024</v>
      </c>
      <c r="BG356" s="694">
        <v>24233</v>
      </c>
      <c r="BH356" s="694">
        <v>0</v>
      </c>
      <c r="BI356" s="694">
        <v>2762.1149999999998</v>
      </c>
      <c r="BJ356" s="544">
        <v>117.50500000000011</v>
      </c>
      <c r="BK356" s="694">
        <v>3018</v>
      </c>
      <c r="BL356" s="544">
        <v>1006</v>
      </c>
      <c r="BM356" s="269" t="s">
        <v>1350</v>
      </c>
      <c r="BN356" s="269" t="s">
        <v>2013</v>
      </c>
      <c r="BO356" s="271" t="s">
        <v>3025</v>
      </c>
      <c r="BP356" s="262" t="str">
        <f t="shared" si="187"/>
        <v/>
      </c>
      <c r="BQ356" s="263">
        <f t="shared" si="188"/>
        <v>0</v>
      </c>
      <c r="BR356" s="263">
        <f t="shared" si="189"/>
        <v>0</v>
      </c>
      <c r="BS356" s="263">
        <f t="shared" si="190"/>
        <v>0</v>
      </c>
      <c r="BT356" s="264" t="str">
        <f t="shared" si="191"/>
        <v/>
      </c>
      <c r="BU356" s="264" t="str">
        <f t="shared" si="192"/>
        <v/>
      </c>
      <c r="BV356" s="263">
        <f t="shared" si="193"/>
        <v>0</v>
      </c>
      <c r="BW356" s="263">
        <f t="shared" si="194"/>
        <v>0</v>
      </c>
      <c r="BX356" s="263" t="str">
        <f t="shared" si="195"/>
        <v/>
      </c>
      <c r="BY356" s="263" t="str">
        <f t="shared" si="196"/>
        <v/>
      </c>
      <c r="BZ356" s="263" t="str">
        <f t="shared" si="197"/>
        <v/>
      </c>
      <c r="CA356" s="263" t="str">
        <f t="shared" si="198"/>
        <v/>
      </c>
      <c r="CB356" s="265"/>
      <c r="CC356" s="1131" t="s">
        <v>1013</v>
      </c>
      <c r="CD356" s="1126">
        <f t="shared" si="180"/>
        <v>0</v>
      </c>
      <c r="CE356" s="1126">
        <f>I356-N356-O356</f>
        <v>0</v>
      </c>
    </row>
    <row r="357" spans="1:83" ht="81">
      <c r="A357" s="1459">
        <v>184</v>
      </c>
      <c r="B357" s="1487" t="s">
        <v>2127</v>
      </c>
      <c r="C357" s="1487" t="s">
        <v>1886</v>
      </c>
      <c r="D357" s="1487" t="s">
        <v>1887</v>
      </c>
      <c r="E357" s="1487" t="s">
        <v>90</v>
      </c>
      <c r="F357" s="1834">
        <v>5500</v>
      </c>
      <c r="G357" s="1834"/>
      <c r="H357" s="1830">
        <v>1532</v>
      </c>
      <c r="I357" s="1835">
        <v>5500</v>
      </c>
      <c r="J357" s="1836">
        <v>0</v>
      </c>
      <c r="K357" s="1836">
        <v>1803</v>
      </c>
      <c r="L357" s="1830"/>
      <c r="M357" s="1438">
        <v>5500</v>
      </c>
      <c r="N357" s="1836">
        <v>0</v>
      </c>
      <c r="O357" s="1712">
        <v>5500</v>
      </c>
      <c r="P357" s="1693" t="s">
        <v>1823</v>
      </c>
      <c r="Q357" s="1536" t="s">
        <v>4208</v>
      </c>
      <c r="R357" s="1536" t="s">
        <v>2690</v>
      </c>
      <c r="S357" s="1536" t="s">
        <v>4222</v>
      </c>
      <c r="T357" s="1532" t="s">
        <v>256</v>
      </c>
      <c r="U357" s="1792"/>
      <c r="V357" s="500"/>
      <c r="W357" s="501"/>
      <c r="X357" s="501"/>
      <c r="Y357" s="501"/>
      <c r="Z357" s="501"/>
      <c r="AA357" s="501"/>
      <c r="AB357" s="501" t="s">
        <v>2025</v>
      </c>
      <c r="AC357" s="268"/>
      <c r="AD357" s="269" t="s">
        <v>229</v>
      </c>
      <c r="AE357" s="269" t="s">
        <v>224</v>
      </c>
      <c r="AF357" s="269" t="s">
        <v>225</v>
      </c>
      <c r="AG357" s="269" t="s">
        <v>222</v>
      </c>
      <c r="AH357" s="269" t="s">
        <v>3081</v>
      </c>
      <c r="AI357" s="269" t="s">
        <v>1956</v>
      </c>
      <c r="AJ357" s="269" t="s">
        <v>230</v>
      </c>
      <c r="AK357" s="269"/>
      <c r="AL357" s="269"/>
      <c r="AM357" s="270"/>
      <c r="AN357" s="269" t="s">
        <v>564</v>
      </c>
      <c r="AO357" s="269" t="s">
        <v>565</v>
      </c>
      <c r="AP357" s="271" t="s">
        <v>2000</v>
      </c>
      <c r="AQ357" s="272">
        <f t="shared" si="199"/>
        <v>0</v>
      </c>
      <c r="AR357" s="273">
        <f t="shared" si="200"/>
        <v>0</v>
      </c>
      <c r="AS357" s="274">
        <f t="shared" si="215"/>
        <v>0</v>
      </c>
      <c r="AT357" s="274">
        <f t="shared" si="216"/>
        <v>0</v>
      </c>
      <c r="AU357" s="125">
        <f t="shared" si="201"/>
        <v>10.132158590308361</v>
      </c>
      <c r="AV357" s="126">
        <f t="shared" si="183"/>
        <v>0</v>
      </c>
      <c r="AW357" s="125">
        <f t="shared" si="184"/>
        <v>17.689295039164499</v>
      </c>
      <c r="AX357" s="127">
        <f t="shared" si="185"/>
        <v>3590.0783289817232</v>
      </c>
      <c r="AY357" s="127">
        <f t="shared" si="186"/>
        <v>3050.4714364947308</v>
      </c>
      <c r="AZ357" s="128" t="str">
        <f t="shared" si="202"/>
        <v/>
      </c>
      <c r="BA357" s="643">
        <v>177</v>
      </c>
      <c r="BB357" s="628" t="s">
        <v>2127</v>
      </c>
      <c r="BC357" s="695">
        <v>4994</v>
      </c>
      <c r="BD357" s="696"/>
      <c r="BE357" s="697">
        <v>1653</v>
      </c>
      <c r="BF357" s="696">
        <v>5500</v>
      </c>
      <c r="BG357" s="696"/>
      <c r="BH357" s="697">
        <v>1532</v>
      </c>
      <c r="BI357" s="697"/>
      <c r="BJ357" s="550">
        <v>4994</v>
      </c>
      <c r="BK357" s="697"/>
      <c r="BL357" s="544">
        <v>5500</v>
      </c>
      <c r="BM357" s="269" t="s">
        <v>225</v>
      </c>
      <c r="BN357" s="269" t="s">
        <v>1956</v>
      </c>
      <c r="BO357" s="271" t="s">
        <v>2000</v>
      </c>
      <c r="BP357" s="262" t="str">
        <f t="shared" si="187"/>
        <v/>
      </c>
      <c r="BQ357" s="263">
        <f t="shared" si="188"/>
        <v>0</v>
      </c>
      <c r="BR357" s="263" t="str">
        <f t="shared" si="189"/>
        <v/>
      </c>
      <c r="BS357" s="263">
        <f t="shared" si="190"/>
        <v>0</v>
      </c>
      <c r="BT357" s="264" t="str">
        <f t="shared" si="191"/>
        <v/>
      </c>
      <c r="BU357" s="264" t="str">
        <f t="shared" si="192"/>
        <v/>
      </c>
      <c r="BV357" s="263" t="str">
        <f t="shared" si="193"/>
        <v/>
      </c>
      <c r="BW357" s="263">
        <f t="shared" si="194"/>
        <v>0</v>
      </c>
      <c r="BX357" s="263" t="str">
        <f t="shared" si="195"/>
        <v/>
      </c>
      <c r="BY357" s="263" t="str">
        <f t="shared" si="196"/>
        <v/>
      </c>
      <c r="BZ357" s="263" t="str">
        <f t="shared" si="197"/>
        <v/>
      </c>
      <c r="CA357" s="263" t="str">
        <f t="shared" si="198"/>
        <v/>
      </c>
      <c r="CB357" s="265"/>
      <c r="CC357" s="1131" t="s">
        <v>1013</v>
      </c>
      <c r="CD357" s="1126">
        <f t="shared" si="180"/>
        <v>0</v>
      </c>
      <c r="CE357" s="1126">
        <f t="shared" si="181"/>
        <v>0</v>
      </c>
    </row>
    <row r="358" spans="1:83" ht="67.5">
      <c r="A358" s="1459">
        <v>185</v>
      </c>
      <c r="B358" s="1487" t="s">
        <v>2128</v>
      </c>
      <c r="C358" s="1487" t="s">
        <v>1888</v>
      </c>
      <c r="D358" s="1487" t="s">
        <v>1889</v>
      </c>
      <c r="E358" s="1487" t="s">
        <v>90</v>
      </c>
      <c r="F358" s="1834">
        <v>150</v>
      </c>
      <c r="G358" s="1832">
        <v>0</v>
      </c>
      <c r="H358" s="1437">
        <v>4954</v>
      </c>
      <c r="I358" s="1665">
        <v>100</v>
      </c>
      <c r="J358" s="1665">
        <v>0</v>
      </c>
      <c r="K358" s="1837">
        <v>4211</v>
      </c>
      <c r="L358" s="1838">
        <v>0</v>
      </c>
      <c r="M358" s="1839">
        <v>150</v>
      </c>
      <c r="N358" s="1837">
        <v>0</v>
      </c>
      <c r="O358" s="1837">
        <v>100</v>
      </c>
      <c r="P358" s="1840" t="s">
        <v>231</v>
      </c>
      <c r="Q358" s="1536" t="s">
        <v>4223</v>
      </c>
      <c r="R358" s="1536" t="s">
        <v>4224</v>
      </c>
      <c r="S358" s="1536" t="s">
        <v>4225</v>
      </c>
      <c r="T358" s="1532" t="s">
        <v>256</v>
      </c>
      <c r="U358" s="1792"/>
      <c r="V358" s="500"/>
      <c r="W358" s="501"/>
      <c r="X358" s="501"/>
      <c r="Y358" s="501"/>
      <c r="Z358" s="501"/>
      <c r="AA358" s="501"/>
      <c r="AB358" s="501" t="s">
        <v>2025</v>
      </c>
      <c r="AC358" s="268"/>
      <c r="AD358" s="269" t="s">
        <v>229</v>
      </c>
      <c r="AE358" s="269" t="s">
        <v>224</v>
      </c>
      <c r="AF358" s="269" t="s">
        <v>225</v>
      </c>
      <c r="AG358" s="269" t="s">
        <v>222</v>
      </c>
      <c r="AH358" s="269" t="s">
        <v>3081</v>
      </c>
      <c r="AI358" s="269" t="s">
        <v>1957</v>
      </c>
      <c r="AJ358" s="269" t="s">
        <v>230</v>
      </c>
      <c r="AK358" s="269"/>
      <c r="AL358" s="269"/>
      <c r="AM358" s="270"/>
      <c r="AN358" s="269" t="s">
        <v>564</v>
      </c>
      <c r="AO358" s="269" t="s">
        <v>565</v>
      </c>
      <c r="AP358" s="271" t="s">
        <v>2948</v>
      </c>
      <c r="AQ358" s="272">
        <f t="shared" si="199"/>
        <v>0</v>
      </c>
      <c r="AR358" s="273">
        <f t="shared" si="200"/>
        <v>0</v>
      </c>
      <c r="AS358" s="274">
        <f t="shared" si="215"/>
        <v>0</v>
      </c>
      <c r="AT358" s="274">
        <f t="shared" si="216"/>
        <v>0</v>
      </c>
      <c r="AU358" s="125">
        <f t="shared" si="201"/>
        <v>150.83612040133781</v>
      </c>
      <c r="AV358" s="126">
        <f t="shared" si="183"/>
        <v>-33.333333333333336</v>
      </c>
      <c r="AW358" s="125">
        <f t="shared" si="184"/>
        <v>-14.997981429148165</v>
      </c>
      <c r="AX358" s="127">
        <f t="shared" si="185"/>
        <v>30.278562777553493</v>
      </c>
      <c r="AY358" s="127">
        <f t="shared" si="186"/>
        <v>23.747328425552126</v>
      </c>
      <c r="AZ358" s="128" t="str">
        <f t="shared" si="202"/>
        <v/>
      </c>
      <c r="BA358" s="643">
        <v>178</v>
      </c>
      <c r="BB358" s="628" t="s">
        <v>2128</v>
      </c>
      <c r="BC358" s="698">
        <v>59.8</v>
      </c>
      <c r="BD358" s="694">
        <v>0</v>
      </c>
      <c r="BE358" s="694">
        <v>2985</v>
      </c>
      <c r="BF358" s="698">
        <v>150</v>
      </c>
      <c r="BG358" s="694">
        <v>0</v>
      </c>
      <c r="BH358" s="694">
        <v>4954</v>
      </c>
      <c r="BI358" s="694">
        <v>0</v>
      </c>
      <c r="BJ358" s="544">
        <v>59.8</v>
      </c>
      <c r="BK358" s="694">
        <v>0</v>
      </c>
      <c r="BL358" s="544">
        <v>150</v>
      </c>
      <c r="BM358" s="269" t="s">
        <v>225</v>
      </c>
      <c r="BN358" s="269" t="s">
        <v>1957</v>
      </c>
      <c r="BO358" s="271" t="s">
        <v>2948</v>
      </c>
      <c r="BP358" s="262" t="str">
        <f t="shared" si="187"/>
        <v/>
      </c>
      <c r="BQ358" s="263">
        <f t="shared" si="188"/>
        <v>0</v>
      </c>
      <c r="BR358" s="263">
        <f t="shared" si="189"/>
        <v>0</v>
      </c>
      <c r="BS358" s="263">
        <f t="shared" si="190"/>
        <v>0</v>
      </c>
      <c r="BT358" s="264" t="str">
        <f t="shared" si="191"/>
        <v/>
      </c>
      <c r="BU358" s="264" t="str">
        <f t="shared" si="192"/>
        <v/>
      </c>
      <c r="BV358" s="263">
        <f t="shared" si="193"/>
        <v>0</v>
      </c>
      <c r="BW358" s="263">
        <f t="shared" si="194"/>
        <v>0</v>
      </c>
      <c r="BX358" s="263" t="str">
        <f t="shared" si="195"/>
        <v/>
      </c>
      <c r="BY358" s="263" t="str">
        <f t="shared" si="196"/>
        <v/>
      </c>
      <c r="BZ358" s="263" t="str">
        <f t="shared" si="197"/>
        <v/>
      </c>
      <c r="CA358" s="263" t="str">
        <f t="shared" si="198"/>
        <v/>
      </c>
      <c r="CB358" s="265"/>
      <c r="CC358" s="1131" t="s">
        <v>1013</v>
      </c>
      <c r="CD358" s="1126">
        <f t="shared" si="180"/>
        <v>0</v>
      </c>
      <c r="CE358" s="1126">
        <f t="shared" si="181"/>
        <v>0</v>
      </c>
    </row>
    <row r="359" spans="1:83" ht="81">
      <c r="A359" s="1459">
        <v>186</v>
      </c>
      <c r="B359" s="1465" t="s">
        <v>848</v>
      </c>
      <c r="C359" s="1428"/>
      <c r="D359" s="1465"/>
      <c r="E359" s="1465"/>
      <c r="F359" s="1627"/>
      <c r="G359" s="1627"/>
      <c r="H359" s="1433"/>
      <c r="I359" s="1627"/>
      <c r="J359" s="1627"/>
      <c r="K359" s="1433"/>
      <c r="L359" s="1433"/>
      <c r="M359" s="1433"/>
      <c r="N359" s="1433"/>
      <c r="O359" s="1433"/>
      <c r="P359" s="1532"/>
      <c r="Q359" s="1536" t="s">
        <v>255</v>
      </c>
      <c r="R359" s="1536" t="s">
        <v>4226</v>
      </c>
      <c r="S359" s="1536" t="s">
        <v>4227</v>
      </c>
      <c r="T359" s="1532"/>
      <c r="U359" s="1435" t="s">
        <v>4202</v>
      </c>
      <c r="V359" s="500"/>
      <c r="W359" s="501"/>
      <c r="X359" s="501"/>
      <c r="Y359" s="501"/>
      <c r="Z359" s="501"/>
      <c r="AA359" s="501"/>
      <c r="AB359" s="502"/>
      <c r="AC359" s="268"/>
      <c r="AD359" s="269" t="s">
        <v>182</v>
      </c>
      <c r="AE359" s="269" t="s">
        <v>182</v>
      </c>
      <c r="AF359" s="269" t="s">
        <v>182</v>
      </c>
      <c r="AG359" s="269" t="s">
        <v>182</v>
      </c>
      <c r="AH359" s="269" t="s">
        <v>90</v>
      </c>
      <c r="AI359" s="269" t="s">
        <v>182</v>
      </c>
      <c r="AJ359" s="269" t="s">
        <v>90</v>
      </c>
      <c r="AK359" s="269"/>
      <c r="AL359" s="269"/>
      <c r="AM359" s="270"/>
      <c r="AN359" s="269" t="s">
        <v>90</v>
      </c>
      <c r="AO359" s="269" t="s">
        <v>90</v>
      </c>
      <c r="AP359" s="271" t="s">
        <v>2924</v>
      </c>
      <c r="AQ359" s="272">
        <f t="shared" si="199"/>
        <v>0</v>
      </c>
      <c r="AR359" s="273">
        <f t="shared" si="200"/>
        <v>0</v>
      </c>
      <c r="AS359" s="274">
        <f t="shared" si="215"/>
        <v>0</v>
      </c>
      <c r="AT359" s="274">
        <f t="shared" si="216"/>
        <v>0</v>
      </c>
      <c r="AU359" s="125" t="str">
        <f t="shared" si="201"/>
        <v/>
      </c>
      <c r="AV359" s="126" t="str">
        <f t="shared" si="183"/>
        <v/>
      </c>
      <c r="AW359" s="125" t="str">
        <f t="shared" si="184"/>
        <v/>
      </c>
      <c r="AX359" s="127" t="str">
        <f t="shared" si="185"/>
        <v/>
      </c>
      <c r="AY359" s="127" t="str">
        <f t="shared" si="186"/>
        <v/>
      </c>
      <c r="AZ359" s="128" t="str">
        <f t="shared" si="202"/>
        <v/>
      </c>
      <c r="BA359" s="643">
        <v>179</v>
      </c>
      <c r="BB359" s="504" t="s">
        <v>848</v>
      </c>
      <c r="BC359" s="547"/>
      <c r="BD359" s="547"/>
      <c r="BE359" s="545"/>
      <c r="BF359" s="547"/>
      <c r="BG359" s="547"/>
      <c r="BH359" s="545"/>
      <c r="BI359" s="545"/>
      <c r="BJ359" s="544">
        <v>0</v>
      </c>
      <c r="BK359" s="545"/>
      <c r="BL359" s="544"/>
      <c r="BM359" s="269" t="s">
        <v>182</v>
      </c>
      <c r="BN359" s="269" t="s">
        <v>182</v>
      </c>
      <c r="BO359" s="271" t="s">
        <v>2924</v>
      </c>
      <c r="BP359" s="262" t="str">
        <f t="shared" si="187"/>
        <v/>
      </c>
      <c r="BQ359" s="263" t="str">
        <f t="shared" si="188"/>
        <v/>
      </c>
      <c r="BR359" s="263" t="str">
        <f t="shared" si="189"/>
        <v/>
      </c>
      <c r="BS359" s="263" t="str">
        <f t="shared" si="190"/>
        <v/>
      </c>
      <c r="BT359" s="264" t="str">
        <f t="shared" si="191"/>
        <v/>
      </c>
      <c r="BU359" s="264" t="str">
        <f t="shared" si="192"/>
        <v/>
      </c>
      <c r="BV359" s="263" t="str">
        <f t="shared" si="193"/>
        <v/>
      </c>
      <c r="BW359" s="263" t="str">
        <f t="shared" si="194"/>
        <v/>
      </c>
      <c r="BX359" s="263" t="str">
        <f t="shared" si="195"/>
        <v/>
      </c>
      <c r="BY359" s="263" t="str">
        <f t="shared" si="196"/>
        <v/>
      </c>
      <c r="BZ359" s="263" t="str">
        <f t="shared" si="197"/>
        <v/>
      </c>
      <c r="CA359" s="263" t="str">
        <f t="shared" si="198"/>
        <v/>
      </c>
      <c r="CB359" s="265"/>
      <c r="CC359" s="1131" t="s">
        <v>1013</v>
      </c>
      <c r="CD359" s="1126">
        <f t="shared" si="180"/>
        <v>0</v>
      </c>
      <c r="CE359" s="1126">
        <f t="shared" si="181"/>
        <v>0</v>
      </c>
    </row>
    <row r="360" spans="1:83" ht="81">
      <c r="A360" s="1459">
        <v>187</v>
      </c>
      <c r="B360" s="1465" t="s">
        <v>643</v>
      </c>
      <c r="C360" s="1428"/>
      <c r="D360" s="1465"/>
      <c r="E360" s="1465"/>
      <c r="F360" s="1627"/>
      <c r="G360" s="1627"/>
      <c r="H360" s="1433"/>
      <c r="I360" s="1627"/>
      <c r="J360" s="1627"/>
      <c r="K360" s="1433"/>
      <c r="L360" s="1433"/>
      <c r="M360" s="1433"/>
      <c r="N360" s="1433"/>
      <c r="O360" s="1433"/>
      <c r="P360" s="1532"/>
      <c r="Q360" s="1536" t="s">
        <v>255</v>
      </c>
      <c r="R360" s="1536" t="s">
        <v>4226</v>
      </c>
      <c r="S360" s="1536" t="s">
        <v>4227</v>
      </c>
      <c r="T360" s="1532"/>
      <c r="U360" s="1435" t="s">
        <v>4202</v>
      </c>
      <c r="V360" s="500"/>
      <c r="W360" s="501"/>
      <c r="X360" s="501"/>
      <c r="Y360" s="501"/>
      <c r="Z360" s="501"/>
      <c r="AA360" s="501"/>
      <c r="AB360" s="502"/>
      <c r="AC360" s="268"/>
      <c r="AD360" s="269" t="s">
        <v>182</v>
      </c>
      <c r="AE360" s="269" t="s">
        <v>182</v>
      </c>
      <c r="AF360" s="269" t="s">
        <v>182</v>
      </c>
      <c r="AG360" s="269" t="s">
        <v>182</v>
      </c>
      <c r="AH360" s="269" t="s">
        <v>90</v>
      </c>
      <c r="AI360" s="269" t="s">
        <v>182</v>
      </c>
      <c r="AJ360" s="269" t="s">
        <v>90</v>
      </c>
      <c r="AK360" s="269"/>
      <c r="AL360" s="269"/>
      <c r="AM360" s="270"/>
      <c r="AN360" s="269" t="s">
        <v>90</v>
      </c>
      <c r="AO360" s="269" t="s">
        <v>90</v>
      </c>
      <c r="AP360" s="271" t="s">
        <v>2941</v>
      </c>
      <c r="AQ360" s="272">
        <f t="shared" si="199"/>
        <v>0</v>
      </c>
      <c r="AR360" s="273">
        <f t="shared" si="200"/>
        <v>0</v>
      </c>
      <c r="AS360" s="274">
        <f t="shared" si="215"/>
        <v>0</v>
      </c>
      <c r="AT360" s="274">
        <f t="shared" si="216"/>
        <v>0</v>
      </c>
      <c r="AU360" s="125" t="str">
        <f t="shared" si="201"/>
        <v/>
      </c>
      <c r="AV360" s="126" t="str">
        <f t="shared" si="183"/>
        <v/>
      </c>
      <c r="AW360" s="125" t="str">
        <f t="shared" si="184"/>
        <v/>
      </c>
      <c r="AX360" s="127" t="str">
        <f t="shared" si="185"/>
        <v/>
      </c>
      <c r="AY360" s="127" t="str">
        <f t="shared" si="186"/>
        <v/>
      </c>
      <c r="AZ360" s="128" t="str">
        <f t="shared" si="202"/>
        <v/>
      </c>
      <c r="BA360" s="643">
        <v>180</v>
      </c>
      <c r="BB360" s="504" t="s">
        <v>643</v>
      </c>
      <c r="BC360" s="547"/>
      <c r="BD360" s="547"/>
      <c r="BE360" s="545"/>
      <c r="BF360" s="547"/>
      <c r="BG360" s="547"/>
      <c r="BH360" s="545"/>
      <c r="BI360" s="545"/>
      <c r="BJ360" s="544">
        <v>0</v>
      </c>
      <c r="BK360" s="545"/>
      <c r="BL360" s="544"/>
      <c r="BM360" s="269" t="s">
        <v>182</v>
      </c>
      <c r="BN360" s="269" t="s">
        <v>182</v>
      </c>
      <c r="BO360" s="271" t="s">
        <v>2941</v>
      </c>
      <c r="BP360" s="262" t="str">
        <f t="shared" si="187"/>
        <v/>
      </c>
      <c r="BQ360" s="263" t="str">
        <f t="shared" si="188"/>
        <v/>
      </c>
      <c r="BR360" s="263" t="str">
        <f t="shared" si="189"/>
        <v/>
      </c>
      <c r="BS360" s="263" t="str">
        <f t="shared" si="190"/>
        <v/>
      </c>
      <c r="BT360" s="264" t="str">
        <f t="shared" si="191"/>
        <v/>
      </c>
      <c r="BU360" s="264" t="str">
        <f t="shared" si="192"/>
        <v/>
      </c>
      <c r="BV360" s="263" t="str">
        <f t="shared" si="193"/>
        <v/>
      </c>
      <c r="BW360" s="263" t="str">
        <f t="shared" si="194"/>
        <v/>
      </c>
      <c r="BX360" s="263" t="str">
        <f t="shared" si="195"/>
        <v/>
      </c>
      <c r="BY360" s="263" t="str">
        <f t="shared" si="196"/>
        <v/>
      </c>
      <c r="BZ360" s="263" t="str">
        <f t="shared" si="197"/>
        <v/>
      </c>
      <c r="CA360" s="263" t="str">
        <f t="shared" si="198"/>
        <v/>
      </c>
      <c r="CB360" s="265"/>
      <c r="CC360" s="1131" t="s">
        <v>1013</v>
      </c>
      <c r="CD360" s="1126">
        <f t="shared" si="180"/>
        <v>0</v>
      </c>
      <c r="CE360" s="1126">
        <f t="shared" si="181"/>
        <v>0</v>
      </c>
    </row>
    <row r="361" spans="1:83" ht="220.5">
      <c r="A361" s="1459">
        <v>188</v>
      </c>
      <c r="B361" s="1487" t="s">
        <v>645</v>
      </c>
      <c r="C361" s="1841"/>
      <c r="D361" s="1823" t="s">
        <v>2691</v>
      </c>
      <c r="E361" s="1823" t="s">
        <v>90</v>
      </c>
      <c r="F361" s="1842"/>
      <c r="G361" s="1842"/>
      <c r="H361" s="1843"/>
      <c r="I361" s="1842"/>
      <c r="J361" s="1842"/>
      <c r="K361" s="1843"/>
      <c r="L361" s="1843"/>
      <c r="M361" s="1843"/>
      <c r="N361" s="1843"/>
      <c r="O361" s="1843"/>
      <c r="P361" s="1844" t="s">
        <v>231</v>
      </c>
      <c r="Q361" s="1825" t="s">
        <v>925</v>
      </c>
      <c r="R361" s="1825" t="s">
        <v>2129</v>
      </c>
      <c r="S361" s="1825" t="s">
        <v>4228</v>
      </c>
      <c r="T361" s="1825"/>
      <c r="U361" s="1826" t="s">
        <v>2692</v>
      </c>
      <c r="V361" s="500"/>
      <c r="W361" s="501"/>
      <c r="X361" s="501"/>
      <c r="Y361" s="501"/>
      <c r="Z361" s="501"/>
      <c r="AA361" s="501"/>
      <c r="AB361" s="502"/>
      <c r="AC361" s="268"/>
      <c r="AD361" s="269" t="s">
        <v>182</v>
      </c>
      <c r="AE361" s="269" t="s">
        <v>182</v>
      </c>
      <c r="AF361" s="269" t="s">
        <v>182</v>
      </c>
      <c r="AG361" s="269" t="s">
        <v>182</v>
      </c>
      <c r="AH361" s="269" t="s">
        <v>90</v>
      </c>
      <c r="AI361" s="269" t="s">
        <v>182</v>
      </c>
      <c r="AJ361" s="269" t="s">
        <v>90</v>
      </c>
      <c r="AK361" s="269"/>
      <c r="AL361" s="269"/>
      <c r="AM361" s="270"/>
      <c r="AN361" s="269" t="s">
        <v>90</v>
      </c>
      <c r="AO361" s="269" t="s">
        <v>90</v>
      </c>
      <c r="AP361" s="271" t="s">
        <v>2949</v>
      </c>
      <c r="AQ361" s="272">
        <f t="shared" si="199"/>
        <v>0</v>
      </c>
      <c r="AR361" s="273">
        <f t="shared" si="200"/>
        <v>0</v>
      </c>
      <c r="AS361" s="274">
        <f t="shared" si="215"/>
        <v>0</v>
      </c>
      <c r="AT361" s="274">
        <f t="shared" si="216"/>
        <v>0</v>
      </c>
      <c r="AU361" s="125" t="str">
        <f t="shared" si="201"/>
        <v/>
      </c>
      <c r="AV361" s="126" t="str">
        <f t="shared" si="183"/>
        <v/>
      </c>
      <c r="AW361" s="125" t="str">
        <f t="shared" si="184"/>
        <v/>
      </c>
      <c r="AX361" s="127" t="str">
        <f t="shared" si="185"/>
        <v/>
      </c>
      <c r="AY361" s="127" t="str">
        <f t="shared" si="186"/>
        <v/>
      </c>
      <c r="AZ361" s="128" t="str">
        <f t="shared" si="202"/>
        <v/>
      </c>
      <c r="BA361" s="643">
        <v>181</v>
      </c>
      <c r="BB361" s="504" t="s">
        <v>645</v>
      </c>
      <c r="BC361" s="547"/>
      <c r="BD361" s="547"/>
      <c r="BE361" s="545"/>
      <c r="BF361" s="547"/>
      <c r="BG361" s="547"/>
      <c r="BH361" s="545"/>
      <c r="BI361" s="545"/>
      <c r="BJ361" s="544">
        <v>0</v>
      </c>
      <c r="BK361" s="545"/>
      <c r="BL361" s="544"/>
      <c r="BM361" s="269" t="s">
        <v>182</v>
      </c>
      <c r="BN361" s="269" t="s">
        <v>182</v>
      </c>
      <c r="BO361" s="271" t="s">
        <v>2949</v>
      </c>
      <c r="BP361" s="262" t="str">
        <f t="shared" si="187"/>
        <v/>
      </c>
      <c r="BQ361" s="263" t="str">
        <f t="shared" si="188"/>
        <v/>
      </c>
      <c r="BR361" s="263" t="str">
        <f t="shared" si="189"/>
        <v/>
      </c>
      <c r="BS361" s="263" t="str">
        <f t="shared" si="190"/>
        <v/>
      </c>
      <c r="BT361" s="264" t="str">
        <f t="shared" si="191"/>
        <v/>
      </c>
      <c r="BU361" s="264" t="str">
        <f t="shared" si="192"/>
        <v/>
      </c>
      <c r="BV361" s="263" t="str">
        <f t="shared" si="193"/>
        <v/>
      </c>
      <c r="BW361" s="263" t="str">
        <f t="shared" si="194"/>
        <v/>
      </c>
      <c r="BX361" s="263" t="str">
        <f t="shared" si="195"/>
        <v/>
      </c>
      <c r="BY361" s="263" t="str">
        <f t="shared" si="196"/>
        <v/>
      </c>
      <c r="BZ361" s="263" t="str">
        <f t="shared" si="197"/>
        <v/>
      </c>
      <c r="CA361" s="263" t="str">
        <f t="shared" si="198"/>
        <v/>
      </c>
      <c r="CB361" s="265"/>
      <c r="CC361" s="1131" t="s">
        <v>1013</v>
      </c>
      <c r="CD361" s="1126">
        <f t="shared" si="180"/>
        <v>0</v>
      </c>
      <c r="CE361" s="1126">
        <f t="shared" si="181"/>
        <v>0</v>
      </c>
    </row>
    <row r="362" spans="1:83" ht="81">
      <c r="A362" s="1459">
        <v>189</v>
      </c>
      <c r="B362" s="1465" t="s">
        <v>644</v>
      </c>
      <c r="C362" s="1428"/>
      <c r="D362" s="1465"/>
      <c r="E362" s="1465"/>
      <c r="F362" s="1627"/>
      <c r="G362" s="1627"/>
      <c r="H362" s="1433"/>
      <c r="I362" s="1627"/>
      <c r="J362" s="1627"/>
      <c r="K362" s="1433"/>
      <c r="L362" s="1433"/>
      <c r="M362" s="1433"/>
      <c r="N362" s="1433"/>
      <c r="O362" s="1433"/>
      <c r="P362" s="1532"/>
      <c r="Q362" s="1536" t="s">
        <v>255</v>
      </c>
      <c r="R362" s="1536" t="s">
        <v>4229</v>
      </c>
      <c r="S362" s="1536" t="s">
        <v>4227</v>
      </c>
      <c r="T362" s="1532"/>
      <c r="U362" s="1447" t="s">
        <v>4064</v>
      </c>
      <c r="V362" s="500"/>
      <c r="W362" s="501"/>
      <c r="X362" s="501"/>
      <c r="Y362" s="501"/>
      <c r="Z362" s="501"/>
      <c r="AA362" s="501"/>
      <c r="AB362" s="502"/>
      <c r="AC362" s="268"/>
      <c r="AD362" s="269" t="s">
        <v>182</v>
      </c>
      <c r="AE362" s="269" t="s">
        <v>182</v>
      </c>
      <c r="AF362" s="269" t="s">
        <v>182</v>
      </c>
      <c r="AG362" s="269" t="s">
        <v>182</v>
      </c>
      <c r="AH362" s="269" t="s">
        <v>90</v>
      </c>
      <c r="AI362" s="269" t="s">
        <v>182</v>
      </c>
      <c r="AJ362" s="269" t="s">
        <v>90</v>
      </c>
      <c r="AK362" s="269"/>
      <c r="AL362" s="269"/>
      <c r="AM362" s="270"/>
      <c r="AN362" s="269" t="s">
        <v>90</v>
      </c>
      <c r="AO362" s="269" t="s">
        <v>90</v>
      </c>
      <c r="AP362" s="271" t="s">
        <v>2941</v>
      </c>
      <c r="AQ362" s="272">
        <f t="shared" si="199"/>
        <v>0</v>
      </c>
      <c r="AR362" s="273">
        <f t="shared" si="200"/>
        <v>0</v>
      </c>
      <c r="AS362" s="274">
        <f t="shared" si="215"/>
        <v>0</v>
      </c>
      <c r="AT362" s="274">
        <f t="shared" si="216"/>
        <v>0</v>
      </c>
      <c r="AU362" s="125" t="str">
        <f t="shared" si="201"/>
        <v/>
      </c>
      <c r="AV362" s="126" t="str">
        <f t="shared" si="183"/>
        <v/>
      </c>
      <c r="AW362" s="125" t="str">
        <f t="shared" si="184"/>
        <v/>
      </c>
      <c r="AX362" s="127" t="str">
        <f t="shared" si="185"/>
        <v/>
      </c>
      <c r="AY362" s="127" t="str">
        <f t="shared" si="186"/>
        <v/>
      </c>
      <c r="AZ362" s="128" t="str">
        <f t="shared" si="202"/>
        <v/>
      </c>
      <c r="BA362" s="643">
        <v>182</v>
      </c>
      <c r="BB362" s="504" t="s">
        <v>644</v>
      </c>
      <c r="BC362" s="547"/>
      <c r="BD362" s="547"/>
      <c r="BE362" s="545"/>
      <c r="BF362" s="547"/>
      <c r="BG362" s="547"/>
      <c r="BH362" s="545"/>
      <c r="BI362" s="545"/>
      <c r="BJ362" s="544">
        <v>0</v>
      </c>
      <c r="BK362" s="545"/>
      <c r="BL362" s="544"/>
      <c r="BM362" s="269" t="s">
        <v>182</v>
      </c>
      <c r="BN362" s="269" t="s">
        <v>182</v>
      </c>
      <c r="BO362" s="271" t="s">
        <v>2941</v>
      </c>
      <c r="BP362" s="262" t="str">
        <f t="shared" si="187"/>
        <v/>
      </c>
      <c r="BQ362" s="263" t="str">
        <f t="shared" si="188"/>
        <v/>
      </c>
      <c r="BR362" s="263" t="str">
        <f t="shared" si="189"/>
        <v/>
      </c>
      <c r="BS362" s="263" t="str">
        <f t="shared" si="190"/>
        <v/>
      </c>
      <c r="BT362" s="264" t="str">
        <f t="shared" si="191"/>
        <v/>
      </c>
      <c r="BU362" s="264" t="str">
        <f t="shared" si="192"/>
        <v/>
      </c>
      <c r="BV362" s="263" t="str">
        <f t="shared" si="193"/>
        <v/>
      </c>
      <c r="BW362" s="263" t="str">
        <f t="shared" si="194"/>
        <v/>
      </c>
      <c r="BX362" s="263" t="str">
        <f t="shared" si="195"/>
        <v/>
      </c>
      <c r="BY362" s="263" t="str">
        <f t="shared" si="196"/>
        <v/>
      </c>
      <c r="BZ362" s="263" t="str">
        <f t="shared" si="197"/>
        <v/>
      </c>
      <c r="CA362" s="263" t="str">
        <f t="shared" si="198"/>
        <v/>
      </c>
      <c r="CB362" s="265"/>
      <c r="CC362" s="1131" t="s">
        <v>1013</v>
      </c>
      <c r="CD362" s="1126">
        <f t="shared" si="180"/>
        <v>0</v>
      </c>
      <c r="CE362" s="1126">
        <f t="shared" si="181"/>
        <v>0</v>
      </c>
    </row>
    <row r="363" spans="1:83" ht="81">
      <c r="A363" s="1459">
        <v>190</v>
      </c>
      <c r="B363" s="1487" t="s">
        <v>646</v>
      </c>
      <c r="C363" s="1487" t="s">
        <v>1483</v>
      </c>
      <c r="D363" s="1487" t="s">
        <v>1484</v>
      </c>
      <c r="E363" s="1487" t="s">
        <v>90</v>
      </c>
      <c r="F363" s="1644">
        <v>826.41700000000003</v>
      </c>
      <c r="G363" s="1693"/>
      <c r="H363" s="1827"/>
      <c r="I363" s="1644">
        <v>465</v>
      </c>
      <c r="J363" s="1693"/>
      <c r="K363" s="1827"/>
      <c r="L363" s="1438">
        <v>735.51099999999997</v>
      </c>
      <c r="M363" s="1438">
        <v>90.906000000000006</v>
      </c>
      <c r="N363" s="1438">
        <v>413.85</v>
      </c>
      <c r="O363" s="1438">
        <v>51.15</v>
      </c>
      <c r="P363" s="1693" t="s">
        <v>231</v>
      </c>
      <c r="Q363" s="1536" t="s">
        <v>255</v>
      </c>
      <c r="R363" s="1536" t="s">
        <v>4230</v>
      </c>
      <c r="S363" s="1536" t="s">
        <v>4231</v>
      </c>
      <c r="T363" s="1536" t="s">
        <v>256</v>
      </c>
      <c r="U363" s="1792" t="s">
        <v>3100</v>
      </c>
      <c r="V363" s="500"/>
      <c r="W363" s="501"/>
      <c r="X363" s="501"/>
      <c r="Y363" s="501"/>
      <c r="Z363" s="501"/>
      <c r="AA363" s="501"/>
      <c r="AB363" s="502" t="s">
        <v>1748</v>
      </c>
      <c r="AC363" s="268"/>
      <c r="AD363" s="269" t="s">
        <v>408</v>
      </c>
      <c r="AE363" s="269" t="s">
        <v>224</v>
      </c>
      <c r="AF363" s="269" t="s">
        <v>1570</v>
      </c>
      <c r="AG363" s="269" t="s">
        <v>222</v>
      </c>
      <c r="AH363" s="269" t="s">
        <v>3082</v>
      </c>
      <c r="AI363" s="269" t="s">
        <v>1569</v>
      </c>
      <c r="AJ363" s="269" t="s">
        <v>182</v>
      </c>
      <c r="AK363" s="269"/>
      <c r="AL363" s="269"/>
      <c r="AM363" s="270"/>
      <c r="AN363" s="269" t="s">
        <v>564</v>
      </c>
      <c r="AO363" s="269" t="s">
        <v>565</v>
      </c>
      <c r="AP363" s="271" t="s">
        <v>1777</v>
      </c>
      <c r="AQ363" s="272">
        <f t="shared" si="199"/>
        <v>0</v>
      </c>
      <c r="AR363" s="273">
        <f t="shared" si="200"/>
        <v>0</v>
      </c>
      <c r="AS363" s="274">
        <f t="shared" si="215"/>
        <v>0</v>
      </c>
      <c r="AT363" s="274">
        <f t="shared" si="216"/>
        <v>0</v>
      </c>
      <c r="AU363" s="125">
        <f t="shared" si="201"/>
        <v>4032.085</v>
      </c>
      <c r="AV363" s="126">
        <f t="shared" si="183"/>
        <v>-43.733006460418899</v>
      </c>
      <c r="AW363" s="125" t="str">
        <f t="shared" si="184"/>
        <v/>
      </c>
      <c r="AX363" s="127" t="str">
        <f t="shared" si="185"/>
        <v/>
      </c>
      <c r="AY363" s="127" t="str">
        <f t="shared" si="186"/>
        <v/>
      </c>
      <c r="AZ363" s="128" t="str">
        <f t="shared" si="202"/>
        <v/>
      </c>
      <c r="BA363" s="643">
        <v>183</v>
      </c>
      <c r="BB363" s="628" t="s">
        <v>646</v>
      </c>
      <c r="BC363" s="629">
        <v>20</v>
      </c>
      <c r="BD363" s="699"/>
      <c r="BE363" s="700"/>
      <c r="BF363" s="629">
        <v>826.41700000000003</v>
      </c>
      <c r="BG363" s="699"/>
      <c r="BH363" s="700"/>
      <c r="BI363" s="630">
        <v>18</v>
      </c>
      <c r="BJ363" s="544">
        <v>2</v>
      </c>
      <c r="BK363" s="630">
        <v>735.51099999999997</v>
      </c>
      <c r="BL363" s="544">
        <v>90.906000000000006</v>
      </c>
      <c r="BM363" s="269" t="s">
        <v>225</v>
      </c>
      <c r="BN363" s="269" t="s">
        <v>1569</v>
      </c>
      <c r="BO363" s="271" t="s">
        <v>1760</v>
      </c>
      <c r="BP363" s="262" t="str">
        <f t="shared" si="187"/>
        <v/>
      </c>
      <c r="BQ363" s="263">
        <f t="shared" si="188"/>
        <v>0</v>
      </c>
      <c r="BR363" s="263" t="str">
        <f t="shared" si="189"/>
        <v/>
      </c>
      <c r="BS363" s="263" t="str">
        <f t="shared" si="190"/>
        <v/>
      </c>
      <c r="BT363" s="264" t="str">
        <f t="shared" si="191"/>
        <v/>
      </c>
      <c r="BU363" s="264" t="str">
        <f t="shared" si="192"/>
        <v/>
      </c>
      <c r="BV363" s="263">
        <f t="shared" si="193"/>
        <v>0</v>
      </c>
      <c r="BW363" s="263">
        <f t="shared" si="194"/>
        <v>0</v>
      </c>
      <c r="BX363" s="263" t="str">
        <f t="shared" si="195"/>
        <v/>
      </c>
      <c r="BY363" s="263" t="str">
        <f t="shared" si="196"/>
        <v/>
      </c>
      <c r="BZ363" s="263" t="str">
        <f t="shared" si="197"/>
        <v/>
      </c>
      <c r="CA363" s="263" t="str">
        <f t="shared" si="198"/>
        <v/>
      </c>
      <c r="CB363" s="265"/>
      <c r="CC363" s="1131" t="s">
        <v>3424</v>
      </c>
      <c r="CD363" s="1126">
        <f t="shared" si="180"/>
        <v>0</v>
      </c>
      <c r="CE363" s="1126">
        <f t="shared" si="181"/>
        <v>0</v>
      </c>
    </row>
    <row r="364" spans="1:83" ht="81">
      <c r="A364" s="1459">
        <v>191</v>
      </c>
      <c r="B364" s="1487" t="s">
        <v>647</v>
      </c>
      <c r="C364" s="1487" t="s">
        <v>1485</v>
      </c>
      <c r="D364" s="1487" t="s">
        <v>1484</v>
      </c>
      <c r="E364" s="1487" t="s">
        <v>90</v>
      </c>
      <c r="F364" s="1644">
        <v>1348</v>
      </c>
      <c r="G364" s="1693"/>
      <c r="H364" s="1438"/>
      <c r="I364" s="1644">
        <v>1348.3150000000001</v>
      </c>
      <c r="J364" s="1693"/>
      <c r="K364" s="1438"/>
      <c r="L364" s="1438">
        <v>1200</v>
      </c>
      <c r="M364" s="1438">
        <v>148</v>
      </c>
      <c r="N364" s="1438">
        <v>1200</v>
      </c>
      <c r="O364" s="1438">
        <v>148.315</v>
      </c>
      <c r="P364" s="1693" t="s">
        <v>231</v>
      </c>
      <c r="Q364" s="1536" t="s">
        <v>255</v>
      </c>
      <c r="R364" s="1536" t="s">
        <v>4232</v>
      </c>
      <c r="S364" s="1536" t="s">
        <v>4233</v>
      </c>
      <c r="T364" s="1536" t="s">
        <v>256</v>
      </c>
      <c r="U364" s="1792" t="s">
        <v>4325</v>
      </c>
      <c r="V364" s="500" t="s">
        <v>167</v>
      </c>
      <c r="W364" s="501" t="s">
        <v>1602</v>
      </c>
      <c r="X364" s="501"/>
      <c r="Y364" s="501"/>
      <c r="Z364" s="501"/>
      <c r="AA364" s="501"/>
      <c r="AB364" s="502" t="s">
        <v>2025</v>
      </c>
      <c r="AC364" s="268"/>
      <c r="AD364" s="269" t="s">
        <v>408</v>
      </c>
      <c r="AE364" s="269" t="s">
        <v>224</v>
      </c>
      <c r="AF364" s="269" t="s">
        <v>225</v>
      </c>
      <c r="AG364" s="269" t="s">
        <v>1568</v>
      </c>
      <c r="AH364" s="269" t="s">
        <v>3082</v>
      </c>
      <c r="AI364" s="269" t="s">
        <v>1567</v>
      </c>
      <c r="AJ364" s="269" t="s">
        <v>681</v>
      </c>
      <c r="AK364" s="269"/>
      <c r="AL364" s="269"/>
      <c r="AM364" s="270"/>
      <c r="AN364" s="269" t="s">
        <v>564</v>
      </c>
      <c r="AO364" s="269" t="s">
        <v>565</v>
      </c>
      <c r="AP364" s="271" t="s">
        <v>2001</v>
      </c>
      <c r="AQ364" s="272">
        <f t="shared" si="199"/>
        <v>0</v>
      </c>
      <c r="AR364" s="273">
        <f t="shared" si="200"/>
        <v>0</v>
      </c>
      <c r="AS364" s="274">
        <f t="shared" si="215"/>
        <v>0</v>
      </c>
      <c r="AT364" s="274">
        <f t="shared" si="216"/>
        <v>0</v>
      </c>
      <c r="AU364" s="125">
        <f t="shared" si="201"/>
        <v>0</v>
      </c>
      <c r="AV364" s="126">
        <f t="shared" si="183"/>
        <v>2.3367952522268531E-2</v>
      </c>
      <c r="AW364" s="125" t="str">
        <f t="shared" si="184"/>
        <v/>
      </c>
      <c r="AX364" s="127" t="str">
        <f t="shared" si="185"/>
        <v/>
      </c>
      <c r="AY364" s="127" t="str">
        <f t="shared" si="186"/>
        <v/>
      </c>
      <c r="AZ364" s="128" t="str">
        <f t="shared" si="202"/>
        <v/>
      </c>
      <c r="BA364" s="643">
        <v>184</v>
      </c>
      <c r="BB364" s="628" t="s">
        <v>647</v>
      </c>
      <c r="BC364" s="629">
        <v>1348</v>
      </c>
      <c r="BD364" s="699"/>
      <c r="BE364" s="630"/>
      <c r="BF364" s="629">
        <v>1348</v>
      </c>
      <c r="BG364" s="699"/>
      <c r="BH364" s="630"/>
      <c r="BI364" s="630">
        <v>1200</v>
      </c>
      <c r="BJ364" s="544">
        <v>148</v>
      </c>
      <c r="BK364" s="630">
        <v>1200</v>
      </c>
      <c r="BL364" s="544">
        <v>148</v>
      </c>
      <c r="BM364" s="269" t="s">
        <v>225</v>
      </c>
      <c r="BN364" s="269" t="s">
        <v>1567</v>
      </c>
      <c r="BO364" s="271" t="s">
        <v>2001</v>
      </c>
      <c r="BP364" s="262" t="str">
        <f t="shared" si="187"/>
        <v/>
      </c>
      <c r="BQ364" s="263">
        <f t="shared" si="188"/>
        <v>0</v>
      </c>
      <c r="BR364" s="263" t="str">
        <f t="shared" si="189"/>
        <v/>
      </c>
      <c r="BS364" s="263" t="str">
        <f t="shared" si="190"/>
        <v/>
      </c>
      <c r="BT364" s="264" t="str">
        <f t="shared" si="191"/>
        <v/>
      </c>
      <c r="BU364" s="264" t="str">
        <f t="shared" si="192"/>
        <v/>
      </c>
      <c r="BV364" s="263">
        <f t="shared" si="193"/>
        <v>0</v>
      </c>
      <c r="BW364" s="263">
        <f t="shared" si="194"/>
        <v>0</v>
      </c>
      <c r="BX364" s="263" t="str">
        <f t="shared" si="195"/>
        <v/>
      </c>
      <c r="BY364" s="263" t="str">
        <f t="shared" si="196"/>
        <v/>
      </c>
      <c r="BZ364" s="263" t="str">
        <f t="shared" si="197"/>
        <v/>
      </c>
      <c r="CA364" s="263" t="str">
        <f t="shared" si="198"/>
        <v/>
      </c>
      <c r="CB364" s="265"/>
      <c r="CC364" s="1131" t="s">
        <v>3424</v>
      </c>
      <c r="CD364" s="1126">
        <f>F364-L364-M364</f>
        <v>0</v>
      </c>
      <c r="CE364" s="1126">
        <f t="shared" si="181"/>
        <v>0</v>
      </c>
    </row>
    <row r="365" spans="1:83" ht="81">
      <c r="A365" s="1459">
        <v>192</v>
      </c>
      <c r="B365" s="1487" t="s">
        <v>2077</v>
      </c>
      <c r="C365" s="1487" t="s">
        <v>2693</v>
      </c>
      <c r="D365" s="1487" t="s">
        <v>1484</v>
      </c>
      <c r="E365" s="1487" t="s">
        <v>90</v>
      </c>
      <c r="F365" s="1438">
        <v>1527.298</v>
      </c>
      <c r="G365" s="1438"/>
      <c r="H365" s="1438">
        <v>61</v>
      </c>
      <c r="I365" s="1438">
        <v>3492.05</v>
      </c>
      <c r="J365" s="1438"/>
      <c r="K365" s="1438">
        <v>59</v>
      </c>
      <c r="L365" s="1438">
        <v>1527.298</v>
      </c>
      <c r="M365" s="1438">
        <v>0</v>
      </c>
      <c r="N365" s="1438">
        <v>3492.05</v>
      </c>
      <c r="O365" s="1438">
        <v>0</v>
      </c>
      <c r="P365" s="1693" t="s">
        <v>231</v>
      </c>
      <c r="Q365" s="1536" t="s">
        <v>255</v>
      </c>
      <c r="R365" s="1536" t="s">
        <v>4234</v>
      </c>
      <c r="S365" s="1536" t="s">
        <v>4235</v>
      </c>
      <c r="T365" s="1536" t="s">
        <v>256</v>
      </c>
      <c r="U365" s="1439"/>
      <c r="V365" s="500"/>
      <c r="W365" s="501"/>
      <c r="X365" s="501"/>
      <c r="Y365" s="501"/>
      <c r="Z365" s="501"/>
      <c r="AA365" s="501"/>
      <c r="AB365" s="502" t="s">
        <v>1749</v>
      </c>
      <c r="AC365" s="268"/>
      <c r="AD365" s="269" t="s">
        <v>90</v>
      </c>
      <c r="AE365" s="269" t="s">
        <v>90</v>
      </c>
      <c r="AF365" s="269" t="s">
        <v>90</v>
      </c>
      <c r="AG365" s="269" t="s">
        <v>90</v>
      </c>
      <c r="AH365" s="269" t="s">
        <v>90</v>
      </c>
      <c r="AI365" s="269" t="s">
        <v>90</v>
      </c>
      <c r="AJ365" s="269" t="s">
        <v>90</v>
      </c>
      <c r="AK365" s="269"/>
      <c r="AL365" s="269"/>
      <c r="AM365" s="270"/>
      <c r="AN365" s="269" t="s">
        <v>90</v>
      </c>
      <c r="AO365" s="269" t="s">
        <v>90</v>
      </c>
      <c r="AP365" s="271" t="s">
        <v>2217</v>
      </c>
      <c r="AQ365" s="272">
        <f t="shared" si="199"/>
        <v>0</v>
      </c>
      <c r="AR365" s="273">
        <f t="shared" si="200"/>
        <v>0</v>
      </c>
      <c r="AS365" s="274">
        <f t="shared" si="215"/>
        <v>0</v>
      </c>
      <c r="AT365" s="274">
        <f t="shared" si="216"/>
        <v>0</v>
      </c>
      <c r="AU365" s="125" t="str">
        <f t="shared" si="201"/>
        <v/>
      </c>
      <c r="AV365" s="126">
        <f t="shared" si="183"/>
        <v>128.64234746591694</v>
      </c>
      <c r="AW365" s="125">
        <f t="shared" si="184"/>
        <v>-3.2786885245901676</v>
      </c>
      <c r="AX365" s="127">
        <f t="shared" si="185"/>
        <v>25037.672131147541</v>
      </c>
      <c r="AY365" s="127">
        <f t="shared" si="186"/>
        <v>59187.288135593219</v>
      </c>
      <c r="AZ365" s="128">
        <f t="shared" si="202"/>
        <v>136.392935515609</v>
      </c>
      <c r="BA365" s="643">
        <v>185</v>
      </c>
      <c r="BB365" s="628" t="s">
        <v>2077</v>
      </c>
      <c r="BC365" s="699"/>
      <c r="BD365" s="699"/>
      <c r="BE365" s="699"/>
      <c r="BF365" s="630">
        <v>1527.298</v>
      </c>
      <c r="BG365" s="630">
        <v>59</v>
      </c>
      <c r="BH365" s="630">
        <v>59</v>
      </c>
      <c r="BI365" s="630">
        <v>0</v>
      </c>
      <c r="BJ365" s="544">
        <v>0</v>
      </c>
      <c r="BK365" s="630">
        <v>1527.298</v>
      </c>
      <c r="BL365" s="544">
        <v>0</v>
      </c>
      <c r="BM365" s="269" t="s">
        <v>90</v>
      </c>
      <c r="BN365" s="269" t="s">
        <v>90</v>
      </c>
      <c r="BO365" s="271" t="s">
        <v>2217</v>
      </c>
      <c r="BP365" s="262" t="str">
        <f t="shared" si="187"/>
        <v/>
      </c>
      <c r="BQ365" s="263">
        <f t="shared" si="188"/>
        <v>0</v>
      </c>
      <c r="BR365" s="263">
        <f t="shared" si="189"/>
        <v>-59</v>
      </c>
      <c r="BS365" s="263">
        <f t="shared" si="190"/>
        <v>2</v>
      </c>
      <c r="BT365" s="264" t="str">
        <f t="shared" si="191"/>
        <v/>
      </c>
      <c r="BU365" s="264" t="str">
        <f t="shared" si="192"/>
        <v/>
      </c>
      <c r="BV365" s="263">
        <f t="shared" si="193"/>
        <v>0</v>
      </c>
      <c r="BW365" s="263">
        <f t="shared" si="194"/>
        <v>0</v>
      </c>
      <c r="BX365" s="263" t="str">
        <f t="shared" si="195"/>
        <v/>
      </c>
      <c r="BY365" s="263" t="str">
        <f t="shared" si="196"/>
        <v/>
      </c>
      <c r="BZ365" s="263" t="str">
        <f t="shared" si="197"/>
        <v/>
      </c>
      <c r="CA365" s="263" t="str">
        <f t="shared" si="198"/>
        <v/>
      </c>
      <c r="CB365" s="265"/>
      <c r="CC365" s="1131" t="s">
        <v>3424</v>
      </c>
      <c r="CD365" s="1126">
        <f t="shared" si="180"/>
        <v>0</v>
      </c>
      <c r="CE365" s="1126">
        <f t="shared" si="181"/>
        <v>0</v>
      </c>
    </row>
    <row r="366" spans="1:83" ht="67.5">
      <c r="A366" s="1459">
        <v>193</v>
      </c>
      <c r="B366" s="1465" t="s">
        <v>849</v>
      </c>
      <c r="C366" s="1428"/>
      <c r="D366" s="1465"/>
      <c r="E366" s="1465"/>
      <c r="F366" s="1627"/>
      <c r="G366" s="1627"/>
      <c r="H366" s="1433"/>
      <c r="I366" s="1627"/>
      <c r="J366" s="1627"/>
      <c r="K366" s="1433"/>
      <c r="L366" s="1433"/>
      <c r="M366" s="1433"/>
      <c r="N366" s="1433"/>
      <c r="O366" s="1433"/>
      <c r="P366" s="1845"/>
      <c r="Q366" s="1532" t="s">
        <v>4236</v>
      </c>
      <c r="R366" s="1532" t="s">
        <v>4237</v>
      </c>
      <c r="S366" s="1536" t="s">
        <v>4238</v>
      </c>
      <c r="T366" s="1532"/>
      <c r="U366" s="1447" t="s">
        <v>4063</v>
      </c>
      <c r="V366" s="500"/>
      <c r="W366" s="501"/>
      <c r="X366" s="501"/>
      <c r="Y366" s="501"/>
      <c r="Z366" s="501"/>
      <c r="AA366" s="501"/>
      <c r="AB366" s="502"/>
      <c r="AC366" s="268"/>
      <c r="AD366" s="269" t="s">
        <v>182</v>
      </c>
      <c r="AE366" s="269" t="s">
        <v>182</v>
      </c>
      <c r="AF366" s="269" t="s">
        <v>182</v>
      </c>
      <c r="AG366" s="269" t="s">
        <v>182</v>
      </c>
      <c r="AH366" s="269" t="s">
        <v>90</v>
      </c>
      <c r="AI366" s="269" t="s">
        <v>182</v>
      </c>
      <c r="AJ366" s="269" t="s">
        <v>90</v>
      </c>
      <c r="AK366" s="269"/>
      <c r="AL366" s="269"/>
      <c r="AM366" s="270"/>
      <c r="AN366" s="269" t="s">
        <v>90</v>
      </c>
      <c r="AO366" s="269" t="s">
        <v>90</v>
      </c>
      <c r="AP366" s="299" t="s">
        <v>2924</v>
      </c>
      <c r="AQ366" s="272">
        <f t="shared" si="199"/>
        <v>0</v>
      </c>
      <c r="AR366" s="273">
        <f t="shared" si="200"/>
        <v>0</v>
      </c>
      <c r="AS366" s="274">
        <f t="shared" si="215"/>
        <v>0</v>
      </c>
      <c r="AT366" s="274">
        <f t="shared" si="216"/>
        <v>0</v>
      </c>
      <c r="AU366" s="125" t="str">
        <f t="shared" si="201"/>
        <v/>
      </c>
      <c r="AV366" s="126" t="str">
        <f t="shared" si="183"/>
        <v/>
      </c>
      <c r="AW366" s="125" t="str">
        <f t="shared" si="184"/>
        <v/>
      </c>
      <c r="AX366" s="127" t="str">
        <f t="shared" si="185"/>
        <v/>
      </c>
      <c r="AY366" s="127" t="str">
        <f t="shared" si="186"/>
        <v/>
      </c>
      <c r="AZ366" s="128" t="str">
        <f t="shared" si="202"/>
        <v/>
      </c>
      <c r="BA366" s="643">
        <v>186</v>
      </c>
      <c r="BB366" s="560" t="s">
        <v>849</v>
      </c>
      <c r="BC366" s="539"/>
      <c r="BD366" s="539"/>
      <c r="BE366" s="544"/>
      <c r="BF366" s="539"/>
      <c r="BG366" s="539"/>
      <c r="BH366" s="544"/>
      <c r="BI366" s="544"/>
      <c r="BJ366" s="544">
        <v>0</v>
      </c>
      <c r="BK366" s="544"/>
      <c r="BL366" s="544"/>
      <c r="BM366" s="269" t="s">
        <v>182</v>
      </c>
      <c r="BN366" s="269" t="s">
        <v>182</v>
      </c>
      <c r="BO366" s="299" t="s">
        <v>2924</v>
      </c>
      <c r="BP366" s="262" t="str">
        <f t="shared" si="187"/>
        <v/>
      </c>
      <c r="BQ366" s="263" t="str">
        <f t="shared" si="188"/>
        <v/>
      </c>
      <c r="BR366" s="263" t="str">
        <f t="shared" si="189"/>
        <v/>
      </c>
      <c r="BS366" s="263" t="str">
        <f t="shared" si="190"/>
        <v/>
      </c>
      <c r="BT366" s="264" t="str">
        <f t="shared" si="191"/>
        <v/>
      </c>
      <c r="BU366" s="264" t="str">
        <f t="shared" si="192"/>
        <v/>
      </c>
      <c r="BV366" s="263" t="str">
        <f t="shared" si="193"/>
        <v/>
      </c>
      <c r="BW366" s="263" t="str">
        <f t="shared" si="194"/>
        <v/>
      </c>
      <c r="BX366" s="263" t="str">
        <f t="shared" si="195"/>
        <v/>
      </c>
      <c r="BY366" s="263" t="str">
        <f t="shared" si="196"/>
        <v/>
      </c>
      <c r="BZ366" s="263" t="str">
        <f t="shared" si="197"/>
        <v/>
      </c>
      <c r="CA366" s="263" t="str">
        <f t="shared" si="198"/>
        <v/>
      </c>
      <c r="CB366" s="265"/>
      <c r="CC366" s="1131" t="s">
        <v>1013</v>
      </c>
      <c r="CD366" s="1126">
        <f t="shared" si="180"/>
        <v>0</v>
      </c>
      <c r="CE366" s="1126">
        <f t="shared" si="181"/>
        <v>0</v>
      </c>
    </row>
    <row r="367" spans="1:83" ht="67.5">
      <c r="A367" s="1459">
        <v>194</v>
      </c>
      <c r="B367" s="1465" t="s">
        <v>850</v>
      </c>
      <c r="C367" s="1428"/>
      <c r="D367" s="1465"/>
      <c r="E367" s="1465"/>
      <c r="F367" s="1627"/>
      <c r="G367" s="1627"/>
      <c r="H367" s="1433"/>
      <c r="I367" s="1627"/>
      <c r="J367" s="1627"/>
      <c r="K367" s="1433"/>
      <c r="L367" s="1433"/>
      <c r="M367" s="1433"/>
      <c r="N367" s="1433"/>
      <c r="O367" s="1433"/>
      <c r="P367" s="1845"/>
      <c r="Q367" s="1532" t="s">
        <v>4236</v>
      </c>
      <c r="R367" s="1532" t="s">
        <v>4239</v>
      </c>
      <c r="S367" s="1536" t="s">
        <v>4240</v>
      </c>
      <c r="T367" s="1532"/>
      <c r="U367" s="1447" t="s">
        <v>4241</v>
      </c>
      <c r="V367" s="500"/>
      <c r="W367" s="501"/>
      <c r="X367" s="501"/>
      <c r="Y367" s="501"/>
      <c r="Z367" s="501"/>
      <c r="AA367" s="501"/>
      <c r="AB367" s="502"/>
      <c r="AC367" s="268"/>
      <c r="AD367" s="269" t="s">
        <v>182</v>
      </c>
      <c r="AE367" s="269" t="s">
        <v>182</v>
      </c>
      <c r="AF367" s="269" t="s">
        <v>182</v>
      </c>
      <c r="AG367" s="269" t="s">
        <v>182</v>
      </c>
      <c r="AH367" s="269" t="s">
        <v>90</v>
      </c>
      <c r="AI367" s="269" t="s">
        <v>182</v>
      </c>
      <c r="AJ367" s="269" t="s">
        <v>90</v>
      </c>
      <c r="AK367" s="269"/>
      <c r="AL367" s="269"/>
      <c r="AM367" s="270"/>
      <c r="AN367" s="269" t="s">
        <v>90</v>
      </c>
      <c r="AO367" s="269" t="s">
        <v>90</v>
      </c>
      <c r="AP367" s="299" t="s">
        <v>2924</v>
      </c>
      <c r="AQ367" s="272">
        <f t="shared" si="199"/>
        <v>0</v>
      </c>
      <c r="AR367" s="273">
        <f t="shared" si="200"/>
        <v>0</v>
      </c>
      <c r="AS367" s="274">
        <f t="shared" si="215"/>
        <v>0</v>
      </c>
      <c r="AT367" s="274">
        <f t="shared" si="216"/>
        <v>0</v>
      </c>
      <c r="AU367" s="125" t="str">
        <f t="shared" si="201"/>
        <v/>
      </c>
      <c r="AV367" s="126" t="str">
        <f t="shared" si="183"/>
        <v/>
      </c>
      <c r="AW367" s="125" t="str">
        <f t="shared" si="184"/>
        <v/>
      </c>
      <c r="AX367" s="127" t="str">
        <f t="shared" si="185"/>
        <v/>
      </c>
      <c r="AY367" s="127" t="str">
        <f t="shared" si="186"/>
        <v/>
      </c>
      <c r="AZ367" s="128" t="str">
        <f t="shared" si="202"/>
        <v/>
      </c>
      <c r="BA367" s="643">
        <v>187</v>
      </c>
      <c r="BB367" s="560" t="s">
        <v>850</v>
      </c>
      <c r="BC367" s="539"/>
      <c r="BD367" s="539"/>
      <c r="BE367" s="544"/>
      <c r="BF367" s="539"/>
      <c r="BG367" s="539"/>
      <c r="BH367" s="544"/>
      <c r="BI367" s="544"/>
      <c r="BJ367" s="544">
        <v>0</v>
      </c>
      <c r="BK367" s="544"/>
      <c r="BL367" s="544"/>
      <c r="BM367" s="269" t="s">
        <v>182</v>
      </c>
      <c r="BN367" s="269" t="s">
        <v>182</v>
      </c>
      <c r="BO367" s="299" t="s">
        <v>2924</v>
      </c>
      <c r="BP367" s="262" t="str">
        <f t="shared" si="187"/>
        <v/>
      </c>
      <c r="BQ367" s="263" t="str">
        <f t="shared" si="188"/>
        <v/>
      </c>
      <c r="BR367" s="263" t="str">
        <f t="shared" si="189"/>
        <v/>
      </c>
      <c r="BS367" s="263" t="str">
        <f t="shared" si="190"/>
        <v/>
      </c>
      <c r="BT367" s="264" t="str">
        <f t="shared" si="191"/>
        <v/>
      </c>
      <c r="BU367" s="264" t="str">
        <f t="shared" si="192"/>
        <v/>
      </c>
      <c r="BV367" s="263" t="str">
        <f t="shared" si="193"/>
        <v/>
      </c>
      <c r="BW367" s="263" t="str">
        <f t="shared" si="194"/>
        <v/>
      </c>
      <c r="BX367" s="263" t="str">
        <f t="shared" si="195"/>
        <v/>
      </c>
      <c r="BY367" s="263" t="str">
        <f t="shared" si="196"/>
        <v/>
      </c>
      <c r="BZ367" s="263" t="str">
        <f t="shared" si="197"/>
        <v/>
      </c>
      <c r="CA367" s="263" t="str">
        <f t="shared" si="198"/>
        <v/>
      </c>
      <c r="CB367" s="265"/>
      <c r="CC367" s="1131" t="s">
        <v>1013</v>
      </c>
      <c r="CD367" s="1126">
        <f t="shared" si="180"/>
        <v>0</v>
      </c>
      <c r="CE367" s="1126">
        <f t="shared" si="181"/>
        <v>0</v>
      </c>
    </row>
    <row r="368" spans="1:83" ht="67.5">
      <c r="A368" s="366">
        <v>195</v>
      </c>
      <c r="B368" s="372" t="s">
        <v>851</v>
      </c>
      <c r="C368" s="372" t="s">
        <v>1233</v>
      </c>
      <c r="D368" s="372" t="s">
        <v>1234</v>
      </c>
      <c r="E368" s="372" t="s">
        <v>1235</v>
      </c>
      <c r="F368" s="75">
        <v>3448</v>
      </c>
      <c r="G368" s="75"/>
      <c r="H368" s="367">
        <v>172</v>
      </c>
      <c r="I368" s="1185">
        <v>3894</v>
      </c>
      <c r="J368" s="1185"/>
      <c r="K368" s="1187">
        <v>249</v>
      </c>
      <c r="L368" s="1186"/>
      <c r="M368" s="1205">
        <v>3448</v>
      </c>
      <c r="N368" s="1186"/>
      <c r="O368" s="1185">
        <v>3894</v>
      </c>
      <c r="P368" s="1207" t="s">
        <v>231</v>
      </c>
      <c r="Q368" s="1207" t="s">
        <v>3402</v>
      </c>
      <c r="R368" s="1207" t="s">
        <v>323</v>
      </c>
      <c r="S368" s="1207" t="s">
        <v>1236</v>
      </c>
      <c r="T368" s="1207" t="s">
        <v>256</v>
      </c>
      <c r="U368" s="1204" t="s">
        <v>2140</v>
      </c>
      <c r="V368" s="500" t="s">
        <v>167</v>
      </c>
      <c r="W368" s="501" t="s">
        <v>168</v>
      </c>
      <c r="X368" s="501" t="s">
        <v>118</v>
      </c>
      <c r="Y368" s="501">
        <v>3</v>
      </c>
      <c r="Z368" s="501">
        <v>1</v>
      </c>
      <c r="AA368" s="501">
        <v>0</v>
      </c>
      <c r="AB368" s="502"/>
      <c r="AC368" s="268"/>
      <c r="AD368" s="269" t="s">
        <v>408</v>
      </c>
      <c r="AE368" s="269" t="s">
        <v>410</v>
      </c>
      <c r="AF368" s="269" t="s">
        <v>337</v>
      </c>
      <c r="AG368" s="269" t="s">
        <v>335</v>
      </c>
      <c r="AH368" s="269" t="s">
        <v>3081</v>
      </c>
      <c r="AI368" s="269" t="s">
        <v>737</v>
      </c>
      <c r="AJ368" s="269" t="s">
        <v>230</v>
      </c>
      <c r="AK368" s="269"/>
      <c r="AL368" s="269"/>
      <c r="AM368" s="270"/>
      <c r="AN368" s="269" t="s">
        <v>564</v>
      </c>
      <c r="AO368" s="269" t="s">
        <v>565</v>
      </c>
      <c r="AP368" s="299"/>
      <c r="AQ368" s="272">
        <f t="shared" si="199"/>
        <v>0</v>
      </c>
      <c r="AR368" s="273">
        <f t="shared" si="200"/>
        <v>0</v>
      </c>
      <c r="AS368" s="274">
        <f t="shared" si="215"/>
        <v>0</v>
      </c>
      <c r="AT368" s="274">
        <f t="shared" si="216"/>
        <v>0</v>
      </c>
      <c r="AU368" s="125">
        <f t="shared" si="201"/>
        <v>6.0923076923076858</v>
      </c>
      <c r="AV368" s="126">
        <f t="shared" si="183"/>
        <v>12.935034802784218</v>
      </c>
      <c r="AW368" s="125">
        <f t="shared" si="184"/>
        <v>44.767441860465105</v>
      </c>
      <c r="AX368" s="127">
        <f t="shared" si="185"/>
        <v>20046.511627906977</v>
      </c>
      <c r="AY368" s="127">
        <f t="shared" si="186"/>
        <v>15638.554216867471</v>
      </c>
      <c r="AZ368" s="128" t="str">
        <f t="shared" si="202"/>
        <v/>
      </c>
      <c r="BA368" s="643">
        <v>188</v>
      </c>
      <c r="BB368" s="504" t="s">
        <v>851</v>
      </c>
      <c r="BC368" s="547">
        <v>3250</v>
      </c>
      <c r="BD368" s="547"/>
      <c r="BE368" s="545">
        <v>184</v>
      </c>
      <c r="BF368" s="547">
        <v>3448</v>
      </c>
      <c r="BG368" s="547"/>
      <c r="BH368" s="545">
        <v>172</v>
      </c>
      <c r="BI368" s="545">
        <v>0</v>
      </c>
      <c r="BJ368" s="547">
        <v>3250</v>
      </c>
      <c r="BK368" s="545"/>
      <c r="BL368" s="547">
        <v>3448</v>
      </c>
      <c r="BM368" s="269" t="s">
        <v>225</v>
      </c>
      <c r="BN368" s="269" t="s">
        <v>737</v>
      </c>
      <c r="BO368" s="299"/>
      <c r="BP368" s="262" t="str">
        <f t="shared" si="187"/>
        <v/>
      </c>
      <c r="BQ368" s="263">
        <f t="shared" si="188"/>
        <v>0</v>
      </c>
      <c r="BR368" s="263" t="str">
        <f t="shared" si="189"/>
        <v/>
      </c>
      <c r="BS368" s="263">
        <f t="shared" si="190"/>
        <v>0</v>
      </c>
      <c r="BT368" s="264" t="str">
        <f t="shared" si="191"/>
        <v/>
      </c>
      <c r="BU368" s="264" t="str">
        <f t="shared" si="192"/>
        <v/>
      </c>
      <c r="BV368" s="263" t="str">
        <f t="shared" si="193"/>
        <v/>
      </c>
      <c r="BW368" s="263">
        <f t="shared" si="194"/>
        <v>0</v>
      </c>
      <c r="BX368" s="263" t="str">
        <f t="shared" si="195"/>
        <v/>
      </c>
      <c r="BY368" s="263" t="str">
        <f t="shared" si="196"/>
        <v/>
      </c>
      <c r="BZ368" s="263" t="str">
        <f t="shared" si="197"/>
        <v/>
      </c>
      <c r="CA368" s="263" t="str">
        <f t="shared" si="198"/>
        <v/>
      </c>
      <c r="CB368" s="265"/>
      <c r="CC368" s="1131" t="s">
        <v>3397</v>
      </c>
      <c r="CD368" s="1126">
        <f t="shared" si="180"/>
        <v>0</v>
      </c>
      <c r="CE368" s="1126">
        <f t="shared" si="181"/>
        <v>0</v>
      </c>
    </row>
    <row r="369" spans="1:83" ht="67.5">
      <c r="A369" s="1459">
        <v>196</v>
      </c>
      <c r="B369" s="1465" t="s">
        <v>4242</v>
      </c>
      <c r="C369" s="1428"/>
      <c r="D369" s="1465"/>
      <c r="E369" s="1465"/>
      <c r="F369" s="1627"/>
      <c r="G369" s="1627"/>
      <c r="H369" s="1433"/>
      <c r="I369" s="1627"/>
      <c r="J369" s="1627"/>
      <c r="K369" s="1433"/>
      <c r="L369" s="1433"/>
      <c r="M369" s="1433"/>
      <c r="N369" s="1433"/>
      <c r="O369" s="1433"/>
      <c r="P369" s="1845"/>
      <c r="Q369" s="1532" t="s">
        <v>4243</v>
      </c>
      <c r="R369" s="1532" t="s">
        <v>4244</v>
      </c>
      <c r="S369" s="1536" t="s">
        <v>4245</v>
      </c>
      <c r="T369" s="1532"/>
      <c r="U369" s="1447" t="s">
        <v>4063</v>
      </c>
      <c r="V369" s="500"/>
      <c r="W369" s="501"/>
      <c r="X369" s="501"/>
      <c r="Y369" s="501"/>
      <c r="Z369" s="501"/>
      <c r="AA369" s="501"/>
      <c r="AB369" s="502"/>
      <c r="AC369" s="268"/>
      <c r="AD369" s="284" t="s">
        <v>182</v>
      </c>
      <c r="AE369" s="269" t="s">
        <v>1706</v>
      </c>
      <c r="AF369" s="269" t="s">
        <v>1706</v>
      </c>
      <c r="AG369" s="269" t="s">
        <v>1706</v>
      </c>
      <c r="AH369" s="269" t="s">
        <v>90</v>
      </c>
      <c r="AI369" s="269" t="s">
        <v>1706</v>
      </c>
      <c r="AJ369" s="269" t="s">
        <v>1706</v>
      </c>
      <c r="AK369" s="269"/>
      <c r="AL369" s="269"/>
      <c r="AM369" s="283"/>
      <c r="AN369" s="269" t="s">
        <v>90</v>
      </c>
      <c r="AO369" s="269" t="s">
        <v>90</v>
      </c>
      <c r="AP369" s="299" t="s">
        <v>2924</v>
      </c>
      <c r="AQ369" s="272">
        <f t="shared" si="199"/>
        <v>0</v>
      </c>
      <c r="AR369" s="273">
        <f t="shared" si="200"/>
        <v>0</v>
      </c>
      <c r="AS369" s="274">
        <f t="shared" si="215"/>
        <v>0</v>
      </c>
      <c r="AT369" s="274">
        <f t="shared" si="216"/>
        <v>0</v>
      </c>
      <c r="AU369" s="125" t="str">
        <f t="shared" si="201"/>
        <v/>
      </c>
      <c r="AV369" s="126" t="str">
        <f t="shared" si="183"/>
        <v/>
      </c>
      <c r="AW369" s="125" t="str">
        <f t="shared" si="184"/>
        <v/>
      </c>
      <c r="AX369" s="127" t="str">
        <f t="shared" si="185"/>
        <v/>
      </c>
      <c r="AY369" s="127" t="str">
        <f t="shared" si="186"/>
        <v/>
      </c>
      <c r="AZ369" s="128" t="str">
        <f t="shared" si="202"/>
        <v/>
      </c>
      <c r="BA369" s="643">
        <v>189</v>
      </c>
      <c r="BB369" s="534" t="s">
        <v>1613</v>
      </c>
      <c r="BC369" s="701"/>
      <c r="BD369" s="701"/>
      <c r="BE369" s="702"/>
      <c r="BF369" s="701"/>
      <c r="BG369" s="701"/>
      <c r="BH369" s="702"/>
      <c r="BI369" s="702"/>
      <c r="BJ369" s="544">
        <v>0</v>
      </c>
      <c r="BK369" s="702"/>
      <c r="BL369" s="544"/>
      <c r="BM369" s="269" t="s">
        <v>182</v>
      </c>
      <c r="BN369" s="269" t="s">
        <v>182</v>
      </c>
      <c r="BO369" s="299" t="s">
        <v>2924</v>
      </c>
      <c r="BP369" s="262" t="str">
        <f t="shared" si="187"/>
        <v/>
      </c>
      <c r="BQ369" s="263" t="str">
        <f t="shared" si="188"/>
        <v/>
      </c>
      <c r="BR369" s="263" t="str">
        <f t="shared" si="189"/>
        <v/>
      </c>
      <c r="BS369" s="263" t="str">
        <f t="shared" si="190"/>
        <v/>
      </c>
      <c r="BT369" s="264" t="str">
        <f t="shared" si="191"/>
        <v/>
      </c>
      <c r="BU369" s="264" t="str">
        <f t="shared" si="192"/>
        <v/>
      </c>
      <c r="BV369" s="263" t="str">
        <f t="shared" si="193"/>
        <v/>
      </c>
      <c r="BW369" s="263" t="str">
        <f t="shared" si="194"/>
        <v/>
      </c>
      <c r="BX369" s="263" t="str">
        <f t="shared" si="195"/>
        <v/>
      </c>
      <c r="BY369" s="263" t="str">
        <f t="shared" si="196"/>
        <v/>
      </c>
      <c r="BZ369" s="263" t="str">
        <f t="shared" si="197"/>
        <v/>
      </c>
      <c r="CA369" s="263" t="str">
        <f t="shared" si="198"/>
        <v/>
      </c>
      <c r="CB369" s="302"/>
      <c r="CC369" s="1131" t="s">
        <v>3408</v>
      </c>
      <c r="CD369" s="1126">
        <f t="shared" si="180"/>
        <v>0</v>
      </c>
      <c r="CE369" s="1126">
        <f t="shared" si="181"/>
        <v>0</v>
      </c>
    </row>
    <row r="370" spans="1:83">
      <c r="A370" s="366">
        <v>197</v>
      </c>
      <c r="B370" s="372" t="s">
        <v>852</v>
      </c>
      <c r="C370" s="372"/>
      <c r="D370" s="372"/>
      <c r="E370" s="372"/>
      <c r="F370" s="75">
        <f>SUM(F371:F376)</f>
        <v>9566</v>
      </c>
      <c r="G370" s="75">
        <f t="shared" ref="G370:O370" si="217">SUM(G371:G376)</f>
        <v>0</v>
      </c>
      <c r="H370" s="75">
        <f t="shared" si="217"/>
        <v>1131</v>
      </c>
      <c r="I370" s="75">
        <f t="shared" si="217"/>
        <v>9732</v>
      </c>
      <c r="J370" s="75">
        <f t="shared" si="217"/>
        <v>0</v>
      </c>
      <c r="K370" s="75">
        <f t="shared" si="217"/>
        <v>1176</v>
      </c>
      <c r="L370" s="75">
        <f t="shared" si="217"/>
        <v>0</v>
      </c>
      <c r="M370" s="75">
        <f t="shared" si="217"/>
        <v>9566</v>
      </c>
      <c r="N370" s="75">
        <f t="shared" si="217"/>
        <v>0</v>
      </c>
      <c r="O370" s="75">
        <f t="shared" si="217"/>
        <v>9732</v>
      </c>
      <c r="P370" s="75"/>
      <c r="Q370" s="371"/>
      <c r="R370" s="371"/>
      <c r="S370" s="371"/>
      <c r="T370" s="371"/>
      <c r="U370" s="1740"/>
      <c r="V370" s="500" t="s">
        <v>167</v>
      </c>
      <c r="W370" s="501" t="s">
        <v>169</v>
      </c>
      <c r="X370" s="501" t="s">
        <v>126</v>
      </c>
      <c r="Y370" s="501"/>
      <c r="Z370" s="501"/>
      <c r="AA370" s="501"/>
      <c r="AB370" s="502"/>
      <c r="AC370" s="268"/>
      <c r="AD370" s="269" t="s">
        <v>386</v>
      </c>
      <c r="AE370" s="269" t="s">
        <v>386</v>
      </c>
      <c r="AF370" s="269" t="s">
        <v>376</v>
      </c>
      <c r="AG370" s="269" t="s">
        <v>386</v>
      </c>
      <c r="AH370" s="269" t="s">
        <v>90</v>
      </c>
      <c r="AI370" s="269" t="s">
        <v>721</v>
      </c>
      <c r="AJ370" s="269" t="s">
        <v>182</v>
      </c>
      <c r="AK370" s="269"/>
      <c r="AL370" s="269"/>
      <c r="AM370" s="270"/>
      <c r="AN370" s="269" t="s">
        <v>90</v>
      </c>
      <c r="AO370" s="269" t="s">
        <v>90</v>
      </c>
      <c r="AP370" s="271"/>
      <c r="AQ370" s="272">
        <f t="shared" si="199"/>
        <v>0</v>
      </c>
      <c r="AR370" s="273">
        <f t="shared" si="200"/>
        <v>0</v>
      </c>
      <c r="AS370" s="274">
        <f t="shared" si="215"/>
        <v>0</v>
      </c>
      <c r="AT370" s="274">
        <f t="shared" si="216"/>
        <v>0</v>
      </c>
      <c r="AU370" s="125">
        <f t="shared" si="201"/>
        <v>1.9286094832178913</v>
      </c>
      <c r="AV370" s="126">
        <f t="shared" si="183"/>
        <v>1.7353125653355672</v>
      </c>
      <c r="AW370" s="125">
        <f t="shared" si="184"/>
        <v>3.9787798408488007</v>
      </c>
      <c r="AX370" s="127">
        <f t="shared" si="185"/>
        <v>8458.0017683465958</v>
      </c>
      <c r="AY370" s="127">
        <f t="shared" si="186"/>
        <v>8275.5102040816328</v>
      </c>
      <c r="AZ370" s="128" t="str">
        <f t="shared" si="202"/>
        <v/>
      </c>
      <c r="BA370" s="643">
        <v>190</v>
      </c>
      <c r="BB370" s="504" t="s">
        <v>852</v>
      </c>
      <c r="BC370" s="547">
        <v>9385</v>
      </c>
      <c r="BD370" s="547">
        <v>0</v>
      </c>
      <c r="BE370" s="547">
        <v>1117</v>
      </c>
      <c r="BF370" s="547">
        <v>9566</v>
      </c>
      <c r="BG370" s="547">
        <v>0</v>
      </c>
      <c r="BH370" s="547">
        <v>1131</v>
      </c>
      <c r="BI370" s="547">
        <v>0</v>
      </c>
      <c r="BJ370" s="547">
        <v>9385</v>
      </c>
      <c r="BK370" s="547">
        <v>0</v>
      </c>
      <c r="BL370" s="547">
        <v>9566</v>
      </c>
      <c r="BM370" s="269" t="s">
        <v>376</v>
      </c>
      <c r="BN370" s="269" t="s">
        <v>182</v>
      </c>
      <c r="BO370" s="271"/>
      <c r="BP370" s="262" t="str">
        <f t="shared" si="187"/>
        <v/>
      </c>
      <c r="BQ370" s="263">
        <f t="shared" si="188"/>
        <v>0</v>
      </c>
      <c r="BR370" s="263">
        <f t="shared" si="189"/>
        <v>0</v>
      </c>
      <c r="BS370" s="263">
        <f t="shared" si="190"/>
        <v>0</v>
      </c>
      <c r="BT370" s="264" t="str">
        <f t="shared" si="191"/>
        <v/>
      </c>
      <c r="BU370" s="264" t="str">
        <f t="shared" si="192"/>
        <v/>
      </c>
      <c r="BV370" s="263">
        <f t="shared" si="193"/>
        <v>0</v>
      </c>
      <c r="BW370" s="263">
        <f t="shared" si="194"/>
        <v>0</v>
      </c>
      <c r="BX370" s="263" t="str">
        <f t="shared" si="195"/>
        <v/>
      </c>
      <c r="BY370" s="263" t="str">
        <f t="shared" si="196"/>
        <v/>
      </c>
      <c r="BZ370" s="263" t="str">
        <f t="shared" si="197"/>
        <v/>
      </c>
      <c r="CA370" s="263" t="str">
        <f t="shared" si="198"/>
        <v/>
      </c>
      <c r="CB370" s="265"/>
      <c r="CC370" s="1131" t="s">
        <v>3397</v>
      </c>
      <c r="CD370" s="1126">
        <f t="shared" si="180"/>
        <v>0</v>
      </c>
      <c r="CE370" s="1126">
        <f t="shared" si="181"/>
        <v>0</v>
      </c>
    </row>
    <row r="371" spans="1:83" ht="54">
      <c r="A371" s="373" t="s">
        <v>3363</v>
      </c>
      <c r="B371" s="372" t="s">
        <v>2166</v>
      </c>
      <c r="C371" s="372" t="s">
        <v>1237</v>
      </c>
      <c r="D371" s="372" t="s">
        <v>1238</v>
      </c>
      <c r="E371" s="372" t="s">
        <v>0</v>
      </c>
      <c r="F371" s="75">
        <v>0</v>
      </c>
      <c r="G371" s="75"/>
      <c r="H371" s="367">
        <v>0</v>
      </c>
      <c r="I371" s="75">
        <v>0</v>
      </c>
      <c r="J371" s="75"/>
      <c r="K371" s="367">
        <v>0</v>
      </c>
      <c r="L371" s="367"/>
      <c r="M371" s="360">
        <v>0</v>
      </c>
      <c r="N371" s="367"/>
      <c r="O371" s="360">
        <v>0</v>
      </c>
      <c r="P371" s="371" t="s">
        <v>231</v>
      </c>
      <c r="Q371" s="371" t="s">
        <v>3402</v>
      </c>
      <c r="R371" s="371" t="s">
        <v>323</v>
      </c>
      <c r="S371" s="371" t="s">
        <v>1236</v>
      </c>
      <c r="T371" s="371" t="s">
        <v>1239</v>
      </c>
      <c r="U371" s="1740"/>
      <c r="V371" s="500" t="s">
        <v>167</v>
      </c>
      <c r="W371" s="501" t="s">
        <v>170</v>
      </c>
      <c r="X371" s="501"/>
      <c r="Y371" s="501">
        <v>3</v>
      </c>
      <c r="Z371" s="501">
        <v>2</v>
      </c>
      <c r="AA371" s="501">
        <v>0</v>
      </c>
      <c r="AB371" s="502"/>
      <c r="AC371" s="268"/>
      <c r="AD371" s="269" t="s">
        <v>182</v>
      </c>
      <c r="AE371" s="269" t="s">
        <v>182</v>
      </c>
      <c r="AF371" s="269" t="s">
        <v>182</v>
      </c>
      <c r="AG371" s="269" t="s">
        <v>182</v>
      </c>
      <c r="AH371" s="269" t="s">
        <v>90</v>
      </c>
      <c r="AI371" s="269" t="s">
        <v>721</v>
      </c>
      <c r="AJ371" s="269" t="s">
        <v>182</v>
      </c>
      <c r="AK371" s="269"/>
      <c r="AL371" s="269"/>
      <c r="AM371" s="270"/>
      <c r="AN371" s="269" t="s">
        <v>90</v>
      </c>
      <c r="AO371" s="269" t="s">
        <v>90</v>
      </c>
      <c r="AP371" s="271" t="s">
        <v>2943</v>
      </c>
      <c r="AQ371" s="272">
        <f t="shared" si="199"/>
        <v>0</v>
      </c>
      <c r="AR371" s="273">
        <f t="shared" si="200"/>
        <v>0</v>
      </c>
      <c r="AS371" s="274">
        <f t="shared" si="215"/>
        <v>0</v>
      </c>
      <c r="AT371" s="274">
        <f t="shared" si="216"/>
        <v>0</v>
      </c>
      <c r="AU371" s="125" t="str">
        <f t="shared" si="201"/>
        <v/>
      </c>
      <c r="AV371" s="126" t="str">
        <f t="shared" si="183"/>
        <v/>
      </c>
      <c r="AW371" s="125" t="str">
        <f t="shared" si="184"/>
        <v/>
      </c>
      <c r="AX371" s="127" t="str">
        <f t="shared" si="185"/>
        <v/>
      </c>
      <c r="AY371" s="127" t="str">
        <f t="shared" si="186"/>
        <v/>
      </c>
      <c r="AZ371" s="128" t="str">
        <f t="shared" si="202"/>
        <v/>
      </c>
      <c r="BA371" s="503" t="s">
        <v>2626</v>
      </c>
      <c r="BB371" s="504" t="s">
        <v>2166</v>
      </c>
      <c r="BC371" s="547">
        <v>0</v>
      </c>
      <c r="BD371" s="547">
        <v>0</v>
      </c>
      <c r="BE371" s="545">
        <v>0</v>
      </c>
      <c r="BF371" s="547">
        <v>0</v>
      </c>
      <c r="BG371" s="547"/>
      <c r="BH371" s="545">
        <v>0</v>
      </c>
      <c r="BI371" s="545">
        <v>0</v>
      </c>
      <c r="BJ371" s="544">
        <v>0</v>
      </c>
      <c r="BK371" s="545"/>
      <c r="BL371" s="544">
        <v>0</v>
      </c>
      <c r="BM371" s="269" t="s">
        <v>182</v>
      </c>
      <c r="BN371" s="269" t="s">
        <v>182</v>
      </c>
      <c r="BO371" s="271" t="s">
        <v>2943</v>
      </c>
      <c r="BP371" s="262" t="str">
        <f t="shared" si="187"/>
        <v/>
      </c>
      <c r="BQ371" s="263">
        <f t="shared" si="188"/>
        <v>0</v>
      </c>
      <c r="BR371" s="263" t="str">
        <f t="shared" si="189"/>
        <v/>
      </c>
      <c r="BS371" s="263">
        <f t="shared" si="190"/>
        <v>0</v>
      </c>
      <c r="BT371" s="264" t="str">
        <f t="shared" si="191"/>
        <v/>
      </c>
      <c r="BU371" s="264" t="str">
        <f t="shared" si="192"/>
        <v/>
      </c>
      <c r="BV371" s="263" t="str">
        <f t="shared" si="193"/>
        <v/>
      </c>
      <c r="BW371" s="263">
        <f t="shared" si="194"/>
        <v>0</v>
      </c>
      <c r="BX371" s="263" t="str">
        <f t="shared" si="195"/>
        <v/>
      </c>
      <c r="BY371" s="263" t="str">
        <f t="shared" si="196"/>
        <v/>
      </c>
      <c r="BZ371" s="263" t="str">
        <f t="shared" si="197"/>
        <v/>
      </c>
      <c r="CA371" s="263" t="str">
        <f t="shared" si="198"/>
        <v/>
      </c>
      <c r="CB371" s="265"/>
      <c r="CC371" s="1131" t="s">
        <v>3397</v>
      </c>
      <c r="CD371" s="1126">
        <f t="shared" si="180"/>
        <v>0</v>
      </c>
      <c r="CE371" s="1126">
        <f t="shared" si="181"/>
        <v>0</v>
      </c>
    </row>
    <row r="372" spans="1:83" ht="27">
      <c r="A372" s="373" t="s">
        <v>3364</v>
      </c>
      <c r="B372" s="372" t="s">
        <v>2167</v>
      </c>
      <c r="C372" s="440"/>
      <c r="D372" s="372"/>
      <c r="E372" s="372"/>
      <c r="F372" s="75"/>
      <c r="G372" s="75"/>
      <c r="H372" s="367"/>
      <c r="I372" s="75"/>
      <c r="J372" s="75"/>
      <c r="K372" s="367"/>
      <c r="L372" s="367"/>
      <c r="M372" s="360"/>
      <c r="N372" s="367"/>
      <c r="O372" s="360"/>
      <c r="P372" s="371"/>
      <c r="Q372" s="371"/>
      <c r="R372" s="371"/>
      <c r="S372" s="371"/>
      <c r="T372" s="371"/>
      <c r="U372" s="425" t="s">
        <v>4326</v>
      </c>
      <c r="V372" s="500"/>
      <c r="W372" s="501"/>
      <c r="X372" s="501"/>
      <c r="Y372" s="501"/>
      <c r="Z372" s="501"/>
      <c r="AA372" s="501"/>
      <c r="AB372" s="502"/>
      <c r="AC372" s="268"/>
      <c r="AD372" s="269" t="s">
        <v>182</v>
      </c>
      <c r="AE372" s="269" t="s">
        <v>182</v>
      </c>
      <c r="AF372" s="269" t="s">
        <v>182</v>
      </c>
      <c r="AG372" s="269" t="s">
        <v>182</v>
      </c>
      <c r="AH372" s="269" t="s">
        <v>90</v>
      </c>
      <c r="AI372" s="269" t="s">
        <v>721</v>
      </c>
      <c r="AJ372" s="269" t="s">
        <v>182</v>
      </c>
      <c r="AK372" s="269"/>
      <c r="AL372" s="269"/>
      <c r="AM372" s="270"/>
      <c r="AN372" s="269" t="s">
        <v>90</v>
      </c>
      <c r="AO372" s="269" t="s">
        <v>90</v>
      </c>
      <c r="AP372" s="299" t="s">
        <v>2924</v>
      </c>
      <c r="AQ372" s="272">
        <f t="shared" si="199"/>
        <v>0</v>
      </c>
      <c r="AR372" s="273">
        <f t="shared" si="200"/>
        <v>0</v>
      </c>
      <c r="AS372" s="274">
        <f t="shared" si="215"/>
        <v>0</v>
      </c>
      <c r="AT372" s="274">
        <f t="shared" si="216"/>
        <v>0</v>
      </c>
      <c r="AU372" s="125" t="str">
        <f t="shared" si="201"/>
        <v/>
      </c>
      <c r="AV372" s="126" t="str">
        <f t="shared" si="183"/>
        <v/>
      </c>
      <c r="AW372" s="125" t="str">
        <f t="shared" si="184"/>
        <v/>
      </c>
      <c r="AX372" s="127" t="str">
        <f t="shared" si="185"/>
        <v/>
      </c>
      <c r="AY372" s="127" t="str">
        <f t="shared" si="186"/>
        <v/>
      </c>
      <c r="AZ372" s="128" t="str">
        <f t="shared" si="202"/>
        <v/>
      </c>
      <c r="BA372" s="503" t="s">
        <v>2627</v>
      </c>
      <c r="BB372" s="504" t="s">
        <v>2167</v>
      </c>
      <c r="BC372" s="547"/>
      <c r="BD372" s="547"/>
      <c r="BE372" s="545"/>
      <c r="BF372" s="547"/>
      <c r="BG372" s="547"/>
      <c r="BH372" s="545"/>
      <c r="BI372" s="545"/>
      <c r="BJ372" s="544">
        <v>0</v>
      </c>
      <c r="BK372" s="545"/>
      <c r="BL372" s="544"/>
      <c r="BM372" s="269" t="s">
        <v>182</v>
      </c>
      <c r="BN372" s="269" t="s">
        <v>182</v>
      </c>
      <c r="BO372" s="299" t="s">
        <v>2924</v>
      </c>
      <c r="BP372" s="262" t="str">
        <f t="shared" si="187"/>
        <v/>
      </c>
      <c r="BQ372" s="263" t="str">
        <f t="shared" si="188"/>
        <v/>
      </c>
      <c r="BR372" s="263" t="str">
        <f t="shared" si="189"/>
        <v/>
      </c>
      <c r="BS372" s="263" t="str">
        <f t="shared" si="190"/>
        <v/>
      </c>
      <c r="BT372" s="264" t="str">
        <f t="shared" si="191"/>
        <v/>
      </c>
      <c r="BU372" s="264" t="str">
        <f t="shared" si="192"/>
        <v/>
      </c>
      <c r="BV372" s="263" t="str">
        <f t="shared" si="193"/>
        <v/>
      </c>
      <c r="BW372" s="263" t="str">
        <f t="shared" si="194"/>
        <v/>
      </c>
      <c r="BX372" s="263" t="str">
        <f t="shared" si="195"/>
        <v/>
      </c>
      <c r="BY372" s="263" t="str">
        <f t="shared" si="196"/>
        <v/>
      </c>
      <c r="BZ372" s="263" t="str">
        <f t="shared" si="197"/>
        <v/>
      </c>
      <c r="CA372" s="263" t="str">
        <f t="shared" si="198"/>
        <v/>
      </c>
      <c r="CB372" s="265"/>
      <c r="CC372" s="1131" t="s">
        <v>3397</v>
      </c>
      <c r="CD372" s="1126">
        <f t="shared" si="180"/>
        <v>0</v>
      </c>
      <c r="CE372" s="1126">
        <f t="shared" si="181"/>
        <v>0</v>
      </c>
    </row>
    <row r="373" spans="1:83" ht="54">
      <c r="A373" s="373" t="s">
        <v>3365</v>
      </c>
      <c r="B373" s="372" t="s">
        <v>2168</v>
      </c>
      <c r="C373" s="1788" t="s">
        <v>1640</v>
      </c>
      <c r="D373" s="1788" t="s">
        <v>1238</v>
      </c>
      <c r="E373" s="1788"/>
      <c r="F373" s="445">
        <v>9566</v>
      </c>
      <c r="G373" s="445"/>
      <c r="H373" s="1846">
        <v>1131</v>
      </c>
      <c r="I373" s="1185">
        <v>9732</v>
      </c>
      <c r="J373" s="1185"/>
      <c r="K373" s="1187">
        <v>1176</v>
      </c>
      <c r="L373" s="1186"/>
      <c r="M373" s="1186">
        <v>9566</v>
      </c>
      <c r="N373" s="1186"/>
      <c r="O373" s="1187">
        <v>9732</v>
      </c>
      <c r="P373" s="1208" t="s">
        <v>231</v>
      </c>
      <c r="Q373" s="1847" t="s">
        <v>3402</v>
      </c>
      <c r="R373" s="1847" t="s">
        <v>323</v>
      </c>
      <c r="S373" s="1847" t="s">
        <v>1236</v>
      </c>
      <c r="T373" s="1847" t="s">
        <v>256</v>
      </c>
      <c r="U373" s="1740"/>
      <c r="V373" s="500" t="s">
        <v>167</v>
      </c>
      <c r="W373" s="501" t="s">
        <v>2026</v>
      </c>
      <c r="X373" s="501"/>
      <c r="Y373" s="501">
        <v>3</v>
      </c>
      <c r="Z373" s="501">
        <v>2</v>
      </c>
      <c r="AA373" s="501">
        <v>0</v>
      </c>
      <c r="AB373" s="502"/>
      <c r="AC373" s="268"/>
      <c r="AD373" s="269" t="s">
        <v>228</v>
      </c>
      <c r="AE373" s="269" t="s">
        <v>364</v>
      </c>
      <c r="AF373" s="269" t="s">
        <v>225</v>
      </c>
      <c r="AG373" s="269" t="s">
        <v>222</v>
      </c>
      <c r="AH373" s="269" t="s">
        <v>3081</v>
      </c>
      <c r="AI373" s="269" t="s">
        <v>1696</v>
      </c>
      <c r="AJ373" s="269" t="s">
        <v>230</v>
      </c>
      <c r="AK373" s="269"/>
      <c r="AL373" s="269"/>
      <c r="AM373" s="270"/>
      <c r="AN373" s="269" t="s">
        <v>564</v>
      </c>
      <c r="AO373" s="269" t="s">
        <v>565</v>
      </c>
      <c r="AP373" s="299"/>
      <c r="AQ373" s="272">
        <f t="shared" si="199"/>
        <v>0</v>
      </c>
      <c r="AR373" s="273">
        <f t="shared" si="200"/>
        <v>0</v>
      </c>
      <c r="AS373" s="274">
        <f t="shared" si="215"/>
        <v>0</v>
      </c>
      <c r="AT373" s="274">
        <f t="shared" si="216"/>
        <v>0</v>
      </c>
      <c r="AU373" s="125">
        <f t="shared" si="201"/>
        <v>1.9286094832178913</v>
      </c>
      <c r="AV373" s="126">
        <f t="shared" si="183"/>
        <v>1.7353125653355672</v>
      </c>
      <c r="AW373" s="125">
        <f t="shared" si="184"/>
        <v>3.9787798408488007</v>
      </c>
      <c r="AX373" s="127">
        <f t="shared" si="185"/>
        <v>8458.0017683465958</v>
      </c>
      <c r="AY373" s="127">
        <f t="shared" si="186"/>
        <v>8275.5102040816328</v>
      </c>
      <c r="AZ373" s="128" t="str">
        <f t="shared" si="202"/>
        <v/>
      </c>
      <c r="BA373" s="503" t="s">
        <v>2628</v>
      </c>
      <c r="BB373" s="504" t="s">
        <v>2168</v>
      </c>
      <c r="BC373" s="703">
        <v>9385</v>
      </c>
      <c r="BD373" s="703">
        <v>0</v>
      </c>
      <c r="BE373" s="704">
        <v>1117</v>
      </c>
      <c r="BF373" s="703">
        <v>9566</v>
      </c>
      <c r="BG373" s="703"/>
      <c r="BH373" s="704">
        <v>1131</v>
      </c>
      <c r="BI373" s="704">
        <v>0</v>
      </c>
      <c r="BJ373" s="544">
        <v>9385</v>
      </c>
      <c r="BK373" s="704"/>
      <c r="BL373" s="544">
        <v>9566</v>
      </c>
      <c r="BM373" s="269" t="s">
        <v>225</v>
      </c>
      <c r="BN373" s="269" t="s">
        <v>1696</v>
      </c>
      <c r="BO373" s="299"/>
      <c r="BP373" s="262" t="str">
        <f t="shared" si="187"/>
        <v/>
      </c>
      <c r="BQ373" s="263">
        <f t="shared" si="188"/>
        <v>0</v>
      </c>
      <c r="BR373" s="263" t="str">
        <f t="shared" si="189"/>
        <v/>
      </c>
      <c r="BS373" s="263">
        <f t="shared" si="190"/>
        <v>0</v>
      </c>
      <c r="BT373" s="264" t="str">
        <f t="shared" si="191"/>
        <v/>
      </c>
      <c r="BU373" s="264" t="str">
        <f t="shared" si="192"/>
        <v/>
      </c>
      <c r="BV373" s="263" t="str">
        <f t="shared" si="193"/>
        <v/>
      </c>
      <c r="BW373" s="263">
        <f t="shared" si="194"/>
        <v>0</v>
      </c>
      <c r="BX373" s="263" t="str">
        <f t="shared" si="195"/>
        <v/>
      </c>
      <c r="BY373" s="263" t="str">
        <f t="shared" si="196"/>
        <v/>
      </c>
      <c r="BZ373" s="263" t="str">
        <f t="shared" si="197"/>
        <v/>
      </c>
      <c r="CA373" s="263" t="str">
        <f t="shared" si="198"/>
        <v/>
      </c>
      <c r="CB373" s="265"/>
      <c r="CC373" s="1131" t="s">
        <v>3397</v>
      </c>
      <c r="CD373" s="1126">
        <f t="shared" si="180"/>
        <v>0</v>
      </c>
      <c r="CE373" s="1126">
        <f t="shared" si="181"/>
        <v>0</v>
      </c>
    </row>
    <row r="374" spans="1:83" ht="27">
      <c r="A374" s="373" t="s">
        <v>3366</v>
      </c>
      <c r="B374" s="372" t="s">
        <v>2169</v>
      </c>
      <c r="C374" s="440"/>
      <c r="D374" s="372"/>
      <c r="E374" s="372"/>
      <c r="F374" s="75"/>
      <c r="G374" s="75"/>
      <c r="H374" s="367"/>
      <c r="I374" s="75"/>
      <c r="J374" s="75"/>
      <c r="K374" s="367"/>
      <c r="L374" s="367"/>
      <c r="M374" s="360"/>
      <c r="N374" s="367"/>
      <c r="O374" s="360"/>
      <c r="P374" s="371"/>
      <c r="Q374" s="371"/>
      <c r="R374" s="371"/>
      <c r="S374" s="371"/>
      <c r="T374" s="371"/>
      <c r="U374" s="425" t="s">
        <v>4326</v>
      </c>
      <c r="V374" s="500"/>
      <c r="W374" s="501"/>
      <c r="X374" s="501"/>
      <c r="Y374" s="501"/>
      <c r="Z374" s="501"/>
      <c r="AA374" s="501"/>
      <c r="AB374" s="502"/>
      <c r="AC374" s="268"/>
      <c r="AD374" s="269" t="s">
        <v>182</v>
      </c>
      <c r="AE374" s="269" t="s">
        <v>182</v>
      </c>
      <c r="AF374" s="269" t="s">
        <v>182</v>
      </c>
      <c r="AG374" s="269" t="s">
        <v>182</v>
      </c>
      <c r="AH374" s="269" t="s">
        <v>90</v>
      </c>
      <c r="AI374" s="269" t="s">
        <v>721</v>
      </c>
      <c r="AJ374" s="269" t="s">
        <v>182</v>
      </c>
      <c r="AK374" s="269"/>
      <c r="AL374" s="269"/>
      <c r="AM374" s="270"/>
      <c r="AN374" s="269" t="s">
        <v>90</v>
      </c>
      <c r="AO374" s="269" t="s">
        <v>90</v>
      </c>
      <c r="AP374" s="299" t="s">
        <v>2924</v>
      </c>
      <c r="AQ374" s="272">
        <f t="shared" si="199"/>
        <v>0</v>
      </c>
      <c r="AR374" s="273">
        <f t="shared" si="200"/>
        <v>0</v>
      </c>
      <c r="AS374" s="274">
        <f t="shared" si="215"/>
        <v>0</v>
      </c>
      <c r="AT374" s="274">
        <f t="shared" si="216"/>
        <v>0</v>
      </c>
      <c r="AU374" s="125" t="str">
        <f t="shared" si="201"/>
        <v/>
      </c>
      <c r="AV374" s="126" t="str">
        <f t="shared" si="183"/>
        <v/>
      </c>
      <c r="AW374" s="125" t="str">
        <f t="shared" si="184"/>
        <v/>
      </c>
      <c r="AX374" s="127" t="str">
        <f t="shared" si="185"/>
        <v/>
      </c>
      <c r="AY374" s="127" t="str">
        <f t="shared" si="186"/>
        <v/>
      </c>
      <c r="AZ374" s="128" t="str">
        <f t="shared" si="202"/>
        <v/>
      </c>
      <c r="BA374" s="503" t="s">
        <v>2629</v>
      </c>
      <c r="BB374" s="504" t="s">
        <v>2169</v>
      </c>
      <c r="BC374" s="547"/>
      <c r="BD374" s="547"/>
      <c r="BE374" s="545"/>
      <c r="BF374" s="547"/>
      <c r="BG374" s="547"/>
      <c r="BH374" s="545"/>
      <c r="BI374" s="545"/>
      <c r="BJ374" s="544">
        <v>0</v>
      </c>
      <c r="BK374" s="545"/>
      <c r="BL374" s="544"/>
      <c r="BM374" s="269" t="s">
        <v>182</v>
      </c>
      <c r="BN374" s="269" t="s">
        <v>182</v>
      </c>
      <c r="BO374" s="299" t="s">
        <v>2924</v>
      </c>
      <c r="BP374" s="262" t="str">
        <f t="shared" si="187"/>
        <v/>
      </c>
      <c r="BQ374" s="263" t="str">
        <f t="shared" si="188"/>
        <v/>
      </c>
      <c r="BR374" s="263" t="str">
        <f t="shared" si="189"/>
        <v/>
      </c>
      <c r="BS374" s="263" t="str">
        <f t="shared" si="190"/>
        <v/>
      </c>
      <c r="BT374" s="264" t="str">
        <f t="shared" si="191"/>
        <v/>
      </c>
      <c r="BU374" s="264" t="str">
        <f t="shared" si="192"/>
        <v/>
      </c>
      <c r="BV374" s="263" t="str">
        <f t="shared" si="193"/>
        <v/>
      </c>
      <c r="BW374" s="263" t="str">
        <f t="shared" si="194"/>
        <v/>
      </c>
      <c r="BX374" s="263" t="str">
        <f t="shared" si="195"/>
        <v/>
      </c>
      <c r="BY374" s="263" t="str">
        <f t="shared" si="196"/>
        <v/>
      </c>
      <c r="BZ374" s="263" t="str">
        <f t="shared" si="197"/>
        <v/>
      </c>
      <c r="CA374" s="263" t="str">
        <f t="shared" si="198"/>
        <v/>
      </c>
      <c r="CB374" s="265"/>
      <c r="CC374" s="1131" t="s">
        <v>3397</v>
      </c>
      <c r="CD374" s="1126">
        <f t="shared" si="180"/>
        <v>0</v>
      </c>
      <c r="CE374" s="1126">
        <f t="shared" si="181"/>
        <v>0</v>
      </c>
    </row>
    <row r="375" spans="1:83" ht="27">
      <c r="A375" s="373" t="s">
        <v>3367</v>
      </c>
      <c r="B375" s="372" t="s">
        <v>2170</v>
      </c>
      <c r="C375" s="440"/>
      <c r="D375" s="372"/>
      <c r="E375" s="372"/>
      <c r="F375" s="75"/>
      <c r="G375" s="75"/>
      <c r="H375" s="367"/>
      <c r="I375" s="75"/>
      <c r="J375" s="75"/>
      <c r="K375" s="367"/>
      <c r="L375" s="367"/>
      <c r="M375" s="360"/>
      <c r="N375" s="367"/>
      <c r="O375" s="360"/>
      <c r="P375" s="371"/>
      <c r="Q375" s="371"/>
      <c r="R375" s="371"/>
      <c r="S375" s="371"/>
      <c r="T375" s="371"/>
      <c r="U375" s="425" t="s">
        <v>4326</v>
      </c>
      <c r="V375" s="500"/>
      <c r="W375" s="501"/>
      <c r="X375" s="501"/>
      <c r="Y375" s="501"/>
      <c r="Z375" s="501"/>
      <c r="AA375" s="501"/>
      <c r="AB375" s="502"/>
      <c r="AC375" s="268"/>
      <c r="AD375" s="269" t="s">
        <v>182</v>
      </c>
      <c r="AE375" s="269" t="s">
        <v>182</v>
      </c>
      <c r="AF375" s="269" t="s">
        <v>182</v>
      </c>
      <c r="AG375" s="269" t="s">
        <v>182</v>
      </c>
      <c r="AH375" s="269" t="s">
        <v>90</v>
      </c>
      <c r="AI375" s="269" t="s">
        <v>721</v>
      </c>
      <c r="AJ375" s="269" t="s">
        <v>182</v>
      </c>
      <c r="AK375" s="269"/>
      <c r="AL375" s="269"/>
      <c r="AM375" s="270"/>
      <c r="AN375" s="269" t="s">
        <v>90</v>
      </c>
      <c r="AO375" s="269" t="s">
        <v>90</v>
      </c>
      <c r="AP375" s="299" t="s">
        <v>2924</v>
      </c>
      <c r="AQ375" s="272">
        <f t="shared" si="199"/>
        <v>0</v>
      </c>
      <c r="AR375" s="273">
        <f t="shared" si="200"/>
        <v>0</v>
      </c>
      <c r="AS375" s="274">
        <f t="shared" si="215"/>
        <v>0</v>
      </c>
      <c r="AT375" s="274">
        <f t="shared" si="216"/>
        <v>0</v>
      </c>
      <c r="AU375" s="125" t="str">
        <f t="shared" si="201"/>
        <v/>
      </c>
      <c r="AV375" s="126" t="str">
        <f t="shared" si="183"/>
        <v/>
      </c>
      <c r="AW375" s="125" t="str">
        <f t="shared" si="184"/>
        <v/>
      </c>
      <c r="AX375" s="127" t="str">
        <f t="shared" si="185"/>
        <v/>
      </c>
      <c r="AY375" s="127" t="str">
        <f t="shared" si="186"/>
        <v/>
      </c>
      <c r="AZ375" s="128" t="str">
        <f t="shared" si="202"/>
        <v/>
      </c>
      <c r="BA375" s="503" t="s">
        <v>2630</v>
      </c>
      <c r="BB375" s="504" t="s">
        <v>2170</v>
      </c>
      <c r="BC375" s="547"/>
      <c r="BD375" s="547"/>
      <c r="BE375" s="545"/>
      <c r="BF375" s="547"/>
      <c r="BG375" s="547"/>
      <c r="BH375" s="545"/>
      <c r="BI375" s="545"/>
      <c r="BJ375" s="544">
        <v>0</v>
      </c>
      <c r="BK375" s="545"/>
      <c r="BL375" s="544"/>
      <c r="BM375" s="269" t="s">
        <v>182</v>
      </c>
      <c r="BN375" s="269" t="s">
        <v>182</v>
      </c>
      <c r="BO375" s="299" t="s">
        <v>2924</v>
      </c>
      <c r="BP375" s="262" t="str">
        <f t="shared" si="187"/>
        <v/>
      </c>
      <c r="BQ375" s="263" t="str">
        <f t="shared" si="188"/>
        <v/>
      </c>
      <c r="BR375" s="263" t="str">
        <f t="shared" si="189"/>
        <v/>
      </c>
      <c r="BS375" s="263" t="str">
        <f t="shared" si="190"/>
        <v/>
      </c>
      <c r="BT375" s="264" t="str">
        <f t="shared" si="191"/>
        <v/>
      </c>
      <c r="BU375" s="264" t="str">
        <f t="shared" si="192"/>
        <v/>
      </c>
      <c r="BV375" s="263" t="str">
        <f t="shared" si="193"/>
        <v/>
      </c>
      <c r="BW375" s="263" t="str">
        <f t="shared" si="194"/>
        <v/>
      </c>
      <c r="BX375" s="263" t="str">
        <f t="shared" si="195"/>
        <v/>
      </c>
      <c r="BY375" s="263" t="str">
        <f t="shared" si="196"/>
        <v/>
      </c>
      <c r="BZ375" s="263" t="str">
        <f t="shared" si="197"/>
        <v/>
      </c>
      <c r="CA375" s="263" t="str">
        <f t="shared" si="198"/>
        <v/>
      </c>
      <c r="CB375" s="265"/>
      <c r="CC375" s="1131" t="s">
        <v>3397</v>
      </c>
      <c r="CD375" s="1126">
        <f t="shared" si="180"/>
        <v>0</v>
      </c>
      <c r="CE375" s="1126">
        <f t="shared" si="181"/>
        <v>0</v>
      </c>
    </row>
    <row r="376" spans="1:83" ht="27">
      <c r="A376" s="373" t="s">
        <v>3368</v>
      </c>
      <c r="B376" s="372" t="s">
        <v>2171</v>
      </c>
      <c r="C376" s="440"/>
      <c r="D376" s="372"/>
      <c r="E376" s="372"/>
      <c r="F376" s="75"/>
      <c r="G376" s="75"/>
      <c r="H376" s="367"/>
      <c r="I376" s="75"/>
      <c r="J376" s="75"/>
      <c r="K376" s="367"/>
      <c r="L376" s="367"/>
      <c r="M376" s="360"/>
      <c r="N376" s="367"/>
      <c r="O376" s="360"/>
      <c r="P376" s="371"/>
      <c r="Q376" s="371"/>
      <c r="R376" s="371"/>
      <c r="S376" s="371"/>
      <c r="T376" s="371"/>
      <c r="U376" s="425" t="s">
        <v>4326</v>
      </c>
      <c r="V376" s="500"/>
      <c r="W376" s="501"/>
      <c r="X376" s="501"/>
      <c r="Y376" s="501"/>
      <c r="Z376" s="501"/>
      <c r="AA376" s="501"/>
      <c r="AB376" s="502"/>
      <c r="AC376" s="268"/>
      <c r="AD376" s="269" t="s">
        <v>182</v>
      </c>
      <c r="AE376" s="269" t="s">
        <v>182</v>
      </c>
      <c r="AF376" s="269" t="s">
        <v>182</v>
      </c>
      <c r="AG376" s="269" t="s">
        <v>182</v>
      </c>
      <c r="AH376" s="269" t="s">
        <v>90</v>
      </c>
      <c r="AI376" s="269" t="s">
        <v>721</v>
      </c>
      <c r="AJ376" s="269" t="s">
        <v>182</v>
      </c>
      <c r="AK376" s="269"/>
      <c r="AL376" s="269"/>
      <c r="AM376" s="270"/>
      <c r="AN376" s="269" t="s">
        <v>90</v>
      </c>
      <c r="AO376" s="269" t="s">
        <v>90</v>
      </c>
      <c r="AP376" s="299" t="s">
        <v>2924</v>
      </c>
      <c r="AQ376" s="272">
        <f t="shared" si="199"/>
        <v>0</v>
      </c>
      <c r="AR376" s="273">
        <f t="shared" si="200"/>
        <v>0</v>
      </c>
      <c r="AS376" s="274">
        <f t="shared" si="215"/>
        <v>0</v>
      </c>
      <c r="AT376" s="274">
        <f t="shared" si="216"/>
        <v>0</v>
      </c>
      <c r="AU376" s="125" t="str">
        <f t="shared" si="201"/>
        <v/>
      </c>
      <c r="AV376" s="126" t="str">
        <f t="shared" si="183"/>
        <v/>
      </c>
      <c r="AW376" s="125" t="str">
        <f t="shared" si="184"/>
        <v/>
      </c>
      <c r="AX376" s="127" t="str">
        <f t="shared" si="185"/>
        <v/>
      </c>
      <c r="AY376" s="127" t="str">
        <f t="shared" si="186"/>
        <v/>
      </c>
      <c r="AZ376" s="128" t="str">
        <f t="shared" si="202"/>
        <v/>
      </c>
      <c r="BA376" s="503" t="s">
        <v>2631</v>
      </c>
      <c r="BB376" s="504" t="s">
        <v>2171</v>
      </c>
      <c r="BC376" s="547"/>
      <c r="BD376" s="547"/>
      <c r="BE376" s="545"/>
      <c r="BF376" s="547"/>
      <c r="BG376" s="547"/>
      <c r="BH376" s="545"/>
      <c r="BI376" s="545"/>
      <c r="BJ376" s="544">
        <v>0</v>
      </c>
      <c r="BK376" s="545"/>
      <c r="BL376" s="544"/>
      <c r="BM376" s="269" t="s">
        <v>182</v>
      </c>
      <c r="BN376" s="269" t="s">
        <v>182</v>
      </c>
      <c r="BO376" s="299" t="s">
        <v>2924</v>
      </c>
      <c r="BP376" s="262" t="str">
        <f t="shared" si="187"/>
        <v/>
      </c>
      <c r="BQ376" s="263" t="str">
        <f t="shared" si="188"/>
        <v/>
      </c>
      <c r="BR376" s="263" t="str">
        <f t="shared" si="189"/>
        <v/>
      </c>
      <c r="BS376" s="263" t="str">
        <f t="shared" si="190"/>
        <v/>
      </c>
      <c r="BT376" s="264" t="str">
        <f t="shared" si="191"/>
        <v/>
      </c>
      <c r="BU376" s="264" t="str">
        <f t="shared" si="192"/>
        <v/>
      </c>
      <c r="BV376" s="263" t="str">
        <f t="shared" si="193"/>
        <v/>
      </c>
      <c r="BW376" s="263" t="str">
        <f t="shared" si="194"/>
        <v/>
      </c>
      <c r="BX376" s="263" t="str">
        <f t="shared" si="195"/>
        <v/>
      </c>
      <c r="BY376" s="263" t="str">
        <f t="shared" si="196"/>
        <v/>
      </c>
      <c r="BZ376" s="263" t="str">
        <f t="shared" si="197"/>
        <v/>
      </c>
      <c r="CA376" s="263" t="str">
        <f t="shared" si="198"/>
        <v/>
      </c>
      <c r="CB376" s="265"/>
      <c r="CC376" s="1131" t="s">
        <v>3397</v>
      </c>
      <c r="CD376" s="1126">
        <f t="shared" si="180"/>
        <v>0</v>
      </c>
      <c r="CE376" s="1126">
        <f t="shared" si="181"/>
        <v>0</v>
      </c>
    </row>
    <row r="377" spans="1:83">
      <c r="A377" s="366">
        <v>198</v>
      </c>
      <c r="B377" s="372" t="s">
        <v>853</v>
      </c>
      <c r="C377" s="440"/>
      <c r="D377" s="372"/>
      <c r="E377" s="372"/>
      <c r="F377" s="75"/>
      <c r="G377" s="75"/>
      <c r="H377" s="367"/>
      <c r="I377" s="75"/>
      <c r="J377" s="75"/>
      <c r="K377" s="367"/>
      <c r="L377" s="367"/>
      <c r="M377" s="360"/>
      <c r="N377" s="367"/>
      <c r="O377" s="360"/>
      <c r="P377" s="371"/>
      <c r="Q377" s="371"/>
      <c r="R377" s="371"/>
      <c r="S377" s="371"/>
      <c r="T377" s="371"/>
      <c r="U377" s="425" t="s">
        <v>4326</v>
      </c>
      <c r="V377" s="500" t="s">
        <v>167</v>
      </c>
      <c r="W377" s="501" t="s">
        <v>171</v>
      </c>
      <c r="X377" s="501"/>
      <c r="Y377" s="501"/>
      <c r="Z377" s="501"/>
      <c r="AA377" s="501"/>
      <c r="AB377" s="502"/>
      <c r="AC377" s="268"/>
      <c r="AD377" s="269" t="s">
        <v>386</v>
      </c>
      <c r="AE377" s="269" t="s">
        <v>386</v>
      </c>
      <c r="AF377" s="269" t="s">
        <v>386</v>
      </c>
      <c r="AG377" s="269" t="s">
        <v>386</v>
      </c>
      <c r="AH377" s="269" t="s">
        <v>90</v>
      </c>
      <c r="AI377" s="269" t="s">
        <v>90</v>
      </c>
      <c r="AJ377" s="269" t="s">
        <v>90</v>
      </c>
      <c r="AK377" s="269"/>
      <c r="AL377" s="269"/>
      <c r="AM377" s="270"/>
      <c r="AN377" s="269" t="s">
        <v>90</v>
      </c>
      <c r="AO377" s="269" t="s">
        <v>90</v>
      </c>
      <c r="AP377" s="299" t="s">
        <v>2924</v>
      </c>
      <c r="AQ377" s="272">
        <f t="shared" si="199"/>
        <v>0</v>
      </c>
      <c r="AR377" s="273">
        <f t="shared" si="200"/>
        <v>0</v>
      </c>
      <c r="AS377" s="274">
        <f t="shared" si="215"/>
        <v>0</v>
      </c>
      <c r="AT377" s="274">
        <f t="shared" si="216"/>
        <v>0</v>
      </c>
      <c r="AU377" s="125" t="str">
        <f t="shared" si="201"/>
        <v/>
      </c>
      <c r="AV377" s="126" t="str">
        <f t="shared" si="183"/>
        <v/>
      </c>
      <c r="AW377" s="125" t="str">
        <f t="shared" si="184"/>
        <v/>
      </c>
      <c r="AX377" s="127" t="str">
        <f t="shared" si="185"/>
        <v/>
      </c>
      <c r="AY377" s="127" t="str">
        <f t="shared" si="186"/>
        <v/>
      </c>
      <c r="AZ377" s="128" t="str">
        <f t="shared" si="202"/>
        <v/>
      </c>
      <c r="BA377" s="643">
        <v>191</v>
      </c>
      <c r="BB377" s="504" t="s">
        <v>853</v>
      </c>
      <c r="BC377" s="547"/>
      <c r="BD377" s="547"/>
      <c r="BE377" s="545"/>
      <c r="BF377" s="547"/>
      <c r="BG377" s="547"/>
      <c r="BH377" s="545"/>
      <c r="BI377" s="545"/>
      <c r="BJ377" s="544">
        <v>0</v>
      </c>
      <c r="BK377" s="545"/>
      <c r="BL377" s="544"/>
      <c r="BM377" s="269" t="s">
        <v>182</v>
      </c>
      <c r="BN377" s="269" t="s">
        <v>90</v>
      </c>
      <c r="BO377" s="299" t="s">
        <v>2924</v>
      </c>
      <c r="BP377" s="262" t="str">
        <f t="shared" si="187"/>
        <v/>
      </c>
      <c r="BQ377" s="263" t="str">
        <f t="shared" si="188"/>
        <v/>
      </c>
      <c r="BR377" s="263" t="str">
        <f t="shared" si="189"/>
        <v/>
      </c>
      <c r="BS377" s="263" t="str">
        <f t="shared" si="190"/>
        <v/>
      </c>
      <c r="BT377" s="264" t="str">
        <f t="shared" si="191"/>
        <v/>
      </c>
      <c r="BU377" s="264" t="str">
        <f t="shared" si="192"/>
        <v/>
      </c>
      <c r="BV377" s="263" t="str">
        <f t="shared" si="193"/>
        <v/>
      </c>
      <c r="BW377" s="263" t="str">
        <f t="shared" si="194"/>
        <v/>
      </c>
      <c r="BX377" s="263" t="str">
        <f t="shared" si="195"/>
        <v/>
      </c>
      <c r="BY377" s="263" t="str">
        <f t="shared" si="196"/>
        <v/>
      </c>
      <c r="BZ377" s="263" t="str">
        <f t="shared" si="197"/>
        <v/>
      </c>
      <c r="CA377" s="263" t="str">
        <f t="shared" si="198"/>
        <v/>
      </c>
      <c r="CB377" s="265"/>
      <c r="CC377" s="1131" t="s">
        <v>3397</v>
      </c>
      <c r="CD377" s="1126">
        <f t="shared" si="180"/>
        <v>0</v>
      </c>
      <c r="CE377" s="1126">
        <f t="shared" si="181"/>
        <v>0</v>
      </c>
    </row>
    <row r="378" spans="1:83" ht="40.5">
      <c r="A378" s="373" t="s">
        <v>3369</v>
      </c>
      <c r="B378" s="372" t="s">
        <v>854</v>
      </c>
      <c r="C378" s="440"/>
      <c r="D378" s="372"/>
      <c r="E378" s="372"/>
      <c r="F378" s="75"/>
      <c r="G378" s="75"/>
      <c r="H378" s="367"/>
      <c r="I378" s="75"/>
      <c r="J378" s="75"/>
      <c r="K378" s="367"/>
      <c r="L378" s="367"/>
      <c r="M378" s="360"/>
      <c r="N378" s="367"/>
      <c r="O378" s="360"/>
      <c r="P378" s="371"/>
      <c r="Q378" s="371"/>
      <c r="R378" s="371"/>
      <c r="S378" s="371"/>
      <c r="T378" s="371"/>
      <c r="U378" s="425" t="s">
        <v>4326</v>
      </c>
      <c r="V378" s="500"/>
      <c r="W378" s="501"/>
      <c r="X378" s="501"/>
      <c r="Y378" s="501"/>
      <c r="Z378" s="501"/>
      <c r="AA378" s="501"/>
      <c r="AB378" s="502"/>
      <c r="AC378" s="268"/>
      <c r="AD378" s="269" t="s">
        <v>386</v>
      </c>
      <c r="AE378" s="269" t="s">
        <v>386</v>
      </c>
      <c r="AF378" s="269" t="s">
        <v>386</v>
      </c>
      <c r="AG378" s="269" t="s">
        <v>386</v>
      </c>
      <c r="AH378" s="269" t="s">
        <v>90</v>
      </c>
      <c r="AI378" s="269" t="s">
        <v>90</v>
      </c>
      <c r="AJ378" s="269" t="s">
        <v>90</v>
      </c>
      <c r="AK378" s="269"/>
      <c r="AL378" s="269"/>
      <c r="AM378" s="270"/>
      <c r="AN378" s="269" t="s">
        <v>90</v>
      </c>
      <c r="AO378" s="269" t="s">
        <v>90</v>
      </c>
      <c r="AP378" s="299" t="s">
        <v>2924</v>
      </c>
      <c r="AQ378" s="272">
        <f t="shared" si="199"/>
        <v>0</v>
      </c>
      <c r="AR378" s="273">
        <f t="shared" si="200"/>
        <v>0</v>
      </c>
      <c r="AS378" s="274">
        <f t="shared" si="215"/>
        <v>0</v>
      </c>
      <c r="AT378" s="274">
        <f t="shared" si="216"/>
        <v>0</v>
      </c>
      <c r="AU378" s="125" t="str">
        <f t="shared" si="201"/>
        <v/>
      </c>
      <c r="AV378" s="126" t="str">
        <f t="shared" si="183"/>
        <v/>
      </c>
      <c r="AW378" s="125" t="str">
        <f t="shared" si="184"/>
        <v/>
      </c>
      <c r="AX378" s="127" t="str">
        <f t="shared" si="185"/>
        <v/>
      </c>
      <c r="AY378" s="127" t="str">
        <f t="shared" si="186"/>
        <v/>
      </c>
      <c r="AZ378" s="128" t="str">
        <f t="shared" si="202"/>
        <v/>
      </c>
      <c r="BA378" s="503" t="s">
        <v>2632</v>
      </c>
      <c r="BB378" s="504" t="s">
        <v>854</v>
      </c>
      <c r="BC378" s="547"/>
      <c r="BD378" s="547"/>
      <c r="BE378" s="545"/>
      <c r="BF378" s="547"/>
      <c r="BG378" s="547"/>
      <c r="BH378" s="545"/>
      <c r="BI378" s="545"/>
      <c r="BJ378" s="544">
        <v>0</v>
      </c>
      <c r="BK378" s="545"/>
      <c r="BL378" s="544"/>
      <c r="BM378" s="269" t="s">
        <v>182</v>
      </c>
      <c r="BN378" s="269" t="s">
        <v>90</v>
      </c>
      <c r="BO378" s="299" t="s">
        <v>2924</v>
      </c>
      <c r="BP378" s="262" t="str">
        <f t="shared" si="187"/>
        <v/>
      </c>
      <c r="BQ378" s="263" t="str">
        <f t="shared" si="188"/>
        <v/>
      </c>
      <c r="BR378" s="263" t="str">
        <f t="shared" si="189"/>
        <v/>
      </c>
      <c r="BS378" s="263" t="str">
        <f t="shared" si="190"/>
        <v/>
      </c>
      <c r="BT378" s="264" t="str">
        <f t="shared" si="191"/>
        <v/>
      </c>
      <c r="BU378" s="264" t="str">
        <f t="shared" si="192"/>
        <v/>
      </c>
      <c r="BV378" s="263" t="str">
        <f t="shared" si="193"/>
        <v/>
      </c>
      <c r="BW378" s="263" t="str">
        <f t="shared" si="194"/>
        <v/>
      </c>
      <c r="BX378" s="263" t="str">
        <f t="shared" si="195"/>
        <v/>
      </c>
      <c r="BY378" s="263" t="str">
        <f t="shared" si="196"/>
        <v/>
      </c>
      <c r="BZ378" s="263" t="str">
        <f t="shared" si="197"/>
        <v/>
      </c>
      <c r="CA378" s="263" t="str">
        <f t="shared" si="198"/>
        <v/>
      </c>
      <c r="CB378" s="265"/>
      <c r="CC378" s="1131" t="s">
        <v>3397</v>
      </c>
      <c r="CD378" s="1126">
        <f t="shared" si="180"/>
        <v>0</v>
      </c>
      <c r="CE378" s="1126">
        <f t="shared" si="181"/>
        <v>0</v>
      </c>
    </row>
    <row r="379" spans="1:83" ht="27">
      <c r="A379" s="373" t="s">
        <v>3370</v>
      </c>
      <c r="B379" s="372" t="s">
        <v>855</v>
      </c>
      <c r="C379" s="440"/>
      <c r="D379" s="372"/>
      <c r="E379" s="372"/>
      <c r="F379" s="75"/>
      <c r="G379" s="75"/>
      <c r="H379" s="367"/>
      <c r="I379" s="75"/>
      <c r="J379" s="75"/>
      <c r="K379" s="367"/>
      <c r="L379" s="367"/>
      <c r="M379" s="360"/>
      <c r="N379" s="367"/>
      <c r="O379" s="360"/>
      <c r="P379" s="371"/>
      <c r="Q379" s="371"/>
      <c r="R379" s="371"/>
      <c r="S379" s="371"/>
      <c r="T379" s="371"/>
      <c r="U379" s="425" t="s">
        <v>4326</v>
      </c>
      <c r="V379" s="500"/>
      <c r="W379" s="501"/>
      <c r="X379" s="501"/>
      <c r="Y379" s="501"/>
      <c r="Z379" s="501"/>
      <c r="AA379" s="501"/>
      <c r="AB379" s="502"/>
      <c r="AC379" s="268"/>
      <c r="AD379" s="269" t="s">
        <v>386</v>
      </c>
      <c r="AE379" s="269" t="s">
        <v>386</v>
      </c>
      <c r="AF379" s="269" t="s">
        <v>386</v>
      </c>
      <c r="AG379" s="269" t="s">
        <v>386</v>
      </c>
      <c r="AH379" s="269" t="s">
        <v>90</v>
      </c>
      <c r="AI379" s="269" t="s">
        <v>90</v>
      </c>
      <c r="AJ379" s="269" t="s">
        <v>90</v>
      </c>
      <c r="AK379" s="269"/>
      <c r="AL379" s="269"/>
      <c r="AM379" s="270"/>
      <c r="AN379" s="269" t="s">
        <v>90</v>
      </c>
      <c r="AO379" s="269" t="s">
        <v>90</v>
      </c>
      <c r="AP379" s="299" t="s">
        <v>2924</v>
      </c>
      <c r="AQ379" s="272">
        <f t="shared" si="199"/>
        <v>0</v>
      </c>
      <c r="AR379" s="273">
        <f t="shared" si="200"/>
        <v>0</v>
      </c>
      <c r="AS379" s="274">
        <f t="shared" si="215"/>
        <v>0</v>
      </c>
      <c r="AT379" s="274">
        <f t="shared" si="216"/>
        <v>0</v>
      </c>
      <c r="AU379" s="125" t="str">
        <f t="shared" si="201"/>
        <v/>
      </c>
      <c r="AV379" s="126" t="str">
        <f t="shared" si="183"/>
        <v/>
      </c>
      <c r="AW379" s="125" t="str">
        <f t="shared" si="184"/>
        <v/>
      </c>
      <c r="AX379" s="127" t="str">
        <f t="shared" si="185"/>
        <v/>
      </c>
      <c r="AY379" s="127" t="str">
        <f t="shared" si="186"/>
        <v/>
      </c>
      <c r="AZ379" s="128" t="str">
        <f t="shared" si="202"/>
        <v/>
      </c>
      <c r="BA379" s="503" t="s">
        <v>2633</v>
      </c>
      <c r="BB379" s="504" t="s">
        <v>855</v>
      </c>
      <c r="BC379" s="547"/>
      <c r="BD379" s="547"/>
      <c r="BE379" s="545"/>
      <c r="BF379" s="547"/>
      <c r="BG379" s="547"/>
      <c r="BH379" s="545"/>
      <c r="BI379" s="545"/>
      <c r="BJ379" s="544">
        <v>0</v>
      </c>
      <c r="BK379" s="545"/>
      <c r="BL379" s="544"/>
      <c r="BM379" s="269" t="s">
        <v>182</v>
      </c>
      <c r="BN379" s="269" t="s">
        <v>90</v>
      </c>
      <c r="BO379" s="299" t="s">
        <v>2924</v>
      </c>
      <c r="BP379" s="262" t="str">
        <f t="shared" si="187"/>
        <v/>
      </c>
      <c r="BQ379" s="263" t="str">
        <f t="shared" si="188"/>
        <v/>
      </c>
      <c r="BR379" s="263" t="str">
        <f t="shared" si="189"/>
        <v/>
      </c>
      <c r="BS379" s="263" t="str">
        <f t="shared" si="190"/>
        <v/>
      </c>
      <c r="BT379" s="264" t="str">
        <f t="shared" si="191"/>
        <v/>
      </c>
      <c r="BU379" s="264" t="str">
        <f t="shared" si="192"/>
        <v/>
      </c>
      <c r="BV379" s="263" t="str">
        <f t="shared" si="193"/>
        <v/>
      </c>
      <c r="BW379" s="263" t="str">
        <f t="shared" si="194"/>
        <v/>
      </c>
      <c r="BX379" s="263" t="str">
        <f t="shared" si="195"/>
        <v/>
      </c>
      <c r="BY379" s="263" t="str">
        <f t="shared" si="196"/>
        <v/>
      </c>
      <c r="BZ379" s="263" t="str">
        <f t="shared" si="197"/>
        <v/>
      </c>
      <c r="CA379" s="263" t="str">
        <f t="shared" si="198"/>
        <v/>
      </c>
      <c r="CB379" s="265"/>
      <c r="CC379" s="1131" t="s">
        <v>3397</v>
      </c>
      <c r="CD379" s="1126">
        <f t="shared" si="180"/>
        <v>0</v>
      </c>
      <c r="CE379" s="1126">
        <f t="shared" si="181"/>
        <v>0</v>
      </c>
    </row>
    <row r="380" spans="1:83" ht="121.5">
      <c r="A380" s="366">
        <v>199</v>
      </c>
      <c r="B380" s="372" t="s">
        <v>1240</v>
      </c>
      <c r="C380" s="372" t="s">
        <v>1237</v>
      </c>
      <c r="D380" s="372" t="s">
        <v>1234</v>
      </c>
      <c r="E380" s="372" t="s">
        <v>1235</v>
      </c>
      <c r="F380" s="75">
        <v>1745</v>
      </c>
      <c r="G380" s="75"/>
      <c r="H380" s="367">
        <v>71</v>
      </c>
      <c r="I380" s="1189">
        <v>2297</v>
      </c>
      <c r="J380" s="1189"/>
      <c r="K380" s="1190">
        <v>81</v>
      </c>
      <c r="L380" s="1186"/>
      <c r="M380" s="1205">
        <v>1745</v>
      </c>
      <c r="N380" s="1188"/>
      <c r="O380" s="1185">
        <v>2297</v>
      </c>
      <c r="P380" s="371" t="s">
        <v>231</v>
      </c>
      <c r="Q380" s="371" t="s">
        <v>3402</v>
      </c>
      <c r="R380" s="371" t="s">
        <v>323</v>
      </c>
      <c r="S380" s="371" t="s">
        <v>1236</v>
      </c>
      <c r="T380" s="371" t="s">
        <v>256</v>
      </c>
      <c r="U380" s="1740"/>
      <c r="V380" s="500" t="s">
        <v>167</v>
      </c>
      <c r="W380" s="501" t="s">
        <v>83</v>
      </c>
      <c r="X380" s="501" t="s">
        <v>135</v>
      </c>
      <c r="Y380" s="501">
        <v>3</v>
      </c>
      <c r="Z380" s="501">
        <v>1</v>
      </c>
      <c r="AA380" s="501">
        <v>0</v>
      </c>
      <c r="AB380" s="502"/>
      <c r="AC380" s="268"/>
      <c r="AD380" s="269" t="s">
        <v>408</v>
      </c>
      <c r="AE380" s="269" t="s">
        <v>410</v>
      </c>
      <c r="AF380" s="269" t="s">
        <v>337</v>
      </c>
      <c r="AG380" s="269" t="s">
        <v>335</v>
      </c>
      <c r="AH380" s="269" t="s">
        <v>3081</v>
      </c>
      <c r="AI380" s="269" t="s">
        <v>738</v>
      </c>
      <c r="AJ380" s="269" t="s">
        <v>739</v>
      </c>
      <c r="AK380" s="269"/>
      <c r="AL380" s="269"/>
      <c r="AM380" s="270"/>
      <c r="AN380" s="269" t="s">
        <v>564</v>
      </c>
      <c r="AO380" s="269" t="s">
        <v>565</v>
      </c>
      <c r="AP380" s="271" t="s">
        <v>2245</v>
      </c>
      <c r="AQ380" s="272">
        <f t="shared" si="199"/>
        <v>0</v>
      </c>
      <c r="AR380" s="273">
        <f t="shared" si="200"/>
        <v>0</v>
      </c>
      <c r="AS380" s="274">
        <f t="shared" si="215"/>
        <v>0</v>
      </c>
      <c r="AT380" s="274">
        <f t="shared" si="216"/>
        <v>0</v>
      </c>
      <c r="AU380" s="125">
        <f t="shared" si="201"/>
        <v>11.359285258455643</v>
      </c>
      <c r="AV380" s="126">
        <f t="shared" si="183"/>
        <v>31.633237822349571</v>
      </c>
      <c r="AW380" s="125">
        <f t="shared" si="184"/>
        <v>14.084507042253524</v>
      </c>
      <c r="AX380" s="127">
        <f t="shared" si="185"/>
        <v>24577.464788732395</v>
      </c>
      <c r="AY380" s="127">
        <f t="shared" si="186"/>
        <v>28358.024691358027</v>
      </c>
      <c r="AZ380" s="128" t="str">
        <f t="shared" si="202"/>
        <v/>
      </c>
      <c r="BA380" s="643">
        <v>192</v>
      </c>
      <c r="BB380" s="504" t="s">
        <v>1240</v>
      </c>
      <c r="BC380" s="547">
        <v>1567</v>
      </c>
      <c r="BD380" s="547"/>
      <c r="BE380" s="545">
        <v>49</v>
      </c>
      <c r="BF380" s="547">
        <v>1745</v>
      </c>
      <c r="BG380" s="547"/>
      <c r="BH380" s="545">
        <v>71</v>
      </c>
      <c r="BI380" s="545">
        <v>0</v>
      </c>
      <c r="BJ380" s="547">
        <v>1567</v>
      </c>
      <c r="BK380" s="545"/>
      <c r="BL380" s="547">
        <v>1745</v>
      </c>
      <c r="BM380" s="269" t="s">
        <v>225</v>
      </c>
      <c r="BN380" s="269" t="s">
        <v>738</v>
      </c>
      <c r="BO380" s="271" t="s">
        <v>2245</v>
      </c>
      <c r="BP380" s="262" t="str">
        <f t="shared" si="187"/>
        <v/>
      </c>
      <c r="BQ380" s="263">
        <f t="shared" si="188"/>
        <v>0</v>
      </c>
      <c r="BR380" s="263" t="str">
        <f t="shared" si="189"/>
        <v/>
      </c>
      <c r="BS380" s="263">
        <f t="shared" si="190"/>
        <v>0</v>
      </c>
      <c r="BT380" s="264" t="str">
        <f t="shared" si="191"/>
        <v/>
      </c>
      <c r="BU380" s="264" t="str">
        <f t="shared" si="192"/>
        <v/>
      </c>
      <c r="BV380" s="263" t="str">
        <f t="shared" si="193"/>
        <v/>
      </c>
      <c r="BW380" s="263">
        <f t="shared" si="194"/>
        <v>0</v>
      </c>
      <c r="BX380" s="263" t="str">
        <f t="shared" si="195"/>
        <v/>
      </c>
      <c r="BY380" s="263" t="str">
        <f t="shared" si="196"/>
        <v/>
      </c>
      <c r="BZ380" s="263" t="str">
        <f t="shared" si="197"/>
        <v/>
      </c>
      <c r="CA380" s="263" t="str">
        <f t="shared" si="198"/>
        <v/>
      </c>
      <c r="CB380" s="265"/>
      <c r="CC380" s="1131" t="s">
        <v>3397</v>
      </c>
      <c r="CD380" s="1126">
        <f t="shared" si="180"/>
        <v>0</v>
      </c>
      <c r="CE380" s="1126">
        <f t="shared" si="181"/>
        <v>0</v>
      </c>
    </row>
    <row r="381" spans="1:83" ht="54">
      <c r="A381" s="373" t="s">
        <v>3371</v>
      </c>
      <c r="B381" s="1749" t="s">
        <v>1241</v>
      </c>
      <c r="C381" s="1749" t="s">
        <v>2172</v>
      </c>
      <c r="D381" s="1749"/>
      <c r="E381" s="1749" t="s">
        <v>1225</v>
      </c>
      <c r="F381" s="434">
        <v>4446</v>
      </c>
      <c r="G381" s="434"/>
      <c r="H381" s="434">
        <v>149</v>
      </c>
      <c r="I381" s="1185">
        <v>4500</v>
      </c>
      <c r="J381" s="1185"/>
      <c r="K381" s="1185">
        <v>150</v>
      </c>
      <c r="L381" s="1205"/>
      <c r="M381" s="1186">
        <v>4446</v>
      </c>
      <c r="N381" s="1205"/>
      <c r="O381" s="1187">
        <v>4500</v>
      </c>
      <c r="P381" s="1207" t="s">
        <v>231</v>
      </c>
      <c r="Q381" s="1207" t="s">
        <v>3402</v>
      </c>
      <c r="R381" s="1207" t="s">
        <v>1919</v>
      </c>
      <c r="S381" s="1207" t="s">
        <v>2813</v>
      </c>
      <c r="T381" s="1207" t="s">
        <v>256</v>
      </c>
      <c r="U381" s="1209"/>
      <c r="V381" s="500" t="s">
        <v>167</v>
      </c>
      <c r="W381" s="501" t="s">
        <v>5</v>
      </c>
      <c r="X381" s="501" t="s">
        <v>139</v>
      </c>
      <c r="Y381" s="501">
        <v>1</v>
      </c>
      <c r="Z381" s="501">
        <v>1</v>
      </c>
      <c r="AA381" s="565">
        <v>1</v>
      </c>
      <c r="AB381" s="502"/>
      <c r="AC381" s="268"/>
      <c r="AD381" s="269" t="s">
        <v>229</v>
      </c>
      <c r="AE381" s="269" t="s">
        <v>390</v>
      </c>
      <c r="AF381" s="269" t="s">
        <v>337</v>
      </c>
      <c r="AG381" s="269" t="s">
        <v>335</v>
      </c>
      <c r="AH381" s="269" t="s">
        <v>3081</v>
      </c>
      <c r="AI381" s="269" t="s">
        <v>1287</v>
      </c>
      <c r="AJ381" s="269" t="s">
        <v>739</v>
      </c>
      <c r="AK381" s="269"/>
      <c r="AL381" s="269"/>
      <c r="AM381" s="270"/>
      <c r="AN381" s="269" t="s">
        <v>655</v>
      </c>
      <c r="AO381" s="269" t="s">
        <v>656</v>
      </c>
      <c r="AP381" s="271" t="s">
        <v>1286</v>
      </c>
      <c r="AQ381" s="272">
        <f t="shared" si="199"/>
        <v>0</v>
      </c>
      <c r="AR381" s="273">
        <f t="shared" si="200"/>
        <v>0</v>
      </c>
      <c r="AS381" s="274">
        <f t="shared" si="215"/>
        <v>0</v>
      </c>
      <c r="AT381" s="274">
        <f t="shared" si="216"/>
        <v>0</v>
      </c>
      <c r="AU381" s="125">
        <f t="shared" si="201"/>
        <v>12.01814058956916</v>
      </c>
      <c r="AV381" s="126">
        <f t="shared" si="183"/>
        <v>1.2145748987854255</v>
      </c>
      <c r="AW381" s="125">
        <f t="shared" si="184"/>
        <v>0.67114093959732557</v>
      </c>
      <c r="AX381" s="127">
        <f t="shared" si="185"/>
        <v>29838.926174496646</v>
      </c>
      <c r="AY381" s="127">
        <f t="shared" si="186"/>
        <v>30000</v>
      </c>
      <c r="AZ381" s="128" t="str">
        <f t="shared" si="202"/>
        <v/>
      </c>
      <c r="BA381" s="503" t="s">
        <v>2634</v>
      </c>
      <c r="BB381" s="628" t="s">
        <v>1241</v>
      </c>
      <c r="BC381" s="629">
        <v>3969</v>
      </c>
      <c r="BD381" s="629"/>
      <c r="BE381" s="629">
        <v>133</v>
      </c>
      <c r="BF381" s="629">
        <v>4446</v>
      </c>
      <c r="BG381" s="629"/>
      <c r="BH381" s="629">
        <v>149</v>
      </c>
      <c r="BI381" s="629">
        <v>0</v>
      </c>
      <c r="BJ381" s="544">
        <v>3969</v>
      </c>
      <c r="BK381" s="629"/>
      <c r="BL381" s="544">
        <v>4446</v>
      </c>
      <c r="BM381" s="269" t="s">
        <v>225</v>
      </c>
      <c r="BN381" s="269" t="s">
        <v>1287</v>
      </c>
      <c r="BO381" s="271" t="s">
        <v>1286</v>
      </c>
      <c r="BP381" s="262" t="str">
        <f t="shared" si="187"/>
        <v/>
      </c>
      <c r="BQ381" s="263">
        <f t="shared" si="188"/>
        <v>0</v>
      </c>
      <c r="BR381" s="263" t="str">
        <f t="shared" si="189"/>
        <v/>
      </c>
      <c r="BS381" s="263">
        <f t="shared" si="190"/>
        <v>0</v>
      </c>
      <c r="BT381" s="264" t="str">
        <f t="shared" si="191"/>
        <v/>
      </c>
      <c r="BU381" s="264" t="str">
        <f t="shared" si="192"/>
        <v/>
      </c>
      <c r="BV381" s="263" t="str">
        <f t="shared" si="193"/>
        <v/>
      </c>
      <c r="BW381" s="263">
        <f t="shared" si="194"/>
        <v>0</v>
      </c>
      <c r="BX381" s="263" t="str">
        <f t="shared" si="195"/>
        <v/>
      </c>
      <c r="BY381" s="263" t="str">
        <f t="shared" si="196"/>
        <v/>
      </c>
      <c r="BZ381" s="263" t="str">
        <f t="shared" si="197"/>
        <v/>
      </c>
      <c r="CA381" s="263" t="str">
        <f t="shared" si="198"/>
        <v/>
      </c>
      <c r="CB381" s="265"/>
      <c r="CC381" s="1131" t="s">
        <v>3397</v>
      </c>
      <c r="CD381" s="1126">
        <f t="shared" si="180"/>
        <v>0</v>
      </c>
      <c r="CE381" s="1126">
        <f t="shared" si="181"/>
        <v>0</v>
      </c>
    </row>
    <row r="382" spans="1:83" ht="67.5">
      <c r="A382" s="373" t="s">
        <v>3372</v>
      </c>
      <c r="B382" s="372" t="s">
        <v>1242</v>
      </c>
      <c r="C382" s="372" t="s">
        <v>2953</v>
      </c>
      <c r="D382" s="372" t="s">
        <v>1234</v>
      </c>
      <c r="E382" s="372" t="s">
        <v>1243</v>
      </c>
      <c r="F382" s="75">
        <v>1450</v>
      </c>
      <c r="G382" s="75"/>
      <c r="H382" s="367">
        <v>135</v>
      </c>
      <c r="I382" s="1185">
        <v>1669</v>
      </c>
      <c r="J382" s="1185"/>
      <c r="K382" s="1187">
        <v>123</v>
      </c>
      <c r="L382" s="1186"/>
      <c r="M382" s="1186">
        <v>1450</v>
      </c>
      <c r="N382" s="1186"/>
      <c r="O382" s="1187">
        <v>1669</v>
      </c>
      <c r="P382" s="1207" t="s">
        <v>231</v>
      </c>
      <c r="Q382" s="1207" t="s">
        <v>3402</v>
      </c>
      <c r="R382" s="1207" t="s">
        <v>323</v>
      </c>
      <c r="S382" s="1207" t="s">
        <v>1236</v>
      </c>
      <c r="T382" s="1207" t="s">
        <v>256</v>
      </c>
      <c r="U382" s="1204" t="s">
        <v>2140</v>
      </c>
      <c r="V382" s="500" t="s">
        <v>167</v>
      </c>
      <c r="W382" s="501" t="s">
        <v>11</v>
      </c>
      <c r="X382" s="501"/>
      <c r="Y382" s="501">
        <v>3</v>
      </c>
      <c r="Z382" s="501">
        <v>1</v>
      </c>
      <c r="AA382" s="501">
        <v>0</v>
      </c>
      <c r="AB382" s="502"/>
      <c r="AC382" s="268"/>
      <c r="AD382" s="269" t="s">
        <v>408</v>
      </c>
      <c r="AE382" s="269" t="s">
        <v>410</v>
      </c>
      <c r="AF382" s="269" t="s">
        <v>337</v>
      </c>
      <c r="AG382" s="269" t="s">
        <v>335</v>
      </c>
      <c r="AH382" s="269" t="s">
        <v>3081</v>
      </c>
      <c r="AI382" s="269" t="s">
        <v>205</v>
      </c>
      <c r="AJ382" s="269" t="s">
        <v>230</v>
      </c>
      <c r="AK382" s="269"/>
      <c r="AL382" s="269"/>
      <c r="AM382" s="270"/>
      <c r="AN382" s="269" t="s">
        <v>610</v>
      </c>
      <c r="AO382" s="269" t="s">
        <v>611</v>
      </c>
      <c r="AP382" s="271" t="s">
        <v>2954</v>
      </c>
      <c r="AQ382" s="272">
        <f t="shared" si="199"/>
        <v>0</v>
      </c>
      <c r="AR382" s="273">
        <f t="shared" si="200"/>
        <v>0</v>
      </c>
      <c r="AS382" s="274">
        <f t="shared" si="215"/>
        <v>0</v>
      </c>
      <c r="AT382" s="274">
        <f t="shared" si="216"/>
        <v>0</v>
      </c>
      <c r="AU382" s="125">
        <f t="shared" si="201"/>
        <v>43.139190523198408</v>
      </c>
      <c r="AV382" s="126">
        <f t="shared" si="183"/>
        <v>15.103448275862075</v>
      </c>
      <c r="AW382" s="125">
        <f t="shared" si="184"/>
        <v>-8.8888888888888911</v>
      </c>
      <c r="AX382" s="127">
        <f t="shared" si="185"/>
        <v>10740.740740740741</v>
      </c>
      <c r="AY382" s="127">
        <f t="shared" si="186"/>
        <v>13569.10569105691</v>
      </c>
      <c r="AZ382" s="128" t="str">
        <f t="shared" si="202"/>
        <v/>
      </c>
      <c r="BA382" s="503">
        <v>194</v>
      </c>
      <c r="BB382" s="504" t="s">
        <v>1242</v>
      </c>
      <c r="BC382" s="547">
        <v>1013</v>
      </c>
      <c r="BD382" s="547"/>
      <c r="BE382" s="545">
        <v>134</v>
      </c>
      <c r="BF382" s="547">
        <v>1450</v>
      </c>
      <c r="BG382" s="547"/>
      <c r="BH382" s="545">
        <v>135</v>
      </c>
      <c r="BI382" s="545">
        <v>0</v>
      </c>
      <c r="BJ382" s="544">
        <v>1013</v>
      </c>
      <c r="BK382" s="545"/>
      <c r="BL382" s="544">
        <v>1450</v>
      </c>
      <c r="BM382" s="269" t="s">
        <v>225</v>
      </c>
      <c r="BN382" s="269" t="s">
        <v>205</v>
      </c>
      <c r="BO382" s="271" t="s">
        <v>2954</v>
      </c>
      <c r="BP382" s="262" t="str">
        <f t="shared" si="187"/>
        <v/>
      </c>
      <c r="BQ382" s="263">
        <f t="shared" si="188"/>
        <v>0</v>
      </c>
      <c r="BR382" s="263" t="str">
        <f t="shared" si="189"/>
        <v/>
      </c>
      <c r="BS382" s="263">
        <f t="shared" si="190"/>
        <v>0</v>
      </c>
      <c r="BT382" s="264" t="str">
        <f t="shared" si="191"/>
        <v/>
      </c>
      <c r="BU382" s="264" t="str">
        <f t="shared" si="192"/>
        <v/>
      </c>
      <c r="BV382" s="263" t="str">
        <f t="shared" si="193"/>
        <v/>
      </c>
      <c r="BW382" s="263">
        <f t="shared" si="194"/>
        <v>0</v>
      </c>
      <c r="BX382" s="263" t="str">
        <f t="shared" si="195"/>
        <v/>
      </c>
      <c r="BY382" s="263" t="str">
        <f t="shared" si="196"/>
        <v/>
      </c>
      <c r="BZ382" s="263" t="str">
        <f t="shared" si="197"/>
        <v/>
      </c>
      <c r="CA382" s="263" t="str">
        <f t="shared" si="198"/>
        <v/>
      </c>
      <c r="CB382" s="265"/>
      <c r="CC382" s="1131" t="s">
        <v>3397</v>
      </c>
      <c r="CD382" s="1126">
        <f t="shared" si="180"/>
        <v>0</v>
      </c>
      <c r="CE382" s="1126">
        <f t="shared" si="181"/>
        <v>0</v>
      </c>
    </row>
    <row r="383" spans="1:83">
      <c r="A383" s="373" t="s">
        <v>3373</v>
      </c>
      <c r="B383" s="372" t="s">
        <v>619</v>
      </c>
      <c r="C383" s="440"/>
      <c r="D383" s="372"/>
      <c r="E383" s="372"/>
      <c r="F383" s="75"/>
      <c r="G383" s="75"/>
      <c r="H383" s="367"/>
      <c r="I383" s="75"/>
      <c r="J383" s="75"/>
      <c r="K383" s="367"/>
      <c r="L383" s="367"/>
      <c r="M383" s="360"/>
      <c r="N383" s="367"/>
      <c r="O383" s="360"/>
      <c r="P383" s="371"/>
      <c r="Q383" s="371"/>
      <c r="R383" s="371"/>
      <c r="S383" s="371"/>
      <c r="T383" s="371"/>
      <c r="U383" s="425" t="s">
        <v>4326</v>
      </c>
      <c r="V383" s="500" t="s">
        <v>167</v>
      </c>
      <c r="W383" s="501" t="s">
        <v>20</v>
      </c>
      <c r="X383" s="501" t="s">
        <v>140</v>
      </c>
      <c r="Y383" s="501"/>
      <c r="Z383" s="501"/>
      <c r="AA383" s="501"/>
      <c r="AB383" s="502"/>
      <c r="AC383" s="268"/>
      <c r="AD383" s="269" t="s">
        <v>386</v>
      </c>
      <c r="AE383" s="269" t="s">
        <v>386</v>
      </c>
      <c r="AF383" s="269" t="s">
        <v>386</v>
      </c>
      <c r="AG383" s="269" t="s">
        <v>386</v>
      </c>
      <c r="AH383" s="269" t="s">
        <v>90</v>
      </c>
      <c r="AI383" s="269" t="s">
        <v>386</v>
      </c>
      <c r="AJ383" s="269" t="s">
        <v>90</v>
      </c>
      <c r="AK383" s="269"/>
      <c r="AL383" s="269"/>
      <c r="AM383" s="270"/>
      <c r="AN383" s="269" t="s">
        <v>90</v>
      </c>
      <c r="AO383" s="269" t="s">
        <v>90</v>
      </c>
      <c r="AP383" s="271" t="s">
        <v>2924</v>
      </c>
      <c r="AQ383" s="272">
        <f t="shared" si="199"/>
        <v>0</v>
      </c>
      <c r="AR383" s="273">
        <f t="shared" si="200"/>
        <v>0</v>
      </c>
      <c r="AS383" s="274">
        <f t="shared" si="215"/>
        <v>0</v>
      </c>
      <c r="AT383" s="274">
        <f t="shared" si="216"/>
        <v>0</v>
      </c>
      <c r="AU383" s="125" t="str">
        <f t="shared" si="201"/>
        <v/>
      </c>
      <c r="AV383" s="126" t="str">
        <f t="shared" si="183"/>
        <v/>
      </c>
      <c r="AW383" s="125" t="str">
        <f t="shared" si="184"/>
        <v/>
      </c>
      <c r="AX383" s="127" t="str">
        <f t="shared" si="185"/>
        <v/>
      </c>
      <c r="AY383" s="127" t="str">
        <f t="shared" si="186"/>
        <v/>
      </c>
      <c r="AZ383" s="128" t="str">
        <f t="shared" si="202"/>
        <v/>
      </c>
      <c r="BA383" s="503" t="s">
        <v>2635</v>
      </c>
      <c r="BB383" s="504" t="s">
        <v>619</v>
      </c>
      <c r="BC383" s="547"/>
      <c r="BD383" s="547"/>
      <c r="BE383" s="545"/>
      <c r="BF383" s="547"/>
      <c r="BG383" s="547"/>
      <c r="BH383" s="545"/>
      <c r="BI383" s="545"/>
      <c r="BJ383" s="544">
        <v>0</v>
      </c>
      <c r="BK383" s="545"/>
      <c r="BL383" s="544"/>
      <c r="BM383" s="269" t="s">
        <v>182</v>
      </c>
      <c r="BN383" s="269" t="s">
        <v>182</v>
      </c>
      <c r="BO383" s="271" t="s">
        <v>2924</v>
      </c>
      <c r="BP383" s="262" t="str">
        <f t="shared" si="187"/>
        <v/>
      </c>
      <c r="BQ383" s="263" t="str">
        <f t="shared" si="188"/>
        <v/>
      </c>
      <c r="BR383" s="263" t="str">
        <f t="shared" si="189"/>
        <v/>
      </c>
      <c r="BS383" s="263" t="str">
        <f t="shared" si="190"/>
        <v/>
      </c>
      <c r="BT383" s="264" t="str">
        <f t="shared" si="191"/>
        <v/>
      </c>
      <c r="BU383" s="264" t="str">
        <f t="shared" si="192"/>
        <v/>
      </c>
      <c r="BV383" s="263" t="str">
        <f t="shared" si="193"/>
        <v/>
      </c>
      <c r="BW383" s="263" t="str">
        <f t="shared" si="194"/>
        <v/>
      </c>
      <c r="BX383" s="263" t="str">
        <f t="shared" si="195"/>
        <v/>
      </c>
      <c r="BY383" s="263" t="str">
        <f t="shared" si="196"/>
        <v/>
      </c>
      <c r="BZ383" s="263" t="str">
        <f t="shared" si="197"/>
        <v/>
      </c>
      <c r="CA383" s="263" t="str">
        <f t="shared" si="198"/>
        <v/>
      </c>
      <c r="CB383" s="265"/>
      <c r="CC383" s="1131" t="s">
        <v>3397</v>
      </c>
      <c r="CD383" s="1126">
        <f t="shared" si="180"/>
        <v>0</v>
      </c>
      <c r="CE383" s="1126">
        <f t="shared" si="181"/>
        <v>0</v>
      </c>
    </row>
    <row r="384" spans="1:83" ht="27">
      <c r="A384" s="366">
        <v>203</v>
      </c>
      <c r="B384" s="372" t="s">
        <v>650</v>
      </c>
      <c r="C384" s="440"/>
      <c r="D384" s="372"/>
      <c r="E384" s="372"/>
      <c r="F384" s="75"/>
      <c r="G384" s="75"/>
      <c r="H384" s="367"/>
      <c r="I384" s="75"/>
      <c r="J384" s="75"/>
      <c r="K384" s="367"/>
      <c r="L384" s="367"/>
      <c r="M384" s="360"/>
      <c r="N384" s="367"/>
      <c r="O384" s="360"/>
      <c r="P384" s="371"/>
      <c r="Q384" s="371"/>
      <c r="R384" s="371"/>
      <c r="S384" s="371"/>
      <c r="T384" s="371"/>
      <c r="U384" s="425" t="s">
        <v>4326</v>
      </c>
      <c r="V384" s="500" t="s">
        <v>167</v>
      </c>
      <c r="W384" s="501" t="s">
        <v>24</v>
      </c>
      <c r="X384" s="501" t="s">
        <v>143</v>
      </c>
      <c r="Y384" s="501"/>
      <c r="Z384" s="501"/>
      <c r="AA384" s="501"/>
      <c r="AB384" s="502"/>
      <c r="AC384" s="268"/>
      <c r="AD384" s="269" t="s">
        <v>386</v>
      </c>
      <c r="AE384" s="269" t="s">
        <v>386</v>
      </c>
      <c r="AF384" s="269" t="s">
        <v>386</v>
      </c>
      <c r="AG384" s="269" t="s">
        <v>386</v>
      </c>
      <c r="AH384" s="269" t="s">
        <v>90</v>
      </c>
      <c r="AI384" s="269" t="s">
        <v>386</v>
      </c>
      <c r="AJ384" s="269" t="s">
        <v>90</v>
      </c>
      <c r="AK384" s="269"/>
      <c r="AL384" s="269"/>
      <c r="AM384" s="270"/>
      <c r="AN384" s="269" t="s">
        <v>90</v>
      </c>
      <c r="AO384" s="269" t="s">
        <v>90</v>
      </c>
      <c r="AP384" s="271" t="s">
        <v>2924</v>
      </c>
      <c r="AQ384" s="272">
        <f t="shared" si="199"/>
        <v>0</v>
      </c>
      <c r="AR384" s="273">
        <f t="shared" si="200"/>
        <v>0</v>
      </c>
      <c r="AS384" s="274">
        <f t="shared" si="215"/>
        <v>0</v>
      </c>
      <c r="AT384" s="274">
        <f t="shared" si="216"/>
        <v>0</v>
      </c>
      <c r="AU384" s="125" t="str">
        <f t="shared" si="201"/>
        <v/>
      </c>
      <c r="AV384" s="126" t="str">
        <f t="shared" si="183"/>
        <v/>
      </c>
      <c r="AW384" s="125" t="str">
        <f t="shared" si="184"/>
        <v/>
      </c>
      <c r="AX384" s="127" t="str">
        <f t="shared" si="185"/>
        <v/>
      </c>
      <c r="AY384" s="127" t="str">
        <f t="shared" si="186"/>
        <v/>
      </c>
      <c r="AZ384" s="128" t="str">
        <f t="shared" si="202"/>
        <v/>
      </c>
      <c r="BA384" s="643">
        <v>196</v>
      </c>
      <c r="BB384" s="504" t="s">
        <v>650</v>
      </c>
      <c r="BC384" s="547"/>
      <c r="BD384" s="547"/>
      <c r="BE384" s="545"/>
      <c r="BF384" s="547"/>
      <c r="BG384" s="547"/>
      <c r="BH384" s="545"/>
      <c r="BI384" s="545"/>
      <c r="BJ384" s="544">
        <v>0</v>
      </c>
      <c r="BK384" s="545"/>
      <c r="BL384" s="544"/>
      <c r="BM384" s="269" t="s">
        <v>182</v>
      </c>
      <c r="BN384" s="269" t="s">
        <v>182</v>
      </c>
      <c r="BO384" s="271" t="s">
        <v>2924</v>
      </c>
      <c r="BP384" s="262" t="str">
        <f t="shared" si="187"/>
        <v/>
      </c>
      <c r="BQ384" s="263" t="str">
        <f t="shared" si="188"/>
        <v/>
      </c>
      <c r="BR384" s="263" t="str">
        <f t="shared" si="189"/>
        <v/>
      </c>
      <c r="BS384" s="263" t="str">
        <f t="shared" si="190"/>
        <v/>
      </c>
      <c r="BT384" s="264" t="str">
        <f t="shared" si="191"/>
        <v/>
      </c>
      <c r="BU384" s="264" t="str">
        <f t="shared" si="192"/>
        <v/>
      </c>
      <c r="BV384" s="263" t="str">
        <f t="shared" si="193"/>
        <v/>
      </c>
      <c r="BW384" s="263" t="str">
        <f t="shared" si="194"/>
        <v/>
      </c>
      <c r="BX384" s="263" t="str">
        <f t="shared" si="195"/>
        <v/>
      </c>
      <c r="BY384" s="263" t="str">
        <f t="shared" si="196"/>
        <v/>
      </c>
      <c r="BZ384" s="263" t="str">
        <f t="shared" si="197"/>
        <v/>
      </c>
      <c r="CA384" s="263" t="str">
        <f t="shared" si="198"/>
        <v/>
      </c>
      <c r="CB384" s="265"/>
      <c r="CC384" s="1131" t="s">
        <v>3397</v>
      </c>
      <c r="CD384" s="1126">
        <f t="shared" si="180"/>
        <v>0</v>
      </c>
      <c r="CE384" s="1126">
        <f t="shared" si="181"/>
        <v>0</v>
      </c>
    </row>
    <row r="385" spans="1:83">
      <c r="A385" s="366">
        <v>204</v>
      </c>
      <c r="B385" s="372" t="s">
        <v>883</v>
      </c>
      <c r="C385" s="440"/>
      <c r="D385" s="372"/>
      <c r="E385" s="372"/>
      <c r="F385" s="75"/>
      <c r="G385" s="75"/>
      <c r="H385" s="367"/>
      <c r="I385" s="75"/>
      <c r="J385" s="75"/>
      <c r="K385" s="367"/>
      <c r="L385" s="367"/>
      <c r="M385" s="360"/>
      <c r="N385" s="367"/>
      <c r="O385" s="360"/>
      <c r="P385" s="371"/>
      <c r="Q385" s="371"/>
      <c r="R385" s="371"/>
      <c r="S385" s="371"/>
      <c r="T385" s="371"/>
      <c r="U385" s="425" t="s">
        <v>4326</v>
      </c>
      <c r="V385" s="500" t="s">
        <v>167</v>
      </c>
      <c r="W385" s="501" t="s">
        <v>26</v>
      </c>
      <c r="X385" s="501" t="s">
        <v>145</v>
      </c>
      <c r="Y385" s="501"/>
      <c r="Z385" s="501"/>
      <c r="AA385" s="501"/>
      <c r="AB385" s="502"/>
      <c r="AC385" s="268"/>
      <c r="AD385" s="269" t="s">
        <v>386</v>
      </c>
      <c r="AE385" s="269" t="s">
        <v>386</v>
      </c>
      <c r="AF385" s="269" t="s">
        <v>386</v>
      </c>
      <c r="AG385" s="269" t="s">
        <v>386</v>
      </c>
      <c r="AH385" s="269" t="s">
        <v>90</v>
      </c>
      <c r="AI385" s="269" t="s">
        <v>90</v>
      </c>
      <c r="AJ385" s="269" t="s">
        <v>90</v>
      </c>
      <c r="AK385" s="269"/>
      <c r="AL385" s="269"/>
      <c r="AM385" s="270"/>
      <c r="AN385" s="269" t="s">
        <v>90</v>
      </c>
      <c r="AO385" s="269" t="s">
        <v>90</v>
      </c>
      <c r="AP385" s="271" t="s">
        <v>2924</v>
      </c>
      <c r="AQ385" s="272">
        <f t="shared" si="199"/>
        <v>0</v>
      </c>
      <c r="AR385" s="273">
        <f t="shared" si="200"/>
        <v>0</v>
      </c>
      <c r="AS385" s="274">
        <f t="shared" si="215"/>
        <v>0</v>
      </c>
      <c r="AT385" s="274">
        <f t="shared" si="216"/>
        <v>0</v>
      </c>
      <c r="AU385" s="125" t="str">
        <f t="shared" si="201"/>
        <v/>
      </c>
      <c r="AV385" s="126" t="str">
        <f t="shared" si="183"/>
        <v/>
      </c>
      <c r="AW385" s="125" t="str">
        <f t="shared" si="184"/>
        <v/>
      </c>
      <c r="AX385" s="127" t="str">
        <f t="shared" si="185"/>
        <v/>
      </c>
      <c r="AY385" s="127" t="str">
        <f t="shared" si="186"/>
        <v/>
      </c>
      <c r="AZ385" s="128" t="str">
        <f t="shared" si="202"/>
        <v/>
      </c>
      <c r="BA385" s="643">
        <v>197</v>
      </c>
      <c r="BB385" s="504" t="s">
        <v>883</v>
      </c>
      <c r="BC385" s="547"/>
      <c r="BD385" s="547"/>
      <c r="BE385" s="545"/>
      <c r="BF385" s="547"/>
      <c r="BG385" s="547"/>
      <c r="BH385" s="545"/>
      <c r="BI385" s="545"/>
      <c r="BJ385" s="544">
        <v>0</v>
      </c>
      <c r="BK385" s="545"/>
      <c r="BL385" s="544"/>
      <c r="BM385" s="269" t="s">
        <v>182</v>
      </c>
      <c r="BN385" s="269" t="s">
        <v>90</v>
      </c>
      <c r="BO385" s="271" t="s">
        <v>2924</v>
      </c>
      <c r="BP385" s="262" t="str">
        <f t="shared" si="187"/>
        <v/>
      </c>
      <c r="BQ385" s="263" t="str">
        <f t="shared" si="188"/>
        <v/>
      </c>
      <c r="BR385" s="263" t="str">
        <f t="shared" si="189"/>
        <v/>
      </c>
      <c r="BS385" s="263" t="str">
        <f t="shared" si="190"/>
        <v/>
      </c>
      <c r="BT385" s="264" t="str">
        <f t="shared" si="191"/>
        <v/>
      </c>
      <c r="BU385" s="264" t="str">
        <f t="shared" si="192"/>
        <v/>
      </c>
      <c r="BV385" s="263" t="str">
        <f t="shared" si="193"/>
        <v/>
      </c>
      <c r="BW385" s="263" t="str">
        <f t="shared" si="194"/>
        <v/>
      </c>
      <c r="BX385" s="263" t="str">
        <f t="shared" si="195"/>
        <v/>
      </c>
      <c r="BY385" s="263" t="str">
        <f t="shared" si="196"/>
        <v/>
      </c>
      <c r="BZ385" s="263" t="str">
        <f t="shared" si="197"/>
        <v/>
      </c>
      <c r="CA385" s="263" t="str">
        <f t="shared" si="198"/>
        <v/>
      </c>
      <c r="CB385" s="265"/>
      <c r="CC385" s="1131" t="s">
        <v>3397</v>
      </c>
      <c r="CD385" s="1126">
        <f t="shared" si="180"/>
        <v>0</v>
      </c>
      <c r="CE385" s="1126">
        <f t="shared" si="181"/>
        <v>0</v>
      </c>
    </row>
    <row r="386" spans="1:83" ht="27">
      <c r="A386" s="366">
        <v>205</v>
      </c>
      <c r="B386" s="372" t="s">
        <v>740</v>
      </c>
      <c r="C386" s="440"/>
      <c r="D386" s="372"/>
      <c r="E386" s="372"/>
      <c r="F386" s="75"/>
      <c r="G386" s="75"/>
      <c r="H386" s="367"/>
      <c r="I386" s="75"/>
      <c r="J386" s="75"/>
      <c r="K386" s="367"/>
      <c r="L386" s="367"/>
      <c r="M386" s="360"/>
      <c r="N386" s="367"/>
      <c r="O386" s="360"/>
      <c r="P386" s="371"/>
      <c r="Q386" s="371"/>
      <c r="R386" s="371"/>
      <c r="S386" s="371"/>
      <c r="T386" s="371"/>
      <c r="U386" s="425" t="s">
        <v>4326</v>
      </c>
      <c r="V386" s="500" t="s">
        <v>167</v>
      </c>
      <c r="W386" s="501" t="s">
        <v>28</v>
      </c>
      <c r="X386" s="501" t="s">
        <v>151</v>
      </c>
      <c r="Y386" s="501"/>
      <c r="Z386" s="501"/>
      <c r="AA386" s="501"/>
      <c r="AB386" s="502"/>
      <c r="AC386" s="268"/>
      <c r="AD386" s="269" t="s">
        <v>386</v>
      </c>
      <c r="AE386" s="269" t="s">
        <v>386</v>
      </c>
      <c r="AF386" s="269" t="s">
        <v>386</v>
      </c>
      <c r="AG386" s="269" t="s">
        <v>386</v>
      </c>
      <c r="AH386" s="269" t="s">
        <v>90</v>
      </c>
      <c r="AI386" s="269" t="s">
        <v>90</v>
      </c>
      <c r="AJ386" s="269" t="s">
        <v>90</v>
      </c>
      <c r="AK386" s="269"/>
      <c r="AL386" s="269"/>
      <c r="AM386" s="270"/>
      <c r="AN386" s="269" t="s">
        <v>90</v>
      </c>
      <c r="AO386" s="269" t="s">
        <v>90</v>
      </c>
      <c r="AP386" s="271" t="s">
        <v>2924</v>
      </c>
      <c r="AQ386" s="272">
        <f t="shared" si="199"/>
        <v>0</v>
      </c>
      <c r="AR386" s="273">
        <f t="shared" si="200"/>
        <v>0</v>
      </c>
      <c r="AS386" s="274">
        <f t="shared" si="215"/>
        <v>0</v>
      </c>
      <c r="AT386" s="274">
        <f t="shared" si="216"/>
        <v>0</v>
      </c>
      <c r="AU386" s="125" t="str">
        <f t="shared" si="201"/>
        <v/>
      </c>
      <c r="AV386" s="126" t="str">
        <f t="shared" si="183"/>
        <v/>
      </c>
      <c r="AW386" s="125" t="str">
        <f t="shared" si="184"/>
        <v/>
      </c>
      <c r="AX386" s="127" t="str">
        <f t="shared" si="185"/>
        <v/>
      </c>
      <c r="AY386" s="127" t="str">
        <f t="shared" si="186"/>
        <v/>
      </c>
      <c r="AZ386" s="128" t="str">
        <f t="shared" si="202"/>
        <v/>
      </c>
      <c r="BA386" s="643">
        <v>198</v>
      </c>
      <c r="BB386" s="504" t="s">
        <v>740</v>
      </c>
      <c r="BC386" s="547"/>
      <c r="BD386" s="547"/>
      <c r="BE386" s="545"/>
      <c r="BF386" s="547"/>
      <c r="BG386" s="547"/>
      <c r="BH386" s="545"/>
      <c r="BI386" s="545"/>
      <c r="BJ386" s="544">
        <v>0</v>
      </c>
      <c r="BK386" s="545"/>
      <c r="BL386" s="544"/>
      <c r="BM386" s="269" t="s">
        <v>182</v>
      </c>
      <c r="BN386" s="269" t="s">
        <v>90</v>
      </c>
      <c r="BO386" s="271" t="s">
        <v>2924</v>
      </c>
      <c r="BP386" s="262" t="str">
        <f t="shared" si="187"/>
        <v/>
      </c>
      <c r="BQ386" s="263" t="str">
        <f t="shared" si="188"/>
        <v/>
      </c>
      <c r="BR386" s="263" t="str">
        <f t="shared" si="189"/>
        <v/>
      </c>
      <c r="BS386" s="263" t="str">
        <f t="shared" si="190"/>
        <v/>
      </c>
      <c r="BT386" s="264" t="str">
        <f t="shared" si="191"/>
        <v/>
      </c>
      <c r="BU386" s="264" t="str">
        <f t="shared" si="192"/>
        <v/>
      </c>
      <c r="BV386" s="263" t="str">
        <f t="shared" si="193"/>
        <v/>
      </c>
      <c r="BW386" s="263" t="str">
        <f t="shared" si="194"/>
        <v/>
      </c>
      <c r="BX386" s="263" t="str">
        <f t="shared" si="195"/>
        <v/>
      </c>
      <c r="BY386" s="263" t="str">
        <f t="shared" si="196"/>
        <v/>
      </c>
      <c r="BZ386" s="263" t="str">
        <f t="shared" si="197"/>
        <v/>
      </c>
      <c r="CA386" s="263" t="str">
        <f t="shared" si="198"/>
        <v/>
      </c>
      <c r="CB386" s="265"/>
      <c r="CC386" s="1131" t="s">
        <v>3397</v>
      </c>
      <c r="CD386" s="1126">
        <f t="shared" si="180"/>
        <v>0</v>
      </c>
      <c r="CE386" s="1126">
        <f t="shared" si="181"/>
        <v>0</v>
      </c>
    </row>
    <row r="387" spans="1:83">
      <c r="A387" s="366">
        <v>206</v>
      </c>
      <c r="B387" s="372" t="s">
        <v>884</v>
      </c>
      <c r="C387" s="440"/>
      <c r="D387" s="372"/>
      <c r="E387" s="372"/>
      <c r="F387" s="75"/>
      <c r="G387" s="75"/>
      <c r="H387" s="367"/>
      <c r="I387" s="75"/>
      <c r="J387" s="75"/>
      <c r="K387" s="367"/>
      <c r="L387" s="367"/>
      <c r="M387" s="360"/>
      <c r="N387" s="367"/>
      <c r="O387" s="360"/>
      <c r="P387" s="371"/>
      <c r="Q387" s="371"/>
      <c r="R387" s="371"/>
      <c r="S387" s="371"/>
      <c r="T387" s="371"/>
      <c r="U387" s="425" t="s">
        <v>4326</v>
      </c>
      <c r="V387" s="500" t="s">
        <v>167</v>
      </c>
      <c r="W387" s="501" t="s">
        <v>30</v>
      </c>
      <c r="X387" s="501" t="s">
        <v>172</v>
      </c>
      <c r="Y387" s="501"/>
      <c r="Z387" s="501"/>
      <c r="AA387" s="501"/>
      <c r="AB387" s="502"/>
      <c r="AC387" s="268"/>
      <c r="AD387" s="269" t="s">
        <v>387</v>
      </c>
      <c r="AE387" s="269" t="s">
        <v>387</v>
      </c>
      <c r="AF387" s="269" t="s">
        <v>387</v>
      </c>
      <c r="AG387" s="269" t="s">
        <v>387</v>
      </c>
      <c r="AH387" s="269" t="s">
        <v>90</v>
      </c>
      <c r="AI387" s="269" t="s">
        <v>387</v>
      </c>
      <c r="AJ387" s="269" t="s">
        <v>90</v>
      </c>
      <c r="AK387" s="269"/>
      <c r="AL387" s="269"/>
      <c r="AM387" s="270"/>
      <c r="AN387" s="269" t="s">
        <v>90</v>
      </c>
      <c r="AO387" s="269" t="s">
        <v>90</v>
      </c>
      <c r="AP387" s="271" t="s">
        <v>2924</v>
      </c>
      <c r="AQ387" s="272">
        <f t="shared" si="199"/>
        <v>0</v>
      </c>
      <c r="AR387" s="273">
        <f t="shared" si="200"/>
        <v>0</v>
      </c>
      <c r="AS387" s="274">
        <f t="shared" si="215"/>
        <v>0</v>
      </c>
      <c r="AT387" s="274">
        <f t="shared" si="216"/>
        <v>0</v>
      </c>
      <c r="AU387" s="125" t="str">
        <f t="shared" si="201"/>
        <v/>
      </c>
      <c r="AV387" s="126" t="str">
        <f t="shared" si="183"/>
        <v/>
      </c>
      <c r="AW387" s="125" t="str">
        <f t="shared" si="184"/>
        <v/>
      </c>
      <c r="AX387" s="127" t="str">
        <f t="shared" si="185"/>
        <v/>
      </c>
      <c r="AY387" s="127" t="str">
        <f t="shared" si="186"/>
        <v/>
      </c>
      <c r="AZ387" s="128" t="str">
        <f t="shared" si="202"/>
        <v/>
      </c>
      <c r="BA387" s="643">
        <v>199</v>
      </c>
      <c r="BB387" s="504" t="s">
        <v>884</v>
      </c>
      <c r="BC387" s="547"/>
      <c r="BD387" s="547"/>
      <c r="BE387" s="545"/>
      <c r="BF387" s="547"/>
      <c r="BG387" s="547"/>
      <c r="BH387" s="545"/>
      <c r="BI387" s="545"/>
      <c r="BJ387" s="544">
        <v>0</v>
      </c>
      <c r="BK387" s="545"/>
      <c r="BL387" s="544"/>
      <c r="BM387" s="269" t="s">
        <v>182</v>
      </c>
      <c r="BN387" s="269" t="s">
        <v>182</v>
      </c>
      <c r="BO387" s="271" t="s">
        <v>2924</v>
      </c>
      <c r="BP387" s="262" t="str">
        <f t="shared" si="187"/>
        <v/>
      </c>
      <c r="BQ387" s="263" t="str">
        <f t="shared" si="188"/>
        <v/>
      </c>
      <c r="BR387" s="263" t="str">
        <f t="shared" si="189"/>
        <v/>
      </c>
      <c r="BS387" s="263" t="str">
        <f t="shared" si="190"/>
        <v/>
      </c>
      <c r="BT387" s="264" t="str">
        <f t="shared" si="191"/>
        <v/>
      </c>
      <c r="BU387" s="264" t="str">
        <f t="shared" si="192"/>
        <v/>
      </c>
      <c r="BV387" s="263" t="str">
        <f t="shared" si="193"/>
        <v/>
      </c>
      <c r="BW387" s="263" t="str">
        <f t="shared" si="194"/>
        <v/>
      </c>
      <c r="BX387" s="263" t="str">
        <f t="shared" si="195"/>
        <v/>
      </c>
      <c r="BY387" s="263" t="str">
        <f t="shared" si="196"/>
        <v/>
      </c>
      <c r="BZ387" s="263" t="str">
        <f t="shared" si="197"/>
        <v/>
      </c>
      <c r="CA387" s="263" t="str">
        <f t="shared" si="198"/>
        <v/>
      </c>
      <c r="CB387" s="265"/>
      <c r="CC387" s="1131" t="s">
        <v>3397</v>
      </c>
      <c r="CD387" s="1126">
        <f t="shared" si="180"/>
        <v>0</v>
      </c>
      <c r="CE387" s="1126">
        <f t="shared" si="181"/>
        <v>0</v>
      </c>
    </row>
    <row r="388" spans="1:83">
      <c r="A388" s="366">
        <v>207</v>
      </c>
      <c r="B388" s="372" t="s">
        <v>856</v>
      </c>
      <c r="C388" s="440"/>
      <c r="D388" s="372"/>
      <c r="E388" s="372"/>
      <c r="F388" s="75"/>
      <c r="G388" s="75"/>
      <c r="H388" s="367"/>
      <c r="I388" s="75"/>
      <c r="J388" s="75"/>
      <c r="K388" s="367"/>
      <c r="L388" s="367"/>
      <c r="M388" s="360"/>
      <c r="N388" s="367"/>
      <c r="O388" s="360"/>
      <c r="P388" s="371"/>
      <c r="Q388" s="371"/>
      <c r="R388" s="371"/>
      <c r="S388" s="371"/>
      <c r="T388" s="371"/>
      <c r="U388" s="425" t="s">
        <v>4326</v>
      </c>
      <c r="V388" s="500" t="s">
        <v>167</v>
      </c>
      <c r="W388" s="501" t="s">
        <v>37</v>
      </c>
      <c r="X388" s="501" t="s">
        <v>158</v>
      </c>
      <c r="Y388" s="501"/>
      <c r="Z388" s="501"/>
      <c r="AA388" s="501"/>
      <c r="AB388" s="502"/>
      <c r="AC388" s="268"/>
      <c r="AD388" s="269" t="s">
        <v>387</v>
      </c>
      <c r="AE388" s="269" t="s">
        <v>387</v>
      </c>
      <c r="AF388" s="269" t="s">
        <v>387</v>
      </c>
      <c r="AG388" s="269" t="s">
        <v>387</v>
      </c>
      <c r="AH388" s="269" t="s">
        <v>90</v>
      </c>
      <c r="AI388" s="269" t="s">
        <v>90</v>
      </c>
      <c r="AJ388" s="269" t="s">
        <v>90</v>
      </c>
      <c r="AK388" s="269"/>
      <c r="AL388" s="269"/>
      <c r="AM388" s="270"/>
      <c r="AN388" s="269" t="s">
        <v>90</v>
      </c>
      <c r="AO388" s="269" t="s">
        <v>90</v>
      </c>
      <c r="AP388" s="271" t="s">
        <v>2924</v>
      </c>
      <c r="AQ388" s="272">
        <f t="shared" si="199"/>
        <v>0</v>
      </c>
      <c r="AR388" s="273">
        <f t="shared" si="200"/>
        <v>0</v>
      </c>
      <c r="AS388" s="274">
        <f t="shared" si="215"/>
        <v>0</v>
      </c>
      <c r="AT388" s="274">
        <f t="shared" si="216"/>
        <v>0</v>
      </c>
      <c r="AU388" s="125" t="str">
        <f t="shared" si="201"/>
        <v/>
      </c>
      <c r="AV388" s="126" t="str">
        <f t="shared" si="183"/>
        <v/>
      </c>
      <c r="AW388" s="125" t="str">
        <f t="shared" si="184"/>
        <v/>
      </c>
      <c r="AX388" s="127" t="str">
        <f t="shared" si="185"/>
        <v/>
      </c>
      <c r="AY388" s="127" t="str">
        <f t="shared" si="186"/>
        <v/>
      </c>
      <c r="AZ388" s="128" t="str">
        <f t="shared" si="202"/>
        <v/>
      </c>
      <c r="BA388" s="643">
        <v>200</v>
      </c>
      <c r="BB388" s="504" t="s">
        <v>856</v>
      </c>
      <c r="BC388" s="547"/>
      <c r="BD388" s="547"/>
      <c r="BE388" s="545"/>
      <c r="BF388" s="547"/>
      <c r="BG388" s="547"/>
      <c r="BH388" s="545"/>
      <c r="BI388" s="545"/>
      <c r="BJ388" s="544">
        <v>0</v>
      </c>
      <c r="BK388" s="545"/>
      <c r="BL388" s="544"/>
      <c r="BM388" s="269" t="s">
        <v>182</v>
      </c>
      <c r="BN388" s="269" t="s">
        <v>90</v>
      </c>
      <c r="BO388" s="271" t="s">
        <v>2924</v>
      </c>
      <c r="BP388" s="262" t="str">
        <f t="shared" si="187"/>
        <v/>
      </c>
      <c r="BQ388" s="263" t="str">
        <f t="shared" si="188"/>
        <v/>
      </c>
      <c r="BR388" s="263" t="str">
        <f t="shared" si="189"/>
        <v/>
      </c>
      <c r="BS388" s="263" t="str">
        <f t="shared" si="190"/>
        <v/>
      </c>
      <c r="BT388" s="264" t="str">
        <f t="shared" si="191"/>
        <v/>
      </c>
      <c r="BU388" s="264" t="str">
        <f t="shared" si="192"/>
        <v/>
      </c>
      <c r="BV388" s="263" t="str">
        <f t="shared" si="193"/>
        <v/>
      </c>
      <c r="BW388" s="263" t="str">
        <f t="shared" si="194"/>
        <v/>
      </c>
      <c r="BX388" s="263" t="str">
        <f t="shared" si="195"/>
        <v/>
      </c>
      <c r="BY388" s="263" t="str">
        <f t="shared" si="196"/>
        <v/>
      </c>
      <c r="BZ388" s="263" t="str">
        <f t="shared" si="197"/>
        <v/>
      </c>
      <c r="CA388" s="263" t="str">
        <f t="shared" si="198"/>
        <v/>
      </c>
      <c r="CB388" s="265"/>
      <c r="CC388" s="1131" t="s">
        <v>3397</v>
      </c>
      <c r="CD388" s="1126">
        <f t="shared" si="180"/>
        <v>0</v>
      </c>
      <c r="CE388" s="1126">
        <f t="shared" si="181"/>
        <v>0</v>
      </c>
    </row>
    <row r="389" spans="1:83">
      <c r="A389" s="366">
        <v>208</v>
      </c>
      <c r="B389" s="372" t="s">
        <v>613</v>
      </c>
      <c r="C389" s="440"/>
      <c r="D389" s="372"/>
      <c r="E389" s="372"/>
      <c r="F389" s="75"/>
      <c r="G389" s="75"/>
      <c r="H389" s="367"/>
      <c r="I389" s="75"/>
      <c r="J389" s="75"/>
      <c r="K389" s="367"/>
      <c r="L389" s="367"/>
      <c r="M389" s="360"/>
      <c r="N389" s="367"/>
      <c r="O389" s="360"/>
      <c r="P389" s="371"/>
      <c r="Q389" s="371"/>
      <c r="R389" s="371"/>
      <c r="S389" s="371"/>
      <c r="T389" s="371"/>
      <c r="U389" s="425" t="s">
        <v>4326</v>
      </c>
      <c r="V389" s="500" t="s">
        <v>167</v>
      </c>
      <c r="W389" s="501" t="s">
        <v>39</v>
      </c>
      <c r="X389" s="501" t="s">
        <v>163</v>
      </c>
      <c r="Y389" s="501"/>
      <c r="Z389" s="501"/>
      <c r="AA389" s="501"/>
      <c r="AB389" s="502"/>
      <c r="AC389" s="268"/>
      <c r="AD389" s="269" t="s">
        <v>387</v>
      </c>
      <c r="AE389" s="269" t="s">
        <v>387</v>
      </c>
      <c r="AF389" s="269" t="s">
        <v>387</v>
      </c>
      <c r="AG389" s="269" t="s">
        <v>387</v>
      </c>
      <c r="AH389" s="269" t="s">
        <v>90</v>
      </c>
      <c r="AI389" s="269" t="s">
        <v>387</v>
      </c>
      <c r="AJ389" s="269" t="s">
        <v>90</v>
      </c>
      <c r="AK389" s="269"/>
      <c r="AL389" s="269"/>
      <c r="AM389" s="270"/>
      <c r="AN389" s="269" t="s">
        <v>90</v>
      </c>
      <c r="AO389" s="269" t="s">
        <v>90</v>
      </c>
      <c r="AP389" s="271" t="s">
        <v>2924</v>
      </c>
      <c r="AQ389" s="272">
        <f t="shared" si="199"/>
        <v>0</v>
      </c>
      <c r="AR389" s="273">
        <f t="shared" si="200"/>
        <v>0</v>
      </c>
      <c r="AS389" s="274">
        <f t="shared" si="215"/>
        <v>0</v>
      </c>
      <c r="AT389" s="274">
        <f t="shared" si="216"/>
        <v>0</v>
      </c>
      <c r="AU389" s="125" t="str">
        <f t="shared" si="201"/>
        <v/>
      </c>
      <c r="AV389" s="126" t="str">
        <f t="shared" si="183"/>
        <v/>
      </c>
      <c r="AW389" s="125" t="str">
        <f t="shared" si="184"/>
        <v/>
      </c>
      <c r="AX389" s="127" t="str">
        <f t="shared" si="185"/>
        <v/>
      </c>
      <c r="AY389" s="127" t="str">
        <f t="shared" si="186"/>
        <v/>
      </c>
      <c r="AZ389" s="128" t="str">
        <f t="shared" si="202"/>
        <v/>
      </c>
      <c r="BA389" s="643">
        <v>201</v>
      </c>
      <c r="BB389" s="504" t="s">
        <v>613</v>
      </c>
      <c r="BC389" s="547"/>
      <c r="BD389" s="547"/>
      <c r="BE389" s="545"/>
      <c r="BF389" s="547"/>
      <c r="BG389" s="547"/>
      <c r="BH389" s="545"/>
      <c r="BI389" s="545"/>
      <c r="BJ389" s="544">
        <v>0</v>
      </c>
      <c r="BK389" s="545"/>
      <c r="BL389" s="544"/>
      <c r="BM389" s="269" t="s">
        <v>182</v>
      </c>
      <c r="BN389" s="269" t="s">
        <v>182</v>
      </c>
      <c r="BO389" s="271" t="s">
        <v>2924</v>
      </c>
      <c r="BP389" s="262" t="str">
        <f t="shared" si="187"/>
        <v/>
      </c>
      <c r="BQ389" s="263" t="str">
        <f t="shared" si="188"/>
        <v/>
      </c>
      <c r="BR389" s="263" t="str">
        <f t="shared" si="189"/>
        <v/>
      </c>
      <c r="BS389" s="263" t="str">
        <f t="shared" si="190"/>
        <v/>
      </c>
      <c r="BT389" s="264" t="str">
        <f t="shared" si="191"/>
        <v/>
      </c>
      <c r="BU389" s="264" t="str">
        <f t="shared" si="192"/>
        <v/>
      </c>
      <c r="BV389" s="263" t="str">
        <f t="shared" si="193"/>
        <v/>
      </c>
      <c r="BW389" s="263" t="str">
        <f t="shared" si="194"/>
        <v/>
      </c>
      <c r="BX389" s="263" t="str">
        <f t="shared" si="195"/>
        <v/>
      </c>
      <c r="BY389" s="263" t="str">
        <f t="shared" si="196"/>
        <v/>
      </c>
      <c r="BZ389" s="263" t="str">
        <f t="shared" si="197"/>
        <v/>
      </c>
      <c r="CA389" s="263" t="str">
        <f t="shared" si="198"/>
        <v/>
      </c>
      <c r="CB389" s="265"/>
      <c r="CC389" s="1131" t="s">
        <v>3397</v>
      </c>
      <c r="CD389" s="1126">
        <f t="shared" si="180"/>
        <v>0</v>
      </c>
      <c r="CE389" s="1126">
        <f t="shared" si="181"/>
        <v>0</v>
      </c>
    </row>
    <row r="390" spans="1:83" ht="81">
      <c r="A390" s="366">
        <v>209</v>
      </c>
      <c r="B390" s="372" t="s">
        <v>2814</v>
      </c>
      <c r="C390" s="372"/>
      <c r="D390" s="372" t="s">
        <v>930</v>
      </c>
      <c r="E390" s="372" t="s">
        <v>2158</v>
      </c>
      <c r="F390" s="1205">
        <v>46455</v>
      </c>
      <c r="G390" s="1205"/>
      <c r="H390" s="1186">
        <v>1290</v>
      </c>
      <c r="I390" s="1185">
        <v>44554</v>
      </c>
      <c r="J390" s="1185"/>
      <c r="K390" s="1187">
        <v>1279</v>
      </c>
      <c r="L390" s="1186">
        <v>2332</v>
      </c>
      <c r="M390" s="1186">
        <v>44123</v>
      </c>
      <c r="N390" s="1187">
        <v>2200</v>
      </c>
      <c r="O390" s="1187">
        <v>42354</v>
      </c>
      <c r="P390" s="1207" t="s">
        <v>231</v>
      </c>
      <c r="Q390" s="1207" t="s">
        <v>3402</v>
      </c>
      <c r="R390" s="1207" t="s">
        <v>2159</v>
      </c>
      <c r="S390" s="1207" t="s">
        <v>2160</v>
      </c>
      <c r="T390" s="1207" t="s">
        <v>256</v>
      </c>
      <c r="U390" s="1209"/>
      <c r="V390" s="500" t="s">
        <v>167</v>
      </c>
      <c r="W390" s="501" t="s">
        <v>41</v>
      </c>
      <c r="X390" s="501" t="s">
        <v>137</v>
      </c>
      <c r="Y390" s="501">
        <v>3</v>
      </c>
      <c r="Z390" s="501">
        <v>2</v>
      </c>
      <c r="AA390" s="501">
        <v>0</v>
      </c>
      <c r="AB390" s="502"/>
      <c r="AC390" s="268"/>
      <c r="AD390" s="269" t="s">
        <v>389</v>
      </c>
      <c r="AE390" s="269" t="s">
        <v>390</v>
      </c>
      <c r="AF390" s="269" t="s">
        <v>391</v>
      </c>
      <c r="AG390" s="269" t="s">
        <v>388</v>
      </c>
      <c r="AH390" s="269" t="s">
        <v>3082</v>
      </c>
      <c r="AI390" s="269" t="s">
        <v>741</v>
      </c>
      <c r="AJ390" s="269" t="s">
        <v>230</v>
      </c>
      <c r="AK390" s="269"/>
      <c r="AL390" s="269"/>
      <c r="AM390" s="270"/>
      <c r="AN390" s="269" t="s">
        <v>570</v>
      </c>
      <c r="AO390" s="269" t="s">
        <v>571</v>
      </c>
      <c r="AP390" s="271"/>
      <c r="AQ390" s="272">
        <f t="shared" si="199"/>
        <v>0</v>
      </c>
      <c r="AR390" s="273">
        <f t="shared" si="200"/>
        <v>0</v>
      </c>
      <c r="AS390" s="274">
        <f t="shared" si="215"/>
        <v>0</v>
      </c>
      <c r="AT390" s="274">
        <f t="shared" si="216"/>
        <v>0</v>
      </c>
      <c r="AU390" s="125">
        <f t="shared" si="201"/>
        <v>4.6425192593593678</v>
      </c>
      <c r="AV390" s="126">
        <f t="shared" si="183"/>
        <v>-4.0921321709180951</v>
      </c>
      <c r="AW390" s="125">
        <f t="shared" si="184"/>
        <v>-0.85271317829457294</v>
      </c>
      <c r="AX390" s="127">
        <f t="shared" si="185"/>
        <v>36011.627906976741</v>
      </c>
      <c r="AY390" s="127">
        <f t="shared" si="186"/>
        <v>34835.027365129004</v>
      </c>
      <c r="AZ390" s="128" t="str">
        <f t="shared" si="202"/>
        <v/>
      </c>
      <c r="BA390" s="643">
        <v>202</v>
      </c>
      <c r="BB390" s="504" t="s">
        <v>2814</v>
      </c>
      <c r="BC390" s="547">
        <v>44394</v>
      </c>
      <c r="BD390" s="547">
        <v>0</v>
      </c>
      <c r="BE390" s="545">
        <v>1132</v>
      </c>
      <c r="BF390" s="546">
        <v>46455</v>
      </c>
      <c r="BG390" s="547"/>
      <c r="BH390" s="545">
        <v>1290</v>
      </c>
      <c r="BI390" s="545">
        <v>0</v>
      </c>
      <c r="BJ390" s="544">
        <v>44394</v>
      </c>
      <c r="BK390" s="545">
        <v>2332</v>
      </c>
      <c r="BL390" s="544">
        <v>44123</v>
      </c>
      <c r="BM390" s="269" t="s">
        <v>225</v>
      </c>
      <c r="BN390" s="269" t="s">
        <v>674</v>
      </c>
      <c r="BO390" s="271"/>
      <c r="BP390" s="262" t="str">
        <f t="shared" si="187"/>
        <v/>
      </c>
      <c r="BQ390" s="263">
        <f t="shared" si="188"/>
        <v>0</v>
      </c>
      <c r="BR390" s="263" t="str">
        <f t="shared" si="189"/>
        <v/>
      </c>
      <c r="BS390" s="263">
        <f t="shared" si="190"/>
        <v>0</v>
      </c>
      <c r="BT390" s="264" t="str">
        <f t="shared" si="191"/>
        <v/>
      </c>
      <c r="BU390" s="264" t="str">
        <f t="shared" si="192"/>
        <v/>
      </c>
      <c r="BV390" s="263">
        <f t="shared" si="193"/>
        <v>0</v>
      </c>
      <c r="BW390" s="263">
        <f t="shared" si="194"/>
        <v>0</v>
      </c>
      <c r="BX390" s="263" t="str">
        <f t="shared" si="195"/>
        <v/>
      </c>
      <c r="BY390" s="263" t="str">
        <f t="shared" si="196"/>
        <v/>
      </c>
      <c r="BZ390" s="263" t="str">
        <f t="shared" si="197"/>
        <v/>
      </c>
      <c r="CA390" s="263" t="str">
        <f t="shared" si="198"/>
        <v/>
      </c>
      <c r="CB390" s="265"/>
      <c r="CC390" s="1131" t="s">
        <v>3397</v>
      </c>
      <c r="CD390" s="1126">
        <f t="shared" si="180"/>
        <v>0</v>
      </c>
      <c r="CE390" s="1126">
        <f t="shared" si="181"/>
        <v>0</v>
      </c>
    </row>
    <row r="391" spans="1:83" ht="67.5">
      <c r="A391" s="366">
        <v>210</v>
      </c>
      <c r="B391" s="372" t="s">
        <v>1244</v>
      </c>
      <c r="C391" s="372"/>
      <c r="D391" s="372" t="s">
        <v>778</v>
      </c>
      <c r="E391" s="372" t="s">
        <v>90</v>
      </c>
      <c r="F391" s="1185">
        <v>5482</v>
      </c>
      <c r="G391" s="1205"/>
      <c r="H391" s="1186">
        <v>233</v>
      </c>
      <c r="I391" s="1185">
        <v>5681</v>
      </c>
      <c r="J391" s="1185"/>
      <c r="K391" s="1187">
        <v>347</v>
      </c>
      <c r="L391" s="1186"/>
      <c r="M391" s="1187">
        <v>5482</v>
      </c>
      <c r="N391" s="1187"/>
      <c r="O391" s="1187">
        <v>5681</v>
      </c>
      <c r="P391" s="1207" t="s">
        <v>231</v>
      </c>
      <c r="Q391" s="1208" t="s">
        <v>3402</v>
      </c>
      <c r="R391" s="1208" t="s">
        <v>3573</v>
      </c>
      <c r="S391" s="1208" t="s">
        <v>3574</v>
      </c>
      <c r="T391" s="1207" t="s">
        <v>779</v>
      </c>
      <c r="U391" s="1209" t="s">
        <v>2815</v>
      </c>
      <c r="V391" s="500" t="s">
        <v>167</v>
      </c>
      <c r="W391" s="501" t="s">
        <v>43</v>
      </c>
      <c r="X391" s="501" t="s">
        <v>126</v>
      </c>
      <c r="Y391" s="501">
        <v>3</v>
      </c>
      <c r="Z391" s="501">
        <v>0</v>
      </c>
      <c r="AA391" s="501">
        <v>0</v>
      </c>
      <c r="AB391" s="502"/>
      <c r="AC391" s="268"/>
      <c r="AD391" s="269" t="s">
        <v>229</v>
      </c>
      <c r="AE391" s="269" t="s">
        <v>780</v>
      </c>
      <c r="AF391" s="269" t="s">
        <v>781</v>
      </c>
      <c r="AG391" s="269" t="s">
        <v>782</v>
      </c>
      <c r="AH391" s="269" t="s">
        <v>3081</v>
      </c>
      <c r="AI391" s="269" t="s">
        <v>784</v>
      </c>
      <c r="AJ391" s="269" t="s">
        <v>783</v>
      </c>
      <c r="AK391" s="269"/>
      <c r="AL391" s="269"/>
      <c r="AM391" s="270"/>
      <c r="AN391" s="269" t="s">
        <v>610</v>
      </c>
      <c r="AO391" s="269" t="s">
        <v>611</v>
      </c>
      <c r="AP391" s="271" t="s">
        <v>2955</v>
      </c>
      <c r="AQ391" s="272">
        <f t="shared" si="199"/>
        <v>0</v>
      </c>
      <c r="AR391" s="273">
        <f t="shared" si="200"/>
        <v>0</v>
      </c>
      <c r="AS391" s="274">
        <f t="shared" si="215"/>
        <v>0</v>
      </c>
      <c r="AT391" s="274">
        <f t="shared" si="216"/>
        <v>0</v>
      </c>
      <c r="AU391" s="125">
        <f t="shared" si="201"/>
        <v>924.6728971962616</v>
      </c>
      <c r="AV391" s="126">
        <f t="shared" si="183"/>
        <v>3.6300620211601631</v>
      </c>
      <c r="AW391" s="125">
        <f t="shared" si="184"/>
        <v>48.927038626609431</v>
      </c>
      <c r="AX391" s="127">
        <f t="shared" si="185"/>
        <v>23527.896995708154</v>
      </c>
      <c r="AY391" s="127">
        <f t="shared" si="186"/>
        <v>16371.757925072046</v>
      </c>
      <c r="AZ391" s="128">
        <f t="shared" si="202"/>
        <v>-30.415549132765651</v>
      </c>
      <c r="BA391" s="643">
        <v>203</v>
      </c>
      <c r="BB391" s="504" t="s">
        <v>1244</v>
      </c>
      <c r="BC391" s="547">
        <v>535</v>
      </c>
      <c r="BD391" s="547">
        <v>50</v>
      </c>
      <c r="BE391" s="541">
        <v>821</v>
      </c>
      <c r="BF391" s="547">
        <v>509</v>
      </c>
      <c r="BG391" s="547"/>
      <c r="BH391" s="541">
        <v>233</v>
      </c>
      <c r="BI391" s="541"/>
      <c r="BJ391" s="540">
        <v>535</v>
      </c>
      <c r="BK391" s="541"/>
      <c r="BL391" s="540">
        <v>509</v>
      </c>
      <c r="BM391" s="269" t="s">
        <v>225</v>
      </c>
      <c r="BN391" s="269" t="s">
        <v>784</v>
      </c>
      <c r="BO391" s="271" t="s">
        <v>2955</v>
      </c>
      <c r="BP391" s="262" t="str">
        <f t="shared" si="187"/>
        <v/>
      </c>
      <c r="BQ391" s="263">
        <f t="shared" si="188"/>
        <v>4973</v>
      </c>
      <c r="BR391" s="263" t="str">
        <f t="shared" si="189"/>
        <v/>
      </c>
      <c r="BS391" s="263">
        <f t="shared" si="190"/>
        <v>0</v>
      </c>
      <c r="BT391" s="264">
        <f t="shared" si="191"/>
        <v>-4.8598130841121527</v>
      </c>
      <c r="BU391" s="264">
        <f t="shared" si="192"/>
        <v>924.6728971962616</v>
      </c>
      <c r="BV391" s="263" t="str">
        <f t="shared" si="193"/>
        <v/>
      </c>
      <c r="BW391" s="263">
        <f t="shared" si="194"/>
        <v>4973</v>
      </c>
      <c r="BX391" s="263" t="str">
        <f t="shared" si="195"/>
        <v/>
      </c>
      <c r="BY391" s="263" t="str">
        <f t="shared" si="196"/>
        <v/>
      </c>
      <c r="BZ391" s="263" t="str">
        <f t="shared" si="197"/>
        <v/>
      </c>
      <c r="CA391" s="263" t="str">
        <f t="shared" si="198"/>
        <v>chk</v>
      </c>
      <c r="CB391" s="265"/>
      <c r="CC391" s="1131" t="s">
        <v>3397</v>
      </c>
      <c r="CD391" s="1126">
        <f t="shared" si="180"/>
        <v>0</v>
      </c>
      <c r="CE391" s="1126">
        <f t="shared" si="181"/>
        <v>0</v>
      </c>
    </row>
    <row r="392" spans="1:83">
      <c r="A392" s="366">
        <v>211</v>
      </c>
      <c r="B392" s="372" t="s">
        <v>857</v>
      </c>
      <c r="C392" s="440"/>
      <c r="D392" s="372"/>
      <c r="E392" s="372"/>
      <c r="F392" s="75"/>
      <c r="G392" s="75"/>
      <c r="H392" s="367"/>
      <c r="I392" s="75"/>
      <c r="J392" s="75"/>
      <c r="K392" s="367"/>
      <c r="L392" s="367"/>
      <c r="M392" s="360"/>
      <c r="N392" s="367"/>
      <c r="O392" s="360"/>
      <c r="P392" s="371"/>
      <c r="Q392" s="371"/>
      <c r="R392" s="371"/>
      <c r="S392" s="371"/>
      <c r="T392" s="371"/>
      <c r="U392" s="425" t="s">
        <v>4326</v>
      </c>
      <c r="V392" s="500" t="s">
        <v>167</v>
      </c>
      <c r="W392" s="501" t="s">
        <v>45</v>
      </c>
      <c r="X392" s="501" t="s">
        <v>148</v>
      </c>
      <c r="Y392" s="501"/>
      <c r="Z392" s="501"/>
      <c r="AA392" s="501"/>
      <c r="AB392" s="502"/>
      <c r="AC392" s="268"/>
      <c r="AD392" s="269" t="s">
        <v>387</v>
      </c>
      <c r="AE392" s="269" t="s">
        <v>387</v>
      </c>
      <c r="AF392" s="269" t="s">
        <v>387</v>
      </c>
      <c r="AG392" s="269" t="s">
        <v>387</v>
      </c>
      <c r="AH392" s="269" t="s">
        <v>90</v>
      </c>
      <c r="AI392" s="269" t="s">
        <v>90</v>
      </c>
      <c r="AJ392" s="269" t="s">
        <v>90</v>
      </c>
      <c r="AK392" s="269"/>
      <c r="AL392" s="269"/>
      <c r="AM392" s="270"/>
      <c r="AN392" s="269" t="s">
        <v>90</v>
      </c>
      <c r="AO392" s="269" t="s">
        <v>90</v>
      </c>
      <c r="AP392" s="271" t="s">
        <v>2941</v>
      </c>
      <c r="AQ392" s="272">
        <f t="shared" si="199"/>
        <v>0</v>
      </c>
      <c r="AR392" s="273">
        <f t="shared" si="200"/>
        <v>0</v>
      </c>
      <c r="AS392" s="274">
        <f t="shared" si="215"/>
        <v>0</v>
      </c>
      <c r="AT392" s="274">
        <f t="shared" si="216"/>
        <v>0</v>
      </c>
      <c r="AU392" s="125" t="str">
        <f t="shared" si="201"/>
        <v/>
      </c>
      <c r="AV392" s="126" t="str">
        <f t="shared" si="183"/>
        <v/>
      </c>
      <c r="AW392" s="125" t="str">
        <f t="shared" si="184"/>
        <v/>
      </c>
      <c r="AX392" s="127" t="str">
        <f t="shared" si="185"/>
        <v/>
      </c>
      <c r="AY392" s="127" t="str">
        <f t="shared" si="186"/>
        <v/>
      </c>
      <c r="AZ392" s="128" t="str">
        <f t="shared" si="202"/>
        <v/>
      </c>
      <c r="BA392" s="643">
        <v>204</v>
      </c>
      <c r="BB392" s="504" t="s">
        <v>857</v>
      </c>
      <c r="BC392" s="547"/>
      <c r="BD392" s="547"/>
      <c r="BE392" s="545"/>
      <c r="BF392" s="547"/>
      <c r="BG392" s="547"/>
      <c r="BH392" s="545"/>
      <c r="BI392" s="545"/>
      <c r="BJ392" s="544">
        <v>0</v>
      </c>
      <c r="BK392" s="545"/>
      <c r="BL392" s="544"/>
      <c r="BM392" s="269" t="s">
        <v>182</v>
      </c>
      <c r="BN392" s="269" t="s">
        <v>90</v>
      </c>
      <c r="BO392" s="271" t="s">
        <v>2941</v>
      </c>
      <c r="BP392" s="262" t="str">
        <f t="shared" si="187"/>
        <v/>
      </c>
      <c r="BQ392" s="263" t="str">
        <f t="shared" si="188"/>
        <v/>
      </c>
      <c r="BR392" s="263" t="str">
        <f t="shared" si="189"/>
        <v/>
      </c>
      <c r="BS392" s="263" t="str">
        <f t="shared" si="190"/>
        <v/>
      </c>
      <c r="BT392" s="264" t="str">
        <f t="shared" si="191"/>
        <v/>
      </c>
      <c r="BU392" s="264" t="str">
        <f t="shared" si="192"/>
        <v/>
      </c>
      <c r="BV392" s="263" t="str">
        <f t="shared" si="193"/>
        <v/>
      </c>
      <c r="BW392" s="263" t="str">
        <f t="shared" si="194"/>
        <v/>
      </c>
      <c r="BX392" s="263" t="str">
        <f t="shared" si="195"/>
        <v/>
      </c>
      <c r="BY392" s="263" t="str">
        <f t="shared" si="196"/>
        <v/>
      </c>
      <c r="BZ392" s="263" t="str">
        <f t="shared" si="197"/>
        <v/>
      </c>
      <c r="CA392" s="263" t="str">
        <f t="shared" si="198"/>
        <v/>
      </c>
      <c r="CB392" s="265"/>
      <c r="CC392" s="1131" t="s">
        <v>3397</v>
      </c>
      <c r="CD392" s="1126">
        <f t="shared" ref="CD392:CD455" si="218">F392-L392-M392</f>
        <v>0</v>
      </c>
      <c r="CE392" s="1126">
        <f t="shared" ref="CE392:CE455" si="219">I392-N392-O392</f>
        <v>0</v>
      </c>
    </row>
    <row r="393" spans="1:83">
      <c r="A393" s="366">
        <v>212</v>
      </c>
      <c r="B393" s="372" t="s">
        <v>858</v>
      </c>
      <c r="C393" s="440"/>
      <c r="D393" s="372"/>
      <c r="E393" s="372"/>
      <c r="F393" s="75"/>
      <c r="G393" s="75"/>
      <c r="H393" s="367"/>
      <c r="I393" s="75"/>
      <c r="J393" s="75"/>
      <c r="K393" s="367"/>
      <c r="L393" s="367"/>
      <c r="M393" s="360"/>
      <c r="N393" s="367"/>
      <c r="O393" s="360"/>
      <c r="P393" s="371"/>
      <c r="Q393" s="371"/>
      <c r="R393" s="371"/>
      <c r="S393" s="371"/>
      <c r="T393" s="371"/>
      <c r="U393" s="425" t="s">
        <v>4326</v>
      </c>
      <c r="V393" s="500" t="s">
        <v>167</v>
      </c>
      <c r="W393" s="501" t="s">
        <v>48</v>
      </c>
      <c r="X393" s="501"/>
      <c r="Y393" s="501"/>
      <c r="Z393" s="501"/>
      <c r="AA393" s="501"/>
      <c r="AB393" s="502"/>
      <c r="AC393" s="268"/>
      <c r="AD393" s="269" t="s">
        <v>387</v>
      </c>
      <c r="AE393" s="269" t="s">
        <v>387</v>
      </c>
      <c r="AF393" s="269" t="s">
        <v>387</v>
      </c>
      <c r="AG393" s="269" t="s">
        <v>387</v>
      </c>
      <c r="AH393" s="269" t="s">
        <v>90</v>
      </c>
      <c r="AI393" s="269" t="s">
        <v>90</v>
      </c>
      <c r="AJ393" s="269" t="s">
        <v>90</v>
      </c>
      <c r="AK393" s="269"/>
      <c r="AL393" s="269"/>
      <c r="AM393" s="270"/>
      <c r="AN393" s="269" t="s">
        <v>90</v>
      </c>
      <c r="AO393" s="269" t="s">
        <v>90</v>
      </c>
      <c r="AP393" s="271" t="s">
        <v>2941</v>
      </c>
      <c r="AQ393" s="272">
        <f t="shared" si="199"/>
        <v>0</v>
      </c>
      <c r="AR393" s="273">
        <f t="shared" si="200"/>
        <v>0</v>
      </c>
      <c r="AS393" s="274">
        <f t="shared" si="215"/>
        <v>0</v>
      </c>
      <c r="AT393" s="274">
        <f t="shared" si="216"/>
        <v>0</v>
      </c>
      <c r="AU393" s="125" t="str">
        <f t="shared" si="201"/>
        <v/>
      </c>
      <c r="AV393" s="126" t="str">
        <f t="shared" si="183"/>
        <v/>
      </c>
      <c r="AW393" s="125" t="str">
        <f t="shared" si="184"/>
        <v/>
      </c>
      <c r="AX393" s="127" t="str">
        <f t="shared" si="185"/>
        <v/>
      </c>
      <c r="AY393" s="127" t="str">
        <f t="shared" si="186"/>
        <v/>
      </c>
      <c r="AZ393" s="128" t="str">
        <f t="shared" si="202"/>
        <v/>
      </c>
      <c r="BA393" s="643">
        <v>205</v>
      </c>
      <c r="BB393" s="504" t="s">
        <v>858</v>
      </c>
      <c r="BC393" s="547"/>
      <c r="BD393" s="547"/>
      <c r="BE393" s="545"/>
      <c r="BF393" s="547"/>
      <c r="BG393" s="547"/>
      <c r="BH393" s="545"/>
      <c r="BI393" s="545"/>
      <c r="BJ393" s="544">
        <v>0</v>
      </c>
      <c r="BK393" s="545"/>
      <c r="BL393" s="544"/>
      <c r="BM393" s="269" t="s">
        <v>182</v>
      </c>
      <c r="BN393" s="269" t="s">
        <v>90</v>
      </c>
      <c r="BO393" s="271" t="s">
        <v>2941</v>
      </c>
      <c r="BP393" s="262" t="str">
        <f t="shared" si="187"/>
        <v/>
      </c>
      <c r="BQ393" s="263" t="str">
        <f t="shared" si="188"/>
        <v/>
      </c>
      <c r="BR393" s="263" t="str">
        <f t="shared" si="189"/>
        <v/>
      </c>
      <c r="BS393" s="263" t="str">
        <f t="shared" si="190"/>
        <v/>
      </c>
      <c r="BT393" s="264" t="str">
        <f t="shared" si="191"/>
        <v/>
      </c>
      <c r="BU393" s="264" t="str">
        <f t="shared" si="192"/>
        <v/>
      </c>
      <c r="BV393" s="263" t="str">
        <f t="shared" si="193"/>
        <v/>
      </c>
      <c r="BW393" s="263" t="str">
        <f t="shared" si="194"/>
        <v/>
      </c>
      <c r="BX393" s="263" t="str">
        <f t="shared" si="195"/>
        <v/>
      </c>
      <c r="BY393" s="263" t="str">
        <f t="shared" si="196"/>
        <v/>
      </c>
      <c r="BZ393" s="263" t="str">
        <f t="shared" si="197"/>
        <v/>
      </c>
      <c r="CA393" s="263" t="str">
        <f t="shared" si="198"/>
        <v/>
      </c>
      <c r="CB393" s="265"/>
      <c r="CC393" s="1131" t="s">
        <v>3397</v>
      </c>
      <c r="CD393" s="1126">
        <f t="shared" si="218"/>
        <v>0</v>
      </c>
      <c r="CE393" s="1126">
        <f t="shared" si="219"/>
        <v>0</v>
      </c>
    </row>
    <row r="394" spans="1:83" ht="81">
      <c r="A394" s="1459">
        <v>213</v>
      </c>
      <c r="B394" s="1487" t="s">
        <v>1486</v>
      </c>
      <c r="C394" s="1487"/>
      <c r="D394" s="1487" t="s">
        <v>1487</v>
      </c>
      <c r="E394" s="1487" t="s">
        <v>1488</v>
      </c>
      <c r="F394" s="1644">
        <v>2022.6</v>
      </c>
      <c r="G394" s="1644">
        <v>609</v>
      </c>
      <c r="H394" s="1438">
        <v>2218</v>
      </c>
      <c r="I394" s="1644">
        <v>2023</v>
      </c>
      <c r="J394" s="1644"/>
      <c r="K394" s="1438">
        <v>2264</v>
      </c>
      <c r="L394" s="1438">
        <v>1800</v>
      </c>
      <c r="M394" s="1438">
        <v>222.6</v>
      </c>
      <c r="N394" s="1438">
        <v>1800</v>
      </c>
      <c r="O394" s="1438">
        <v>223</v>
      </c>
      <c r="P394" s="1693" t="s">
        <v>231</v>
      </c>
      <c r="Q394" s="1536" t="s">
        <v>255</v>
      </c>
      <c r="R394" s="1536" t="s">
        <v>4226</v>
      </c>
      <c r="S394" s="1536" t="s">
        <v>4227</v>
      </c>
      <c r="T394" s="1536" t="s">
        <v>256</v>
      </c>
      <c r="U394" s="1792"/>
      <c r="V394" s="500" t="s">
        <v>167</v>
      </c>
      <c r="W394" s="501" t="s">
        <v>105</v>
      </c>
      <c r="X394" s="501"/>
      <c r="Y394" s="501">
        <v>3</v>
      </c>
      <c r="Z394" s="501">
        <v>0</v>
      </c>
      <c r="AA394" s="501">
        <v>0</v>
      </c>
      <c r="AB394" s="502"/>
      <c r="AC394" s="268"/>
      <c r="AD394" s="269" t="s">
        <v>1029</v>
      </c>
      <c r="AE394" s="269" t="s">
        <v>1030</v>
      </c>
      <c r="AF394" s="269" t="s">
        <v>1031</v>
      </c>
      <c r="AG394" s="269" t="s">
        <v>1028</v>
      </c>
      <c r="AH394" s="269" t="s">
        <v>3082</v>
      </c>
      <c r="AI394" s="269" t="s">
        <v>1576</v>
      </c>
      <c r="AJ394" s="269" t="s">
        <v>230</v>
      </c>
      <c r="AK394" s="269"/>
      <c r="AL394" s="269"/>
      <c r="AM394" s="270"/>
      <c r="AN394" s="269" t="s">
        <v>564</v>
      </c>
      <c r="AO394" s="269" t="s">
        <v>565</v>
      </c>
      <c r="AP394" s="271"/>
      <c r="AQ394" s="272">
        <f t="shared" si="199"/>
        <v>0</v>
      </c>
      <c r="AR394" s="273">
        <f t="shared" si="200"/>
        <v>0</v>
      </c>
      <c r="AS394" s="274">
        <f t="shared" si="215"/>
        <v>0</v>
      </c>
      <c r="AT394" s="274">
        <f t="shared" si="216"/>
        <v>0</v>
      </c>
      <c r="AU394" s="125">
        <f t="shared" si="201"/>
        <v>7.1519389701207858</v>
      </c>
      <c r="AV394" s="126">
        <f t="shared" si="183"/>
        <v>1.9776525264525446E-2</v>
      </c>
      <c r="AW394" s="125">
        <f t="shared" si="184"/>
        <v>2.0739404869251521</v>
      </c>
      <c r="AX394" s="127">
        <f t="shared" si="185"/>
        <v>911.90261496843993</v>
      </c>
      <c r="AY394" s="127">
        <f t="shared" si="186"/>
        <v>893.55123674911658</v>
      </c>
      <c r="AZ394" s="128" t="str">
        <f t="shared" si="202"/>
        <v/>
      </c>
      <c r="BA394" s="643">
        <v>206</v>
      </c>
      <c r="BB394" s="504" t="s">
        <v>1486</v>
      </c>
      <c r="BC394" s="547">
        <v>1887.6</v>
      </c>
      <c r="BD394" s="547">
        <v>448</v>
      </c>
      <c r="BE394" s="545">
        <v>2112</v>
      </c>
      <c r="BF394" s="547">
        <v>2022.6</v>
      </c>
      <c r="BG394" s="547">
        <v>609</v>
      </c>
      <c r="BH394" s="545">
        <v>2218</v>
      </c>
      <c r="BI394" s="545">
        <v>1679.9639999999999</v>
      </c>
      <c r="BJ394" s="544">
        <v>207.63599999999997</v>
      </c>
      <c r="BK394" s="545">
        <v>1800</v>
      </c>
      <c r="BL394" s="544">
        <v>222.6</v>
      </c>
      <c r="BM394" s="269" t="s">
        <v>225</v>
      </c>
      <c r="BN394" s="269" t="s">
        <v>1576</v>
      </c>
      <c r="BO394" s="271"/>
      <c r="BP394" s="262" t="str">
        <f t="shared" si="187"/>
        <v/>
      </c>
      <c r="BQ394" s="263">
        <f t="shared" si="188"/>
        <v>0</v>
      </c>
      <c r="BR394" s="263">
        <f t="shared" si="189"/>
        <v>0</v>
      </c>
      <c r="BS394" s="263">
        <f t="shared" si="190"/>
        <v>0</v>
      </c>
      <c r="BT394" s="264" t="str">
        <f t="shared" si="191"/>
        <v/>
      </c>
      <c r="BU394" s="264" t="str">
        <f t="shared" si="192"/>
        <v/>
      </c>
      <c r="BV394" s="263">
        <f t="shared" si="193"/>
        <v>0</v>
      </c>
      <c r="BW394" s="263">
        <f t="shared" si="194"/>
        <v>0</v>
      </c>
      <c r="BX394" s="263" t="str">
        <f t="shared" si="195"/>
        <v/>
      </c>
      <c r="BY394" s="263" t="str">
        <f t="shared" si="196"/>
        <v/>
      </c>
      <c r="BZ394" s="263" t="str">
        <f t="shared" si="197"/>
        <v/>
      </c>
      <c r="CA394" s="263" t="str">
        <f t="shared" si="198"/>
        <v/>
      </c>
      <c r="CB394" s="265"/>
      <c r="CC394" s="1131" t="s">
        <v>1013</v>
      </c>
      <c r="CD394" s="1126">
        <f t="shared" si="218"/>
        <v>0</v>
      </c>
      <c r="CE394" s="1126">
        <f t="shared" si="219"/>
        <v>0</v>
      </c>
    </row>
    <row r="395" spans="1:83" ht="27">
      <c r="A395" s="366">
        <v>214</v>
      </c>
      <c r="B395" s="372" t="s">
        <v>885</v>
      </c>
      <c r="C395" s="440"/>
      <c r="D395" s="372"/>
      <c r="E395" s="372"/>
      <c r="F395" s="75"/>
      <c r="G395" s="75"/>
      <c r="H395" s="367"/>
      <c r="I395" s="75"/>
      <c r="J395" s="75"/>
      <c r="K395" s="367"/>
      <c r="L395" s="367"/>
      <c r="M395" s="360"/>
      <c r="N395" s="367"/>
      <c r="O395" s="360"/>
      <c r="P395" s="371"/>
      <c r="Q395" s="371"/>
      <c r="R395" s="371"/>
      <c r="S395" s="371"/>
      <c r="T395" s="371"/>
      <c r="U395" s="425" t="s">
        <v>4326</v>
      </c>
      <c r="V395" s="500" t="s">
        <v>167</v>
      </c>
      <c r="W395" s="501" t="s">
        <v>107</v>
      </c>
      <c r="X395" s="501"/>
      <c r="Y395" s="501"/>
      <c r="Z395" s="501"/>
      <c r="AA395" s="501"/>
      <c r="AB395" s="502"/>
      <c r="AC395" s="268"/>
      <c r="AD395" s="269" t="s">
        <v>387</v>
      </c>
      <c r="AE395" s="269" t="s">
        <v>387</v>
      </c>
      <c r="AF395" s="269" t="s">
        <v>387</v>
      </c>
      <c r="AG395" s="269" t="s">
        <v>387</v>
      </c>
      <c r="AH395" s="269" t="s">
        <v>90</v>
      </c>
      <c r="AI395" s="269" t="s">
        <v>90</v>
      </c>
      <c r="AJ395" s="269" t="s">
        <v>90</v>
      </c>
      <c r="AK395" s="269"/>
      <c r="AL395" s="269"/>
      <c r="AM395" s="270"/>
      <c r="AN395" s="269" t="s">
        <v>90</v>
      </c>
      <c r="AO395" s="269" t="s">
        <v>90</v>
      </c>
      <c r="AP395" s="271" t="s">
        <v>2941</v>
      </c>
      <c r="AQ395" s="272">
        <f t="shared" si="199"/>
        <v>0</v>
      </c>
      <c r="AR395" s="273">
        <f t="shared" si="200"/>
        <v>0</v>
      </c>
      <c r="AS395" s="274">
        <f t="shared" si="215"/>
        <v>0</v>
      </c>
      <c r="AT395" s="274">
        <f t="shared" si="216"/>
        <v>0</v>
      </c>
      <c r="AU395" s="125" t="str">
        <f t="shared" si="201"/>
        <v/>
      </c>
      <c r="AV395" s="126" t="str">
        <f t="shared" si="183"/>
        <v/>
      </c>
      <c r="AW395" s="125" t="str">
        <f t="shared" si="184"/>
        <v/>
      </c>
      <c r="AX395" s="127" t="str">
        <f t="shared" si="185"/>
        <v/>
      </c>
      <c r="AY395" s="127" t="str">
        <f t="shared" si="186"/>
        <v/>
      </c>
      <c r="AZ395" s="128" t="str">
        <f t="shared" si="202"/>
        <v/>
      </c>
      <c r="BA395" s="643">
        <v>207</v>
      </c>
      <c r="BB395" s="504" t="s">
        <v>885</v>
      </c>
      <c r="BC395" s="547"/>
      <c r="BD395" s="547"/>
      <c r="BE395" s="545"/>
      <c r="BF395" s="547"/>
      <c r="BG395" s="547"/>
      <c r="BH395" s="545"/>
      <c r="BI395" s="545"/>
      <c r="BJ395" s="544">
        <v>0</v>
      </c>
      <c r="BK395" s="545"/>
      <c r="BL395" s="544"/>
      <c r="BM395" s="269" t="s">
        <v>182</v>
      </c>
      <c r="BN395" s="269" t="s">
        <v>90</v>
      </c>
      <c r="BO395" s="271" t="s">
        <v>2941</v>
      </c>
      <c r="BP395" s="262" t="str">
        <f t="shared" si="187"/>
        <v/>
      </c>
      <c r="BQ395" s="263" t="str">
        <f t="shared" si="188"/>
        <v/>
      </c>
      <c r="BR395" s="263" t="str">
        <f t="shared" si="189"/>
        <v/>
      </c>
      <c r="BS395" s="263" t="str">
        <f t="shared" si="190"/>
        <v/>
      </c>
      <c r="BT395" s="264" t="str">
        <f t="shared" si="191"/>
        <v/>
      </c>
      <c r="BU395" s="264" t="str">
        <f t="shared" si="192"/>
        <v/>
      </c>
      <c r="BV395" s="263" t="str">
        <f t="shared" si="193"/>
        <v/>
      </c>
      <c r="BW395" s="263" t="str">
        <f t="shared" si="194"/>
        <v/>
      </c>
      <c r="BX395" s="263" t="str">
        <f t="shared" si="195"/>
        <v/>
      </c>
      <c r="BY395" s="263" t="str">
        <f t="shared" si="196"/>
        <v/>
      </c>
      <c r="BZ395" s="263" t="str">
        <f t="shared" si="197"/>
        <v/>
      </c>
      <c r="CA395" s="263" t="str">
        <f t="shared" si="198"/>
        <v/>
      </c>
      <c r="CB395" s="265"/>
      <c r="CC395" s="1131" t="s">
        <v>3397</v>
      </c>
      <c r="CD395" s="1126">
        <f t="shared" si="218"/>
        <v>0</v>
      </c>
      <c r="CE395" s="1126">
        <f t="shared" si="219"/>
        <v>0</v>
      </c>
    </row>
    <row r="396" spans="1:83" ht="162">
      <c r="A396" s="1459">
        <v>215</v>
      </c>
      <c r="B396" s="1465" t="s">
        <v>4246</v>
      </c>
      <c r="C396" s="1465"/>
      <c r="D396" s="1465" t="s">
        <v>931</v>
      </c>
      <c r="E396" s="1465" t="s">
        <v>0</v>
      </c>
      <c r="F396" s="1528">
        <v>82907</v>
      </c>
      <c r="G396" s="1433"/>
      <c r="H396" s="1433">
        <v>533585</v>
      </c>
      <c r="I396" s="1433">
        <v>91122</v>
      </c>
      <c r="J396" s="1433"/>
      <c r="K396" s="1433">
        <v>546792</v>
      </c>
      <c r="L396" s="1528">
        <v>82907</v>
      </c>
      <c r="M396" s="1433">
        <v>0</v>
      </c>
      <c r="N396" s="1433">
        <v>91122</v>
      </c>
      <c r="O396" s="1433">
        <v>0</v>
      </c>
      <c r="P396" s="1532" t="s">
        <v>231</v>
      </c>
      <c r="Q396" s="1532" t="s">
        <v>3418</v>
      </c>
      <c r="R396" s="1532" t="s">
        <v>2708</v>
      </c>
      <c r="S396" s="1532" t="s">
        <v>2709</v>
      </c>
      <c r="T396" s="1532" t="s">
        <v>254</v>
      </c>
      <c r="U396" s="1831"/>
      <c r="V396" s="500" t="s">
        <v>167</v>
      </c>
      <c r="W396" s="501" t="s">
        <v>246</v>
      </c>
      <c r="X396" s="501"/>
      <c r="Y396" s="501">
        <v>3</v>
      </c>
      <c r="Z396" s="501">
        <v>2</v>
      </c>
      <c r="AA396" s="501">
        <v>0</v>
      </c>
      <c r="AB396" s="502"/>
      <c r="AC396" s="268"/>
      <c r="AD396" s="269" t="s">
        <v>393</v>
      </c>
      <c r="AE396" s="269" t="s">
        <v>394</v>
      </c>
      <c r="AF396" s="269" t="s">
        <v>395</v>
      </c>
      <c r="AG396" s="269" t="s">
        <v>396</v>
      </c>
      <c r="AH396" s="269" t="s">
        <v>235</v>
      </c>
      <c r="AI396" s="269" t="s">
        <v>1577</v>
      </c>
      <c r="AJ396" s="269" t="s">
        <v>230</v>
      </c>
      <c r="AK396" s="269"/>
      <c r="AL396" s="269"/>
      <c r="AM396" s="270"/>
      <c r="AN396" s="269" t="s">
        <v>570</v>
      </c>
      <c r="AO396" s="269" t="s">
        <v>571</v>
      </c>
      <c r="AP396" s="271" t="s">
        <v>1712</v>
      </c>
      <c r="AQ396" s="272">
        <f t="shared" si="199"/>
        <v>0</v>
      </c>
      <c r="AR396" s="273">
        <f t="shared" si="200"/>
        <v>0</v>
      </c>
      <c r="AS396" s="274">
        <f t="shared" si="215"/>
        <v>0</v>
      </c>
      <c r="AT396" s="274">
        <f t="shared" si="216"/>
        <v>0</v>
      </c>
      <c r="AU396" s="125">
        <f t="shared" si="201"/>
        <v>-2.1145717726510638</v>
      </c>
      <c r="AV396" s="126">
        <f t="shared" si="183"/>
        <v>9.9086928727369248</v>
      </c>
      <c r="AW396" s="125">
        <f t="shared" si="184"/>
        <v>2.4751445411696382</v>
      </c>
      <c r="AX396" s="127">
        <f t="shared" si="185"/>
        <v>155.37730633357387</v>
      </c>
      <c r="AY396" s="127">
        <f t="shared" si="186"/>
        <v>166.64837817671071</v>
      </c>
      <c r="AZ396" s="128" t="str">
        <f t="shared" si="202"/>
        <v/>
      </c>
      <c r="BA396" s="643">
        <v>208</v>
      </c>
      <c r="BB396" s="504" t="s">
        <v>1608</v>
      </c>
      <c r="BC396" s="669">
        <v>84698</v>
      </c>
      <c r="BD396" s="680"/>
      <c r="BE396" s="705">
        <v>522288</v>
      </c>
      <c r="BF396" s="669">
        <v>87466</v>
      </c>
      <c r="BG396" s="680"/>
      <c r="BH396" s="705">
        <v>533585</v>
      </c>
      <c r="BI396" s="705">
        <v>84698</v>
      </c>
      <c r="BJ396" s="544">
        <v>0</v>
      </c>
      <c r="BK396" s="705">
        <v>87466</v>
      </c>
      <c r="BL396" s="544">
        <v>0</v>
      </c>
      <c r="BM396" s="269" t="s">
        <v>225</v>
      </c>
      <c r="BN396" s="269" t="s">
        <v>1577</v>
      </c>
      <c r="BO396" s="271" t="s">
        <v>1712</v>
      </c>
      <c r="BP396" s="262" t="str">
        <f t="shared" si="187"/>
        <v/>
      </c>
      <c r="BQ396" s="263">
        <f t="shared" si="188"/>
        <v>-4559</v>
      </c>
      <c r="BR396" s="263" t="str">
        <f t="shared" si="189"/>
        <v/>
      </c>
      <c r="BS396" s="263">
        <f t="shared" si="190"/>
        <v>0</v>
      </c>
      <c r="BT396" s="264">
        <f t="shared" si="191"/>
        <v>3.2680818909537335</v>
      </c>
      <c r="BU396" s="264">
        <f t="shared" si="192"/>
        <v>-2.1145717726510638</v>
      </c>
      <c r="BV396" s="263">
        <f t="shared" si="193"/>
        <v>-4559</v>
      </c>
      <c r="BW396" s="263">
        <f t="shared" si="194"/>
        <v>0</v>
      </c>
      <c r="BX396" s="263" t="str">
        <f t="shared" si="195"/>
        <v/>
      </c>
      <c r="BY396" s="263" t="str">
        <f t="shared" si="196"/>
        <v/>
      </c>
      <c r="BZ396" s="263" t="str">
        <f t="shared" si="197"/>
        <v/>
      </c>
      <c r="CA396" s="263" t="str">
        <f t="shared" si="198"/>
        <v>chk</v>
      </c>
      <c r="CB396" s="265"/>
      <c r="CC396" s="1131" t="s">
        <v>3420</v>
      </c>
      <c r="CD396" s="1126">
        <f t="shared" si="218"/>
        <v>0</v>
      </c>
      <c r="CE396" s="1126">
        <f t="shared" si="219"/>
        <v>0</v>
      </c>
    </row>
    <row r="397" spans="1:83">
      <c r="A397" s="1459">
        <v>216</v>
      </c>
      <c r="B397" s="1465" t="s">
        <v>660</v>
      </c>
      <c r="C397" s="1428"/>
      <c r="D397" s="1465"/>
      <c r="E397" s="1465"/>
      <c r="F397" s="1627"/>
      <c r="G397" s="1627"/>
      <c r="H397" s="1433"/>
      <c r="I397" s="1627"/>
      <c r="J397" s="1627"/>
      <c r="K397" s="1433"/>
      <c r="L397" s="1433"/>
      <c r="M397" s="1433"/>
      <c r="N397" s="1433"/>
      <c r="O397" s="1433"/>
      <c r="P397" s="1532"/>
      <c r="Q397" s="1532"/>
      <c r="R397" s="1532"/>
      <c r="S397" s="1532"/>
      <c r="T397" s="1532"/>
      <c r="U397" s="1435" t="s">
        <v>3805</v>
      </c>
      <c r="V397" s="500"/>
      <c r="W397" s="501"/>
      <c r="X397" s="501"/>
      <c r="Y397" s="501"/>
      <c r="Z397" s="501"/>
      <c r="AA397" s="501"/>
      <c r="AB397" s="502"/>
      <c r="AC397" s="268"/>
      <c r="AD397" s="269" t="s">
        <v>182</v>
      </c>
      <c r="AE397" s="269" t="s">
        <v>182</v>
      </c>
      <c r="AF397" s="269" t="s">
        <v>182</v>
      </c>
      <c r="AG397" s="269" t="s">
        <v>182</v>
      </c>
      <c r="AH397" s="269" t="s">
        <v>90</v>
      </c>
      <c r="AI397" s="269" t="s">
        <v>182</v>
      </c>
      <c r="AJ397" s="269" t="s">
        <v>90</v>
      </c>
      <c r="AK397" s="269"/>
      <c r="AL397" s="269"/>
      <c r="AM397" s="270"/>
      <c r="AN397" s="269" t="s">
        <v>90</v>
      </c>
      <c r="AO397" s="269" t="s">
        <v>90</v>
      </c>
      <c r="AP397" s="271" t="s">
        <v>2941</v>
      </c>
      <c r="AQ397" s="272">
        <f t="shared" si="199"/>
        <v>0</v>
      </c>
      <c r="AR397" s="273">
        <f t="shared" si="200"/>
        <v>0</v>
      </c>
      <c r="AS397" s="274">
        <f t="shared" si="215"/>
        <v>0</v>
      </c>
      <c r="AT397" s="274">
        <f t="shared" si="216"/>
        <v>0</v>
      </c>
      <c r="AU397" s="125" t="str">
        <f t="shared" si="201"/>
        <v/>
      </c>
      <c r="AV397" s="126" t="str">
        <f t="shared" si="183"/>
        <v/>
      </c>
      <c r="AW397" s="125" t="str">
        <f t="shared" si="184"/>
        <v/>
      </c>
      <c r="AX397" s="127" t="str">
        <f t="shared" si="185"/>
        <v/>
      </c>
      <c r="AY397" s="127" t="str">
        <f t="shared" si="186"/>
        <v/>
      </c>
      <c r="AZ397" s="128" t="str">
        <f t="shared" si="202"/>
        <v/>
      </c>
      <c r="BA397" s="643">
        <v>209</v>
      </c>
      <c r="BB397" s="504" t="s">
        <v>660</v>
      </c>
      <c r="BC397" s="547"/>
      <c r="BD397" s="547"/>
      <c r="BE397" s="545"/>
      <c r="BF397" s="547"/>
      <c r="BG397" s="547"/>
      <c r="BH397" s="545"/>
      <c r="BI397" s="545"/>
      <c r="BJ397" s="544">
        <v>0</v>
      </c>
      <c r="BK397" s="545"/>
      <c r="BL397" s="544"/>
      <c r="BM397" s="269" t="s">
        <v>182</v>
      </c>
      <c r="BN397" s="269" t="s">
        <v>182</v>
      </c>
      <c r="BO397" s="271" t="s">
        <v>2941</v>
      </c>
      <c r="BP397" s="262" t="str">
        <f t="shared" si="187"/>
        <v/>
      </c>
      <c r="BQ397" s="263" t="str">
        <f t="shared" si="188"/>
        <v/>
      </c>
      <c r="BR397" s="263" t="str">
        <f t="shared" si="189"/>
        <v/>
      </c>
      <c r="BS397" s="263" t="str">
        <f t="shared" si="190"/>
        <v/>
      </c>
      <c r="BT397" s="264" t="str">
        <f t="shared" si="191"/>
        <v/>
      </c>
      <c r="BU397" s="264" t="str">
        <f t="shared" si="192"/>
        <v/>
      </c>
      <c r="BV397" s="263" t="str">
        <f t="shared" si="193"/>
        <v/>
      </c>
      <c r="BW397" s="263" t="str">
        <f t="shared" si="194"/>
        <v/>
      </c>
      <c r="BX397" s="263" t="str">
        <f t="shared" si="195"/>
        <v/>
      </c>
      <c r="BY397" s="263" t="str">
        <f t="shared" si="196"/>
        <v/>
      </c>
      <c r="BZ397" s="263" t="str">
        <f t="shared" si="197"/>
        <v/>
      </c>
      <c r="CA397" s="263" t="str">
        <f t="shared" si="198"/>
        <v/>
      </c>
      <c r="CB397" s="265"/>
      <c r="CC397" s="1131" t="s">
        <v>3419</v>
      </c>
      <c r="CD397" s="1126">
        <f t="shared" si="218"/>
        <v>0</v>
      </c>
      <c r="CE397" s="1126">
        <f t="shared" si="219"/>
        <v>0</v>
      </c>
    </row>
    <row r="398" spans="1:83" ht="27">
      <c r="A398" s="366">
        <v>217</v>
      </c>
      <c r="B398" s="372" t="s">
        <v>641</v>
      </c>
      <c r="C398" s="440"/>
      <c r="D398" s="372"/>
      <c r="E398" s="372"/>
      <c r="F398" s="75"/>
      <c r="G398" s="75"/>
      <c r="H398" s="367"/>
      <c r="I398" s="75"/>
      <c r="J398" s="75"/>
      <c r="K398" s="367"/>
      <c r="L398" s="367"/>
      <c r="M398" s="360"/>
      <c r="N398" s="367"/>
      <c r="O398" s="360"/>
      <c r="P398" s="371"/>
      <c r="Q398" s="371"/>
      <c r="R398" s="371"/>
      <c r="S398" s="371"/>
      <c r="T398" s="371"/>
      <c r="U398" s="425" t="s">
        <v>4326</v>
      </c>
      <c r="V398" s="500"/>
      <c r="W398" s="501"/>
      <c r="X398" s="501"/>
      <c r="Y398" s="501"/>
      <c r="Z398" s="501"/>
      <c r="AA398" s="501"/>
      <c r="AB398" s="502"/>
      <c r="AC398" s="268"/>
      <c r="AD398" s="269" t="s">
        <v>397</v>
      </c>
      <c r="AE398" s="269" t="s">
        <v>397</v>
      </c>
      <c r="AF398" s="269" t="s">
        <v>397</v>
      </c>
      <c r="AG398" s="269" t="s">
        <v>397</v>
      </c>
      <c r="AH398" s="269" t="s">
        <v>90</v>
      </c>
      <c r="AI398" s="269" t="s">
        <v>397</v>
      </c>
      <c r="AJ398" s="269" t="s">
        <v>90</v>
      </c>
      <c r="AK398" s="269"/>
      <c r="AL398" s="269"/>
      <c r="AM398" s="270"/>
      <c r="AN398" s="269" t="s">
        <v>90</v>
      </c>
      <c r="AO398" s="269" t="s">
        <v>90</v>
      </c>
      <c r="AP398" s="271" t="s">
        <v>2941</v>
      </c>
      <c r="AQ398" s="272">
        <f t="shared" si="199"/>
        <v>0</v>
      </c>
      <c r="AR398" s="273">
        <f t="shared" si="200"/>
        <v>0</v>
      </c>
      <c r="AS398" s="274">
        <f t="shared" si="215"/>
        <v>0</v>
      </c>
      <c r="AT398" s="274">
        <f t="shared" si="216"/>
        <v>0</v>
      </c>
      <c r="AU398" s="125" t="str">
        <f t="shared" si="201"/>
        <v/>
      </c>
      <c r="AV398" s="126" t="str">
        <f t="shared" ref="AV398:AV463" si="220">IF(AND($I398="",$F398=""),"",IF($F398=0,"",($I398/$F398-1)*100))</f>
        <v/>
      </c>
      <c r="AW398" s="125" t="str">
        <f t="shared" ref="AW398:AW463" si="221">IF(AND($K398&lt;&gt;"",$H398&lt;&gt;""),IF($H398=0,"",($K398/$H398-1)*100),IF(AND($J398&lt;&gt;"",$G398&lt;&gt;""),IF($G398=0,"",($J398/$G398-1)*100),""))</f>
        <v/>
      </c>
      <c r="AX398" s="127" t="str">
        <f t="shared" ref="AX398:AX463" si="222">IF(OR($F398=0,SUM($G398:$H398)=0),"",IF(AND($H398=0,$G398&gt;0),$F398/$G398*1000,$F398/$H398*1000))</f>
        <v/>
      </c>
      <c r="AY398" s="127" t="str">
        <f t="shared" ref="AY398:AY463" si="223">IF(OR($I398=0,SUM($J398:$K398)=0),"",IF(AND($K398=0,$J398&gt;0),$I398/$J398*1000,$I398/$K398*1000))</f>
        <v/>
      </c>
      <c r="AZ398" s="128" t="str">
        <f t="shared" si="202"/>
        <v/>
      </c>
      <c r="BA398" s="643">
        <v>210</v>
      </c>
      <c r="BB398" s="504" t="s">
        <v>641</v>
      </c>
      <c r="BC398" s="547"/>
      <c r="BD398" s="547"/>
      <c r="BE398" s="545"/>
      <c r="BF398" s="547"/>
      <c r="BG398" s="547"/>
      <c r="BH398" s="545"/>
      <c r="BI398" s="545"/>
      <c r="BJ398" s="544">
        <v>0</v>
      </c>
      <c r="BK398" s="545"/>
      <c r="BL398" s="544"/>
      <c r="BM398" s="269" t="s">
        <v>182</v>
      </c>
      <c r="BN398" s="269" t="s">
        <v>182</v>
      </c>
      <c r="BO398" s="271" t="s">
        <v>2941</v>
      </c>
      <c r="BP398" s="262" t="str">
        <f t="shared" ref="BP398:BP463" si="224">IF($B398="","",IF(BB398&lt;&gt;$B398,"修正",""))</f>
        <v/>
      </c>
      <c r="BQ398" s="263" t="str">
        <f t="shared" ref="BQ398:BQ463" si="225">IF(AND($F398="",BF398=""),"",$F398-BF398)</f>
        <v/>
      </c>
      <c r="BR398" s="263" t="str">
        <f t="shared" ref="BR398:BR463" si="226">IF(AND($G398="",BG398=""),"",$G398-BG398)</f>
        <v/>
      </c>
      <c r="BS398" s="263" t="str">
        <f t="shared" ref="BS398:BS463" si="227">IF(AND($H398="",BH398=""),"",$H398-BH398)</f>
        <v/>
      </c>
      <c r="BT398" s="264" t="str">
        <f t="shared" ref="BT398:BT463" si="228">IF(AND(BC398="",BF398=""),"",IF(OR(BQ398="",BQ398=0),"",IF(BC398=0,"",(BF398/BC398-1)*100)))</f>
        <v/>
      </c>
      <c r="BU398" s="264" t="str">
        <f t="shared" ref="BU398:BU463" si="229">IF(AND(BC398="",$F398=""),"",IF(OR(BQ398="",BQ398=0),"",IF(BC398=0,"",($F398/BC398-1)*100)))</f>
        <v/>
      </c>
      <c r="BV398" s="263" t="str">
        <f t="shared" ref="BV398:BV463" si="230">IF(AND($L398="",BK398=""),"",$L398-BK398)</f>
        <v/>
      </c>
      <c r="BW398" s="263" t="str">
        <f t="shared" ref="BW398:BW463" si="231">IF(AND($M398="",BL398=""),"",$M398-BL398)</f>
        <v/>
      </c>
      <c r="BX398" s="263" t="str">
        <f t="shared" ref="BX398:BX463" si="232">IF(AND(BM398="",$AF398=""),"",IF(BM398&lt;&gt;$AF398,"修正",""))</f>
        <v/>
      </c>
      <c r="BY398" s="263" t="str">
        <f t="shared" ref="BY398:BY463" si="233">IF(AND(BN398="",$AI398=""),"",IF(BN398&lt;&gt;$AI398,"修正",""))</f>
        <v/>
      </c>
      <c r="BZ398" s="263" t="str">
        <f t="shared" ref="BZ398:BZ463" si="234">IF(BQ398="","",IF(AND(BF398=0,$F398&gt;0,OR($AI398="X",$AI398=""),$AJ398&lt;&gt;"N"),"是否漏編",""))</f>
        <v/>
      </c>
      <c r="CA398" s="263" t="str">
        <f t="shared" ref="CA398:CA463" si="235">IF(BZ398&lt;&gt;"","chk",IF(OR(BM398="D",$AF398="D"),IF(SUM($L398:$M398,BK398:BL398)=0,"",IF(OR(BP398&lt;&gt;"",COUNTIF(BV398:BW398,"&gt;0")+COUNTIF(BV398:BW398,"&lt;0")&gt;0,BX398&lt;&gt;"",BY398&lt;&gt;""),"chk","")),""))</f>
        <v/>
      </c>
      <c r="CB398" s="265"/>
      <c r="CC398" s="1131" t="s">
        <v>3397</v>
      </c>
      <c r="CD398" s="1126">
        <f t="shared" si="218"/>
        <v>0</v>
      </c>
      <c r="CE398" s="1126">
        <f t="shared" si="219"/>
        <v>0</v>
      </c>
    </row>
    <row r="399" spans="1:83">
      <c r="A399" s="366">
        <v>218</v>
      </c>
      <c r="B399" s="372" t="s">
        <v>859</v>
      </c>
      <c r="C399" s="440"/>
      <c r="D399" s="372"/>
      <c r="E399" s="372"/>
      <c r="F399" s="75"/>
      <c r="G399" s="75"/>
      <c r="H399" s="367"/>
      <c r="I399" s="75"/>
      <c r="J399" s="75"/>
      <c r="K399" s="367"/>
      <c r="L399" s="367"/>
      <c r="M399" s="360"/>
      <c r="N399" s="367"/>
      <c r="O399" s="360"/>
      <c r="P399" s="371"/>
      <c r="Q399" s="371"/>
      <c r="R399" s="371"/>
      <c r="S399" s="371"/>
      <c r="T399" s="371"/>
      <c r="U399" s="425" t="s">
        <v>4326</v>
      </c>
      <c r="V399" s="500"/>
      <c r="W399" s="501"/>
      <c r="X399" s="501"/>
      <c r="Y399" s="501"/>
      <c r="Z399" s="501"/>
      <c r="AA399" s="501"/>
      <c r="AB399" s="502"/>
      <c r="AC399" s="268"/>
      <c r="AD399" s="269" t="s">
        <v>182</v>
      </c>
      <c r="AE399" s="269" t="s">
        <v>182</v>
      </c>
      <c r="AF399" s="269" t="s">
        <v>182</v>
      </c>
      <c r="AG399" s="269" t="s">
        <v>182</v>
      </c>
      <c r="AH399" s="269" t="s">
        <v>90</v>
      </c>
      <c r="AI399" s="269" t="s">
        <v>182</v>
      </c>
      <c r="AJ399" s="269" t="s">
        <v>90</v>
      </c>
      <c r="AK399" s="269"/>
      <c r="AL399" s="269"/>
      <c r="AM399" s="270"/>
      <c r="AN399" s="269" t="s">
        <v>90</v>
      </c>
      <c r="AO399" s="269" t="s">
        <v>90</v>
      </c>
      <c r="AP399" s="271" t="s">
        <v>2941</v>
      </c>
      <c r="AQ399" s="272">
        <f t="shared" ref="AQ399:AQ464" si="236">IF(F399&lt;&gt;L399+M399,1,0)</f>
        <v>0</v>
      </c>
      <c r="AR399" s="273">
        <f t="shared" ref="AR399:AR464" si="237">IF(I399&lt;&gt;N399+O399,1,0)</f>
        <v>0</v>
      </c>
      <c r="AS399" s="274">
        <f t="shared" si="215"/>
        <v>0</v>
      </c>
      <c r="AT399" s="274">
        <f t="shared" si="216"/>
        <v>0</v>
      </c>
      <c r="AU399" s="125" t="str">
        <f t="shared" ref="AU399:AU464" si="238">IF(AND(BC399="",$F399=""),"",IF(BC399=0,"",($F399/BC399-1)*100))</f>
        <v/>
      </c>
      <c r="AV399" s="126" t="str">
        <f t="shared" si="220"/>
        <v/>
      </c>
      <c r="AW399" s="125" t="str">
        <f t="shared" si="221"/>
        <v/>
      </c>
      <c r="AX399" s="127" t="str">
        <f t="shared" si="222"/>
        <v/>
      </c>
      <c r="AY399" s="127" t="str">
        <f t="shared" si="223"/>
        <v/>
      </c>
      <c r="AZ399" s="128" t="str">
        <f t="shared" ref="AZ399:AZ464" si="239">IF(OR(AX399="",AY399=""),"",IF(AX399=0,"",IF(ABS(AY399/AX399-1)&gt;0.29,(AY399/AX399-1)*100,"")))</f>
        <v/>
      </c>
      <c r="BA399" s="643">
        <v>211</v>
      </c>
      <c r="BB399" s="504" t="s">
        <v>859</v>
      </c>
      <c r="BC399" s="547"/>
      <c r="BD399" s="547"/>
      <c r="BE399" s="545"/>
      <c r="BF399" s="547"/>
      <c r="BG399" s="547"/>
      <c r="BH399" s="545"/>
      <c r="BI399" s="545"/>
      <c r="BJ399" s="544">
        <v>0</v>
      </c>
      <c r="BK399" s="545"/>
      <c r="BL399" s="544"/>
      <c r="BM399" s="269" t="s">
        <v>182</v>
      </c>
      <c r="BN399" s="269" t="s">
        <v>182</v>
      </c>
      <c r="BO399" s="271" t="s">
        <v>2941</v>
      </c>
      <c r="BP399" s="262" t="str">
        <f t="shared" si="224"/>
        <v/>
      </c>
      <c r="BQ399" s="263" t="str">
        <f t="shared" si="225"/>
        <v/>
      </c>
      <c r="BR399" s="263" t="str">
        <f t="shared" si="226"/>
        <v/>
      </c>
      <c r="BS399" s="263" t="str">
        <f t="shared" si="227"/>
        <v/>
      </c>
      <c r="BT399" s="264" t="str">
        <f t="shared" si="228"/>
        <v/>
      </c>
      <c r="BU399" s="264" t="str">
        <f t="shared" si="229"/>
        <v/>
      </c>
      <c r="BV399" s="263" t="str">
        <f t="shared" si="230"/>
        <v/>
      </c>
      <c r="BW399" s="263" t="str">
        <f t="shared" si="231"/>
        <v/>
      </c>
      <c r="BX399" s="263" t="str">
        <f t="shared" si="232"/>
        <v/>
      </c>
      <c r="BY399" s="263" t="str">
        <f t="shared" si="233"/>
        <v/>
      </c>
      <c r="BZ399" s="263" t="str">
        <f t="shared" si="234"/>
        <v/>
      </c>
      <c r="CA399" s="263" t="str">
        <f t="shared" si="235"/>
        <v/>
      </c>
      <c r="CB399" s="265"/>
      <c r="CC399" s="1131" t="s">
        <v>3397</v>
      </c>
      <c r="CD399" s="1126">
        <f t="shared" si="218"/>
        <v>0</v>
      </c>
      <c r="CE399" s="1126">
        <f t="shared" si="219"/>
        <v>0</v>
      </c>
    </row>
    <row r="400" spans="1:83" ht="27">
      <c r="A400" s="366">
        <v>219</v>
      </c>
      <c r="B400" s="372" t="s">
        <v>657</v>
      </c>
      <c r="C400" s="440"/>
      <c r="D400" s="372"/>
      <c r="E400" s="372"/>
      <c r="F400" s="75"/>
      <c r="G400" s="75"/>
      <c r="H400" s="367"/>
      <c r="I400" s="75"/>
      <c r="J400" s="75"/>
      <c r="K400" s="367"/>
      <c r="L400" s="367"/>
      <c r="M400" s="360"/>
      <c r="N400" s="367"/>
      <c r="O400" s="360"/>
      <c r="P400" s="371"/>
      <c r="Q400" s="371"/>
      <c r="R400" s="371"/>
      <c r="S400" s="371"/>
      <c r="T400" s="371"/>
      <c r="U400" s="425" t="s">
        <v>4326</v>
      </c>
      <c r="V400" s="500"/>
      <c r="W400" s="501"/>
      <c r="X400" s="501"/>
      <c r="Y400" s="501"/>
      <c r="Z400" s="501"/>
      <c r="AA400" s="501"/>
      <c r="AB400" s="502"/>
      <c r="AC400" s="268"/>
      <c r="AD400" s="269" t="s">
        <v>182</v>
      </c>
      <c r="AE400" s="269" t="s">
        <v>182</v>
      </c>
      <c r="AF400" s="269" t="s">
        <v>182</v>
      </c>
      <c r="AG400" s="269" t="s">
        <v>182</v>
      </c>
      <c r="AH400" s="269" t="s">
        <v>90</v>
      </c>
      <c r="AI400" s="269" t="s">
        <v>182</v>
      </c>
      <c r="AJ400" s="269" t="s">
        <v>90</v>
      </c>
      <c r="AK400" s="269"/>
      <c r="AL400" s="269"/>
      <c r="AM400" s="270"/>
      <c r="AN400" s="269" t="s">
        <v>90</v>
      </c>
      <c r="AO400" s="269" t="s">
        <v>90</v>
      </c>
      <c r="AP400" s="271" t="s">
        <v>2941</v>
      </c>
      <c r="AQ400" s="272">
        <f t="shared" si="236"/>
        <v>0</v>
      </c>
      <c r="AR400" s="273">
        <f t="shared" si="237"/>
        <v>0</v>
      </c>
      <c r="AS400" s="274">
        <f t="shared" si="215"/>
        <v>0</v>
      </c>
      <c r="AT400" s="274">
        <f t="shared" si="216"/>
        <v>0</v>
      </c>
      <c r="AU400" s="125" t="str">
        <f t="shared" si="238"/>
        <v/>
      </c>
      <c r="AV400" s="126" t="str">
        <f t="shared" si="220"/>
        <v/>
      </c>
      <c r="AW400" s="125" t="str">
        <f t="shared" si="221"/>
        <v/>
      </c>
      <c r="AX400" s="127" t="str">
        <f t="shared" si="222"/>
        <v/>
      </c>
      <c r="AY400" s="127" t="str">
        <f t="shared" si="223"/>
        <v/>
      </c>
      <c r="AZ400" s="128" t="str">
        <f t="shared" si="239"/>
        <v/>
      </c>
      <c r="BA400" s="643">
        <v>212</v>
      </c>
      <c r="BB400" s="504" t="s">
        <v>657</v>
      </c>
      <c r="BC400" s="547"/>
      <c r="BD400" s="547"/>
      <c r="BE400" s="545"/>
      <c r="BF400" s="547"/>
      <c r="BG400" s="547"/>
      <c r="BH400" s="545"/>
      <c r="BI400" s="545"/>
      <c r="BJ400" s="544">
        <v>0</v>
      </c>
      <c r="BK400" s="545"/>
      <c r="BL400" s="544"/>
      <c r="BM400" s="269" t="s">
        <v>182</v>
      </c>
      <c r="BN400" s="269" t="s">
        <v>182</v>
      </c>
      <c r="BO400" s="271" t="s">
        <v>2941</v>
      </c>
      <c r="BP400" s="262" t="str">
        <f t="shared" si="224"/>
        <v/>
      </c>
      <c r="BQ400" s="263" t="str">
        <f t="shared" si="225"/>
        <v/>
      </c>
      <c r="BR400" s="263" t="str">
        <f t="shared" si="226"/>
        <v/>
      </c>
      <c r="BS400" s="263" t="str">
        <f t="shared" si="227"/>
        <v/>
      </c>
      <c r="BT400" s="264" t="str">
        <f t="shared" si="228"/>
        <v/>
      </c>
      <c r="BU400" s="264" t="str">
        <f t="shared" si="229"/>
        <v/>
      </c>
      <c r="BV400" s="263" t="str">
        <f t="shared" si="230"/>
        <v/>
      </c>
      <c r="BW400" s="263" t="str">
        <f t="shared" si="231"/>
        <v/>
      </c>
      <c r="BX400" s="263" t="str">
        <f t="shared" si="232"/>
        <v/>
      </c>
      <c r="BY400" s="263" t="str">
        <f t="shared" si="233"/>
        <v/>
      </c>
      <c r="BZ400" s="263" t="str">
        <f t="shared" si="234"/>
        <v/>
      </c>
      <c r="CA400" s="263" t="str">
        <f t="shared" si="235"/>
        <v/>
      </c>
      <c r="CB400" s="265"/>
      <c r="CC400" s="1131" t="s">
        <v>3397</v>
      </c>
      <c r="CD400" s="1126">
        <f t="shared" si="218"/>
        <v>0</v>
      </c>
      <c r="CE400" s="1126">
        <f t="shared" si="219"/>
        <v>0</v>
      </c>
    </row>
    <row r="401" spans="1:83" ht="27">
      <c r="A401" s="366">
        <v>220</v>
      </c>
      <c r="B401" s="372" t="s">
        <v>860</v>
      </c>
      <c r="C401" s="440"/>
      <c r="D401" s="372"/>
      <c r="E401" s="372"/>
      <c r="F401" s="75"/>
      <c r="G401" s="75"/>
      <c r="H401" s="367"/>
      <c r="I401" s="75"/>
      <c r="J401" s="75"/>
      <c r="K401" s="367"/>
      <c r="L401" s="367"/>
      <c r="M401" s="360"/>
      <c r="N401" s="367"/>
      <c r="O401" s="360"/>
      <c r="P401" s="371"/>
      <c r="Q401" s="371"/>
      <c r="R401" s="371"/>
      <c r="S401" s="371"/>
      <c r="T401" s="371"/>
      <c r="U401" s="425" t="s">
        <v>4326</v>
      </c>
      <c r="V401" s="500"/>
      <c r="W401" s="501"/>
      <c r="X401" s="501"/>
      <c r="Y401" s="501"/>
      <c r="Z401" s="501"/>
      <c r="AA401" s="501"/>
      <c r="AB401" s="502"/>
      <c r="AC401" s="268"/>
      <c r="AD401" s="269" t="s">
        <v>182</v>
      </c>
      <c r="AE401" s="269" t="s">
        <v>182</v>
      </c>
      <c r="AF401" s="269" t="s">
        <v>182</v>
      </c>
      <c r="AG401" s="269" t="s">
        <v>182</v>
      </c>
      <c r="AH401" s="269" t="s">
        <v>90</v>
      </c>
      <c r="AI401" s="269" t="s">
        <v>182</v>
      </c>
      <c r="AJ401" s="269" t="s">
        <v>90</v>
      </c>
      <c r="AK401" s="269"/>
      <c r="AL401" s="269"/>
      <c r="AM401" s="270"/>
      <c r="AN401" s="269" t="s">
        <v>90</v>
      </c>
      <c r="AO401" s="269" t="s">
        <v>90</v>
      </c>
      <c r="AP401" s="271" t="s">
        <v>2941</v>
      </c>
      <c r="AQ401" s="272">
        <f t="shared" si="236"/>
        <v>0</v>
      </c>
      <c r="AR401" s="273">
        <f t="shared" si="237"/>
        <v>0</v>
      </c>
      <c r="AS401" s="274">
        <f t="shared" si="215"/>
        <v>0</v>
      </c>
      <c r="AT401" s="274">
        <f t="shared" si="216"/>
        <v>0</v>
      </c>
      <c r="AU401" s="125" t="str">
        <f t="shared" si="238"/>
        <v/>
      </c>
      <c r="AV401" s="126" t="str">
        <f t="shared" si="220"/>
        <v/>
      </c>
      <c r="AW401" s="125" t="str">
        <f t="shared" si="221"/>
        <v/>
      </c>
      <c r="AX401" s="127" t="str">
        <f t="shared" si="222"/>
        <v/>
      </c>
      <c r="AY401" s="127" t="str">
        <f t="shared" si="223"/>
        <v/>
      </c>
      <c r="AZ401" s="128" t="str">
        <f t="shared" si="239"/>
        <v/>
      </c>
      <c r="BA401" s="643">
        <v>213</v>
      </c>
      <c r="BB401" s="504" t="s">
        <v>860</v>
      </c>
      <c r="BC401" s="547"/>
      <c r="BD401" s="547"/>
      <c r="BE401" s="545"/>
      <c r="BF401" s="547"/>
      <c r="BG401" s="547"/>
      <c r="BH401" s="545"/>
      <c r="BI401" s="545"/>
      <c r="BJ401" s="544">
        <v>0</v>
      </c>
      <c r="BK401" s="545"/>
      <c r="BL401" s="544"/>
      <c r="BM401" s="269" t="s">
        <v>182</v>
      </c>
      <c r="BN401" s="269" t="s">
        <v>182</v>
      </c>
      <c r="BO401" s="271" t="s">
        <v>2941</v>
      </c>
      <c r="BP401" s="262" t="str">
        <f t="shared" si="224"/>
        <v/>
      </c>
      <c r="BQ401" s="263" t="str">
        <f t="shared" si="225"/>
        <v/>
      </c>
      <c r="BR401" s="263" t="str">
        <f t="shared" si="226"/>
        <v/>
      </c>
      <c r="BS401" s="263" t="str">
        <f t="shared" si="227"/>
        <v/>
      </c>
      <c r="BT401" s="264" t="str">
        <f t="shared" si="228"/>
        <v/>
      </c>
      <c r="BU401" s="264" t="str">
        <f t="shared" si="229"/>
        <v/>
      </c>
      <c r="BV401" s="263" t="str">
        <f t="shared" si="230"/>
        <v/>
      </c>
      <c r="BW401" s="263" t="str">
        <f t="shared" si="231"/>
        <v/>
      </c>
      <c r="BX401" s="263" t="str">
        <f t="shared" si="232"/>
        <v/>
      </c>
      <c r="BY401" s="263" t="str">
        <f t="shared" si="233"/>
        <v/>
      </c>
      <c r="BZ401" s="263" t="str">
        <f t="shared" si="234"/>
        <v/>
      </c>
      <c r="CA401" s="263" t="str">
        <f t="shared" si="235"/>
        <v/>
      </c>
      <c r="CB401" s="265"/>
      <c r="CC401" s="1131" t="s">
        <v>3411</v>
      </c>
      <c r="CD401" s="1126">
        <f t="shared" si="218"/>
        <v>0</v>
      </c>
      <c r="CE401" s="1126">
        <f t="shared" si="219"/>
        <v>0</v>
      </c>
    </row>
    <row r="402" spans="1:83" ht="27">
      <c r="A402" s="366">
        <v>221</v>
      </c>
      <c r="B402" s="372" t="s">
        <v>861</v>
      </c>
      <c r="C402" s="440"/>
      <c r="D402" s="372"/>
      <c r="E402" s="372"/>
      <c r="F402" s="75"/>
      <c r="G402" s="75"/>
      <c r="H402" s="367"/>
      <c r="I402" s="75"/>
      <c r="J402" s="75"/>
      <c r="K402" s="367"/>
      <c r="L402" s="367"/>
      <c r="M402" s="360"/>
      <c r="N402" s="367"/>
      <c r="O402" s="360"/>
      <c r="P402" s="371"/>
      <c r="Q402" s="371"/>
      <c r="R402" s="371"/>
      <c r="S402" s="371"/>
      <c r="T402" s="371"/>
      <c r="U402" s="425" t="s">
        <v>4326</v>
      </c>
      <c r="V402" s="500"/>
      <c r="W402" s="501"/>
      <c r="X402" s="501"/>
      <c r="Y402" s="501"/>
      <c r="Z402" s="501"/>
      <c r="AA402" s="501"/>
      <c r="AB402" s="502"/>
      <c r="AC402" s="268"/>
      <c r="AD402" s="269" t="s">
        <v>182</v>
      </c>
      <c r="AE402" s="269" t="s">
        <v>182</v>
      </c>
      <c r="AF402" s="269" t="s">
        <v>182</v>
      </c>
      <c r="AG402" s="269" t="s">
        <v>182</v>
      </c>
      <c r="AH402" s="269" t="s">
        <v>90</v>
      </c>
      <c r="AI402" s="269" t="s">
        <v>182</v>
      </c>
      <c r="AJ402" s="269" t="s">
        <v>90</v>
      </c>
      <c r="AK402" s="269"/>
      <c r="AL402" s="269"/>
      <c r="AM402" s="270"/>
      <c r="AN402" s="269" t="s">
        <v>90</v>
      </c>
      <c r="AO402" s="269" t="s">
        <v>90</v>
      </c>
      <c r="AP402" s="271" t="s">
        <v>2941</v>
      </c>
      <c r="AQ402" s="272">
        <f t="shared" si="236"/>
        <v>0</v>
      </c>
      <c r="AR402" s="273">
        <f t="shared" si="237"/>
        <v>0</v>
      </c>
      <c r="AS402" s="274">
        <f t="shared" si="215"/>
        <v>0</v>
      </c>
      <c r="AT402" s="274">
        <f t="shared" si="216"/>
        <v>0</v>
      </c>
      <c r="AU402" s="125" t="str">
        <f t="shared" si="238"/>
        <v/>
      </c>
      <c r="AV402" s="126" t="str">
        <f t="shared" si="220"/>
        <v/>
      </c>
      <c r="AW402" s="125" t="str">
        <f t="shared" si="221"/>
        <v/>
      </c>
      <c r="AX402" s="127" t="str">
        <f t="shared" si="222"/>
        <v/>
      </c>
      <c r="AY402" s="127" t="str">
        <f t="shared" si="223"/>
        <v/>
      </c>
      <c r="AZ402" s="128" t="str">
        <f t="shared" si="239"/>
        <v/>
      </c>
      <c r="BA402" s="643">
        <v>214</v>
      </c>
      <c r="BB402" s="504" t="s">
        <v>861</v>
      </c>
      <c r="BC402" s="547"/>
      <c r="BD402" s="547"/>
      <c r="BE402" s="545"/>
      <c r="BF402" s="547"/>
      <c r="BG402" s="547"/>
      <c r="BH402" s="545"/>
      <c r="BI402" s="545"/>
      <c r="BJ402" s="544">
        <v>0</v>
      </c>
      <c r="BK402" s="545"/>
      <c r="BL402" s="544"/>
      <c r="BM402" s="269" t="s">
        <v>182</v>
      </c>
      <c r="BN402" s="269" t="s">
        <v>182</v>
      </c>
      <c r="BO402" s="271" t="s">
        <v>2941</v>
      </c>
      <c r="BP402" s="262" t="str">
        <f t="shared" si="224"/>
        <v/>
      </c>
      <c r="BQ402" s="263" t="str">
        <f t="shared" si="225"/>
        <v/>
      </c>
      <c r="BR402" s="263" t="str">
        <f t="shared" si="226"/>
        <v/>
      </c>
      <c r="BS402" s="263" t="str">
        <f t="shared" si="227"/>
        <v/>
      </c>
      <c r="BT402" s="264" t="str">
        <f t="shared" si="228"/>
        <v/>
      </c>
      <c r="BU402" s="264" t="str">
        <f t="shared" si="229"/>
        <v/>
      </c>
      <c r="BV402" s="263" t="str">
        <f t="shared" si="230"/>
        <v/>
      </c>
      <c r="BW402" s="263" t="str">
        <f t="shared" si="231"/>
        <v/>
      </c>
      <c r="BX402" s="263" t="str">
        <f t="shared" si="232"/>
        <v/>
      </c>
      <c r="BY402" s="263" t="str">
        <f t="shared" si="233"/>
        <v/>
      </c>
      <c r="BZ402" s="263" t="str">
        <f t="shared" si="234"/>
        <v/>
      </c>
      <c r="CA402" s="263" t="str">
        <f t="shared" si="235"/>
        <v/>
      </c>
      <c r="CB402" s="265"/>
      <c r="CC402" s="1131" t="s">
        <v>3398</v>
      </c>
      <c r="CD402" s="1126">
        <f t="shared" si="218"/>
        <v>0</v>
      </c>
      <c r="CE402" s="1126">
        <f t="shared" si="219"/>
        <v>0</v>
      </c>
    </row>
    <row r="403" spans="1:83">
      <c r="A403" s="366">
        <v>222</v>
      </c>
      <c r="B403" s="372" t="s">
        <v>652</v>
      </c>
      <c r="C403" s="440"/>
      <c r="D403" s="372"/>
      <c r="E403" s="372"/>
      <c r="F403" s="75"/>
      <c r="G403" s="75"/>
      <c r="H403" s="367"/>
      <c r="I403" s="75"/>
      <c r="J403" s="75"/>
      <c r="K403" s="367"/>
      <c r="L403" s="367"/>
      <c r="M403" s="360"/>
      <c r="N403" s="367"/>
      <c r="O403" s="360"/>
      <c r="P403" s="371"/>
      <c r="Q403" s="371"/>
      <c r="R403" s="371"/>
      <c r="S403" s="371"/>
      <c r="T403" s="371"/>
      <c r="U403" s="425" t="s">
        <v>4326</v>
      </c>
      <c r="V403" s="500"/>
      <c r="W403" s="501"/>
      <c r="X403" s="501"/>
      <c r="Y403" s="501"/>
      <c r="Z403" s="501"/>
      <c r="AA403" s="501"/>
      <c r="AB403" s="502"/>
      <c r="AC403" s="268"/>
      <c r="AD403" s="269" t="s">
        <v>182</v>
      </c>
      <c r="AE403" s="269" t="s">
        <v>182</v>
      </c>
      <c r="AF403" s="269" t="s">
        <v>182</v>
      </c>
      <c r="AG403" s="269" t="s">
        <v>182</v>
      </c>
      <c r="AH403" s="269" t="s">
        <v>90</v>
      </c>
      <c r="AI403" s="269" t="s">
        <v>182</v>
      </c>
      <c r="AJ403" s="269" t="s">
        <v>90</v>
      </c>
      <c r="AK403" s="269"/>
      <c r="AL403" s="269"/>
      <c r="AM403" s="270"/>
      <c r="AN403" s="269" t="s">
        <v>90</v>
      </c>
      <c r="AO403" s="269" t="s">
        <v>90</v>
      </c>
      <c r="AP403" s="271" t="s">
        <v>2941</v>
      </c>
      <c r="AQ403" s="272">
        <f t="shared" si="236"/>
        <v>0</v>
      </c>
      <c r="AR403" s="273">
        <f t="shared" si="237"/>
        <v>0</v>
      </c>
      <c r="AS403" s="274">
        <f t="shared" si="215"/>
        <v>0</v>
      </c>
      <c r="AT403" s="274">
        <f t="shared" si="216"/>
        <v>0</v>
      </c>
      <c r="AU403" s="125" t="str">
        <f t="shared" si="238"/>
        <v/>
      </c>
      <c r="AV403" s="126" t="str">
        <f t="shared" si="220"/>
        <v/>
      </c>
      <c r="AW403" s="125" t="str">
        <f t="shared" si="221"/>
        <v/>
      </c>
      <c r="AX403" s="127" t="str">
        <f t="shared" si="222"/>
        <v/>
      </c>
      <c r="AY403" s="127" t="str">
        <f t="shared" si="223"/>
        <v/>
      </c>
      <c r="AZ403" s="128" t="str">
        <f t="shared" si="239"/>
        <v/>
      </c>
      <c r="BA403" s="643">
        <v>215</v>
      </c>
      <c r="BB403" s="504" t="s">
        <v>652</v>
      </c>
      <c r="BC403" s="547"/>
      <c r="BD403" s="547"/>
      <c r="BE403" s="545"/>
      <c r="BF403" s="547"/>
      <c r="BG403" s="547"/>
      <c r="BH403" s="545"/>
      <c r="BI403" s="545"/>
      <c r="BJ403" s="544">
        <v>0</v>
      </c>
      <c r="BK403" s="545"/>
      <c r="BL403" s="544"/>
      <c r="BM403" s="269" t="s">
        <v>182</v>
      </c>
      <c r="BN403" s="269" t="s">
        <v>182</v>
      </c>
      <c r="BO403" s="271" t="s">
        <v>2941</v>
      </c>
      <c r="BP403" s="262" t="str">
        <f t="shared" si="224"/>
        <v/>
      </c>
      <c r="BQ403" s="263" t="str">
        <f t="shared" si="225"/>
        <v/>
      </c>
      <c r="BR403" s="263" t="str">
        <f t="shared" si="226"/>
        <v/>
      </c>
      <c r="BS403" s="263" t="str">
        <f t="shared" si="227"/>
        <v/>
      </c>
      <c r="BT403" s="264" t="str">
        <f t="shared" si="228"/>
        <v/>
      </c>
      <c r="BU403" s="264" t="str">
        <f t="shared" si="229"/>
        <v/>
      </c>
      <c r="BV403" s="263" t="str">
        <f t="shared" si="230"/>
        <v/>
      </c>
      <c r="BW403" s="263" t="str">
        <f t="shared" si="231"/>
        <v/>
      </c>
      <c r="BX403" s="263" t="str">
        <f t="shared" si="232"/>
        <v/>
      </c>
      <c r="BY403" s="263" t="str">
        <f t="shared" si="233"/>
        <v/>
      </c>
      <c r="BZ403" s="263" t="str">
        <f t="shared" si="234"/>
        <v/>
      </c>
      <c r="CA403" s="263" t="str">
        <f t="shared" si="235"/>
        <v/>
      </c>
      <c r="CB403" s="265"/>
      <c r="CC403" s="1131" t="s">
        <v>3397</v>
      </c>
      <c r="CD403" s="1126">
        <f t="shared" si="218"/>
        <v>0</v>
      </c>
      <c r="CE403" s="1126">
        <f t="shared" si="219"/>
        <v>0</v>
      </c>
    </row>
    <row r="404" spans="1:83" ht="40.5">
      <c r="A404" s="1459">
        <v>223</v>
      </c>
      <c r="B404" s="1487" t="s">
        <v>1890</v>
      </c>
      <c r="C404" s="1487"/>
      <c r="D404" s="1487"/>
      <c r="E404" s="1487" t="s">
        <v>0</v>
      </c>
      <c r="F404" s="1627">
        <f>F405+F406</f>
        <v>2902</v>
      </c>
      <c r="G404" s="1627">
        <f t="shared" ref="G404:O404" si="240">G405+G406</f>
        <v>221</v>
      </c>
      <c r="H404" s="1627">
        <f t="shared" si="240"/>
        <v>1295</v>
      </c>
      <c r="I404" s="1627">
        <f t="shared" si="240"/>
        <v>2979</v>
      </c>
      <c r="J404" s="1627">
        <f t="shared" si="240"/>
        <v>237</v>
      </c>
      <c r="K404" s="1627">
        <f t="shared" si="240"/>
        <v>455</v>
      </c>
      <c r="L404" s="1627">
        <f t="shared" si="240"/>
        <v>2902</v>
      </c>
      <c r="M404" s="1627">
        <f t="shared" si="240"/>
        <v>0</v>
      </c>
      <c r="N404" s="1627">
        <f t="shared" si="240"/>
        <v>2979</v>
      </c>
      <c r="O404" s="1627">
        <f t="shared" si="240"/>
        <v>0</v>
      </c>
      <c r="P404" s="1845"/>
      <c r="Q404" s="1532" t="s">
        <v>2130</v>
      </c>
      <c r="R404" s="1532"/>
      <c r="S404" s="1532"/>
      <c r="T404" s="1532"/>
      <c r="U404" s="1792"/>
      <c r="V404" s="500"/>
      <c r="W404" s="501"/>
      <c r="X404" s="501"/>
      <c r="Y404" s="501"/>
      <c r="Z404" s="501"/>
      <c r="AA404" s="501"/>
      <c r="AB404" s="502"/>
      <c r="AC404" s="268"/>
      <c r="AD404" s="269" t="s">
        <v>397</v>
      </c>
      <c r="AE404" s="269" t="s">
        <v>397</v>
      </c>
      <c r="AF404" s="269" t="s">
        <v>744</v>
      </c>
      <c r="AG404" s="269" t="s">
        <v>397</v>
      </c>
      <c r="AH404" s="269" t="s">
        <v>90</v>
      </c>
      <c r="AI404" s="269" t="s">
        <v>90</v>
      </c>
      <c r="AJ404" s="269" t="s">
        <v>90</v>
      </c>
      <c r="AK404" s="269"/>
      <c r="AL404" s="269"/>
      <c r="AM404" s="270"/>
      <c r="AN404" s="269" t="s">
        <v>90</v>
      </c>
      <c r="AO404" s="269" t="s">
        <v>90</v>
      </c>
      <c r="AP404" s="271"/>
      <c r="AQ404" s="272">
        <f t="shared" si="236"/>
        <v>0</v>
      </c>
      <c r="AR404" s="273">
        <f t="shared" si="237"/>
        <v>0</v>
      </c>
      <c r="AS404" s="274">
        <f t="shared" si="215"/>
        <v>0</v>
      </c>
      <c r="AT404" s="274">
        <f t="shared" si="216"/>
        <v>0</v>
      </c>
      <c r="AU404" s="125">
        <f t="shared" si="238"/>
        <v>8.7298613713001174</v>
      </c>
      <c r="AV404" s="126">
        <f t="shared" si="220"/>
        <v>2.6533425223983498</v>
      </c>
      <c r="AW404" s="125">
        <f t="shared" si="221"/>
        <v>-64.86486486486487</v>
      </c>
      <c r="AX404" s="127">
        <f t="shared" si="222"/>
        <v>2240.9266409266411</v>
      </c>
      <c r="AY404" s="127">
        <f t="shared" si="223"/>
        <v>6547.2527472527472</v>
      </c>
      <c r="AZ404" s="128">
        <f t="shared" si="239"/>
        <v>192.16720564067219</v>
      </c>
      <c r="BA404" s="643">
        <v>216</v>
      </c>
      <c r="BB404" s="504" t="s">
        <v>1890</v>
      </c>
      <c r="BC404" s="546">
        <v>2669</v>
      </c>
      <c r="BD404" s="546">
        <v>209</v>
      </c>
      <c r="BE404" s="546">
        <v>2494</v>
      </c>
      <c r="BF404" s="547">
        <v>2902</v>
      </c>
      <c r="BG404" s="547">
        <v>221</v>
      </c>
      <c r="BH404" s="547">
        <v>2942</v>
      </c>
      <c r="BI404" s="546">
        <v>2669</v>
      </c>
      <c r="BJ404" s="547">
        <v>0</v>
      </c>
      <c r="BK404" s="547">
        <v>2902</v>
      </c>
      <c r="BL404" s="547">
        <v>0</v>
      </c>
      <c r="BM404" s="269" t="s">
        <v>376</v>
      </c>
      <c r="BN404" s="269" t="s">
        <v>90</v>
      </c>
      <c r="BO404" s="271"/>
      <c r="BP404" s="262" t="str">
        <f t="shared" si="224"/>
        <v/>
      </c>
      <c r="BQ404" s="263">
        <f t="shared" si="225"/>
        <v>0</v>
      </c>
      <c r="BR404" s="263">
        <f t="shared" si="226"/>
        <v>0</v>
      </c>
      <c r="BS404" s="263">
        <f t="shared" si="227"/>
        <v>-1647</v>
      </c>
      <c r="BT404" s="264" t="str">
        <f t="shared" si="228"/>
        <v/>
      </c>
      <c r="BU404" s="264" t="str">
        <f t="shared" si="229"/>
        <v/>
      </c>
      <c r="BV404" s="263">
        <f t="shared" si="230"/>
        <v>0</v>
      </c>
      <c r="BW404" s="263">
        <f t="shared" si="231"/>
        <v>0</v>
      </c>
      <c r="BX404" s="263" t="str">
        <f t="shared" si="232"/>
        <v/>
      </c>
      <c r="BY404" s="263" t="str">
        <f t="shared" si="233"/>
        <v/>
      </c>
      <c r="BZ404" s="263" t="str">
        <f t="shared" si="234"/>
        <v/>
      </c>
      <c r="CA404" s="263" t="str">
        <f t="shared" si="235"/>
        <v/>
      </c>
      <c r="CB404" s="265"/>
      <c r="CC404" s="1131" t="s">
        <v>1013</v>
      </c>
      <c r="CD404" s="1126">
        <f t="shared" si="218"/>
        <v>0</v>
      </c>
      <c r="CE404" s="1126">
        <f t="shared" si="219"/>
        <v>0</v>
      </c>
    </row>
    <row r="405" spans="1:83" ht="40.5">
      <c r="A405" s="1382" t="s">
        <v>3374</v>
      </c>
      <c r="B405" s="1487" t="s">
        <v>1489</v>
      </c>
      <c r="C405" s="1487"/>
      <c r="D405" s="1487" t="s">
        <v>1490</v>
      </c>
      <c r="E405" s="1487" t="s">
        <v>0</v>
      </c>
      <c r="F405" s="1627">
        <v>1547</v>
      </c>
      <c r="G405" s="1627">
        <v>0</v>
      </c>
      <c r="H405" s="1433">
        <v>1295</v>
      </c>
      <c r="I405" s="1642">
        <v>1547</v>
      </c>
      <c r="J405" s="1642">
        <v>0</v>
      </c>
      <c r="K405" s="1446">
        <v>455</v>
      </c>
      <c r="L405" s="1627">
        <v>1547</v>
      </c>
      <c r="M405" s="1433">
        <v>0</v>
      </c>
      <c r="N405" s="1642">
        <v>1547</v>
      </c>
      <c r="O405" s="1446">
        <v>0</v>
      </c>
      <c r="P405" s="1845" t="s">
        <v>1023</v>
      </c>
      <c r="Q405" s="1643" t="s">
        <v>4247</v>
      </c>
      <c r="R405" s="1643" t="s">
        <v>4248</v>
      </c>
      <c r="S405" s="1643" t="s">
        <v>4249</v>
      </c>
      <c r="T405" s="1532" t="s">
        <v>1024</v>
      </c>
      <c r="U405" s="1792"/>
      <c r="V405" s="500" t="s">
        <v>167</v>
      </c>
      <c r="W405" s="501" t="s">
        <v>899</v>
      </c>
      <c r="X405" s="501"/>
      <c r="Y405" s="501">
        <v>3</v>
      </c>
      <c r="Z405" s="501">
        <v>0</v>
      </c>
      <c r="AA405" s="501">
        <v>0</v>
      </c>
      <c r="AB405" s="502"/>
      <c r="AC405" s="268"/>
      <c r="AD405" s="269" t="s">
        <v>743</v>
      </c>
      <c r="AE405" s="269" t="s">
        <v>745</v>
      </c>
      <c r="AF405" s="269" t="s">
        <v>746</v>
      </c>
      <c r="AG405" s="269" t="s">
        <v>747</v>
      </c>
      <c r="AH405" s="269" t="s">
        <v>235</v>
      </c>
      <c r="AI405" s="269" t="s">
        <v>562</v>
      </c>
      <c r="AJ405" s="269" t="s">
        <v>748</v>
      </c>
      <c r="AK405" s="269"/>
      <c r="AL405" s="269"/>
      <c r="AM405" s="270"/>
      <c r="AN405" s="269" t="s">
        <v>564</v>
      </c>
      <c r="AO405" s="269" t="s">
        <v>565</v>
      </c>
      <c r="AP405" s="271" t="s">
        <v>2246</v>
      </c>
      <c r="AQ405" s="272">
        <f t="shared" si="236"/>
        <v>0</v>
      </c>
      <c r="AR405" s="273">
        <f t="shared" si="237"/>
        <v>0</v>
      </c>
      <c r="AS405" s="274">
        <f t="shared" si="215"/>
        <v>0</v>
      </c>
      <c r="AT405" s="274">
        <f t="shared" si="216"/>
        <v>0</v>
      </c>
      <c r="AU405" s="125">
        <f t="shared" si="238"/>
        <v>8.4092501751927173</v>
      </c>
      <c r="AV405" s="126">
        <f t="shared" si="220"/>
        <v>0</v>
      </c>
      <c r="AW405" s="125">
        <f t="shared" si="221"/>
        <v>-64.86486486486487</v>
      </c>
      <c r="AX405" s="127">
        <f t="shared" si="222"/>
        <v>1194.5945945945946</v>
      </c>
      <c r="AY405" s="127">
        <f t="shared" si="223"/>
        <v>3400</v>
      </c>
      <c r="AZ405" s="128">
        <f t="shared" si="239"/>
        <v>184.61538461538461</v>
      </c>
      <c r="BA405" s="503" t="s">
        <v>2636</v>
      </c>
      <c r="BB405" s="504" t="s">
        <v>1489</v>
      </c>
      <c r="BC405" s="546">
        <v>1427</v>
      </c>
      <c r="BD405" s="546">
        <v>0</v>
      </c>
      <c r="BE405" s="552">
        <v>1068</v>
      </c>
      <c r="BF405" s="547">
        <v>1547</v>
      </c>
      <c r="BG405" s="547">
        <v>0</v>
      </c>
      <c r="BH405" s="545">
        <v>1295</v>
      </c>
      <c r="BI405" s="546">
        <v>1427</v>
      </c>
      <c r="BJ405" s="544">
        <v>0</v>
      </c>
      <c r="BK405" s="547">
        <v>1547</v>
      </c>
      <c r="BL405" s="544">
        <v>0</v>
      </c>
      <c r="BM405" s="269" t="s">
        <v>225</v>
      </c>
      <c r="BN405" s="269" t="s">
        <v>562</v>
      </c>
      <c r="BO405" s="271" t="s">
        <v>2246</v>
      </c>
      <c r="BP405" s="262" t="str">
        <f t="shared" si="224"/>
        <v/>
      </c>
      <c r="BQ405" s="263">
        <f t="shared" si="225"/>
        <v>0</v>
      </c>
      <c r="BR405" s="263">
        <f t="shared" si="226"/>
        <v>0</v>
      </c>
      <c r="BS405" s="263">
        <f t="shared" si="227"/>
        <v>0</v>
      </c>
      <c r="BT405" s="264" t="str">
        <f t="shared" si="228"/>
        <v/>
      </c>
      <c r="BU405" s="264" t="str">
        <f t="shared" si="229"/>
        <v/>
      </c>
      <c r="BV405" s="263">
        <f t="shared" si="230"/>
        <v>0</v>
      </c>
      <c r="BW405" s="263">
        <f t="shared" si="231"/>
        <v>0</v>
      </c>
      <c r="BX405" s="263" t="str">
        <f t="shared" si="232"/>
        <v/>
      </c>
      <c r="BY405" s="263" t="str">
        <f t="shared" si="233"/>
        <v/>
      </c>
      <c r="BZ405" s="263" t="str">
        <f t="shared" si="234"/>
        <v/>
      </c>
      <c r="CA405" s="263" t="str">
        <f t="shared" si="235"/>
        <v/>
      </c>
      <c r="CB405" s="265"/>
      <c r="CC405" s="1131" t="s">
        <v>1013</v>
      </c>
      <c r="CD405" s="1126">
        <f t="shared" si="218"/>
        <v>0</v>
      </c>
      <c r="CE405" s="1126">
        <f t="shared" si="219"/>
        <v>0</v>
      </c>
    </row>
    <row r="406" spans="1:83" ht="40.5">
      <c r="A406" s="1382" t="s">
        <v>3375</v>
      </c>
      <c r="B406" s="1487" t="s">
        <v>1491</v>
      </c>
      <c r="C406" s="1487"/>
      <c r="D406" s="1487" t="s">
        <v>1492</v>
      </c>
      <c r="E406" s="1487" t="s">
        <v>0</v>
      </c>
      <c r="F406" s="1644">
        <v>1355</v>
      </c>
      <c r="G406" s="1644">
        <v>221</v>
      </c>
      <c r="H406" s="1438"/>
      <c r="I406" s="1644">
        <v>1432</v>
      </c>
      <c r="J406" s="1644">
        <v>237</v>
      </c>
      <c r="K406" s="1438"/>
      <c r="L406" s="1644">
        <v>1355</v>
      </c>
      <c r="M406" s="1438">
        <v>0</v>
      </c>
      <c r="N406" s="1644">
        <v>1432</v>
      </c>
      <c r="O406" s="1438">
        <v>0</v>
      </c>
      <c r="P406" s="1693" t="s">
        <v>1023</v>
      </c>
      <c r="Q406" s="1536" t="s">
        <v>4250</v>
      </c>
      <c r="R406" s="1536" t="s">
        <v>2131</v>
      </c>
      <c r="S406" s="1536" t="s">
        <v>2694</v>
      </c>
      <c r="T406" s="1536" t="s">
        <v>1024</v>
      </c>
      <c r="U406" s="1792"/>
      <c r="V406" s="500" t="s">
        <v>167</v>
      </c>
      <c r="W406" s="501" t="s">
        <v>900</v>
      </c>
      <c r="X406" s="501"/>
      <c r="Y406" s="501">
        <v>3</v>
      </c>
      <c r="Z406" s="501">
        <v>0</v>
      </c>
      <c r="AA406" s="501">
        <v>0</v>
      </c>
      <c r="AB406" s="502"/>
      <c r="AC406" s="268"/>
      <c r="AD406" s="269" t="s">
        <v>743</v>
      </c>
      <c r="AE406" s="269" t="s">
        <v>745</v>
      </c>
      <c r="AF406" s="269" t="s">
        <v>746</v>
      </c>
      <c r="AG406" s="269" t="s">
        <v>747</v>
      </c>
      <c r="AH406" s="269" t="s">
        <v>235</v>
      </c>
      <c r="AI406" s="269" t="s">
        <v>562</v>
      </c>
      <c r="AJ406" s="269" t="s">
        <v>748</v>
      </c>
      <c r="AK406" s="269"/>
      <c r="AL406" s="269"/>
      <c r="AM406" s="270"/>
      <c r="AN406" s="269" t="s">
        <v>564</v>
      </c>
      <c r="AO406" s="269" t="s">
        <v>565</v>
      </c>
      <c r="AP406" s="299"/>
      <c r="AQ406" s="272">
        <f t="shared" si="236"/>
        <v>0</v>
      </c>
      <c r="AR406" s="273">
        <f t="shared" si="237"/>
        <v>0</v>
      </c>
      <c r="AS406" s="274">
        <f t="shared" si="215"/>
        <v>0</v>
      </c>
      <c r="AT406" s="274">
        <f t="shared" si="216"/>
        <v>0</v>
      </c>
      <c r="AU406" s="125">
        <f t="shared" si="238"/>
        <v>9.0982286634460507</v>
      </c>
      <c r="AV406" s="126">
        <f t="shared" si="220"/>
        <v>5.6826568265682553</v>
      </c>
      <c r="AW406" s="125">
        <f t="shared" si="221"/>
        <v>7.2398190045248834</v>
      </c>
      <c r="AX406" s="127">
        <f t="shared" si="222"/>
        <v>6131.2217194570139</v>
      </c>
      <c r="AY406" s="127">
        <f t="shared" si="223"/>
        <v>6042.1940928270042</v>
      </c>
      <c r="AZ406" s="128" t="str">
        <f t="shared" si="239"/>
        <v/>
      </c>
      <c r="BA406" s="503" t="s">
        <v>2071</v>
      </c>
      <c r="BB406" s="504" t="s">
        <v>1491</v>
      </c>
      <c r="BC406" s="547">
        <v>1242</v>
      </c>
      <c r="BD406" s="546">
        <v>209</v>
      </c>
      <c r="BE406" s="552">
        <v>1426</v>
      </c>
      <c r="BF406" s="547">
        <v>1355</v>
      </c>
      <c r="BG406" s="547">
        <v>221</v>
      </c>
      <c r="BH406" s="545">
        <v>1647</v>
      </c>
      <c r="BI406" s="547">
        <v>1242</v>
      </c>
      <c r="BJ406" s="544">
        <v>0</v>
      </c>
      <c r="BK406" s="547">
        <v>1355</v>
      </c>
      <c r="BL406" s="544">
        <v>0</v>
      </c>
      <c r="BM406" s="269" t="s">
        <v>225</v>
      </c>
      <c r="BN406" s="269" t="s">
        <v>562</v>
      </c>
      <c r="BO406" s="299"/>
      <c r="BP406" s="262" t="str">
        <f t="shared" si="224"/>
        <v/>
      </c>
      <c r="BQ406" s="263">
        <f t="shared" si="225"/>
        <v>0</v>
      </c>
      <c r="BR406" s="263">
        <f t="shared" si="226"/>
        <v>0</v>
      </c>
      <c r="BS406" s="263">
        <f t="shared" si="227"/>
        <v>-1647</v>
      </c>
      <c r="BT406" s="264" t="str">
        <f t="shared" si="228"/>
        <v/>
      </c>
      <c r="BU406" s="264" t="str">
        <f t="shared" si="229"/>
        <v/>
      </c>
      <c r="BV406" s="263">
        <f t="shared" si="230"/>
        <v>0</v>
      </c>
      <c r="BW406" s="263">
        <f t="shared" si="231"/>
        <v>0</v>
      </c>
      <c r="BX406" s="263" t="str">
        <f t="shared" si="232"/>
        <v/>
      </c>
      <c r="BY406" s="263" t="str">
        <f t="shared" si="233"/>
        <v/>
      </c>
      <c r="BZ406" s="263" t="str">
        <f t="shared" si="234"/>
        <v/>
      </c>
      <c r="CA406" s="263" t="str">
        <f t="shared" si="235"/>
        <v/>
      </c>
      <c r="CB406" s="265"/>
      <c r="CC406" s="1131" t="s">
        <v>1013</v>
      </c>
      <c r="CD406" s="1126">
        <f t="shared" si="218"/>
        <v>0</v>
      </c>
      <c r="CE406" s="1126">
        <f t="shared" si="219"/>
        <v>0</v>
      </c>
    </row>
    <row r="407" spans="1:83" ht="54">
      <c r="A407" s="366">
        <v>224</v>
      </c>
      <c r="B407" s="372" t="s">
        <v>862</v>
      </c>
      <c r="C407" s="440"/>
      <c r="D407" s="372"/>
      <c r="E407" s="372"/>
      <c r="F407" s="75"/>
      <c r="G407" s="75"/>
      <c r="H407" s="367"/>
      <c r="I407" s="75"/>
      <c r="J407" s="75"/>
      <c r="K407" s="367"/>
      <c r="L407" s="367"/>
      <c r="M407" s="360"/>
      <c r="N407" s="367"/>
      <c r="O407" s="360"/>
      <c r="P407" s="371"/>
      <c r="Q407" s="371"/>
      <c r="R407" s="371"/>
      <c r="S407" s="371"/>
      <c r="T407" s="371"/>
      <c r="U407" s="425" t="s">
        <v>4326</v>
      </c>
      <c r="V407" s="500"/>
      <c r="W407" s="501"/>
      <c r="X407" s="501"/>
      <c r="Y407" s="501"/>
      <c r="Z407" s="501"/>
      <c r="AA407" s="501"/>
      <c r="AB407" s="502"/>
      <c r="AC407" s="268"/>
      <c r="AD407" s="269" t="s">
        <v>397</v>
      </c>
      <c r="AE407" s="269" t="s">
        <v>397</v>
      </c>
      <c r="AF407" s="269" t="s">
        <v>397</v>
      </c>
      <c r="AG407" s="269" t="s">
        <v>397</v>
      </c>
      <c r="AH407" s="269" t="s">
        <v>90</v>
      </c>
      <c r="AI407" s="269" t="s">
        <v>90</v>
      </c>
      <c r="AJ407" s="269" t="s">
        <v>90</v>
      </c>
      <c r="AK407" s="269"/>
      <c r="AL407" s="269"/>
      <c r="AM407" s="270"/>
      <c r="AN407" s="269" t="s">
        <v>90</v>
      </c>
      <c r="AO407" s="269" t="s">
        <v>90</v>
      </c>
      <c r="AP407" s="299" t="s">
        <v>2941</v>
      </c>
      <c r="AQ407" s="272">
        <f t="shared" si="236"/>
        <v>0</v>
      </c>
      <c r="AR407" s="273">
        <f t="shared" si="237"/>
        <v>0</v>
      </c>
      <c r="AS407" s="274">
        <f t="shared" si="215"/>
        <v>0</v>
      </c>
      <c r="AT407" s="274">
        <f t="shared" si="216"/>
        <v>0</v>
      </c>
      <c r="AU407" s="125" t="str">
        <f t="shared" si="238"/>
        <v/>
      </c>
      <c r="AV407" s="126" t="str">
        <f t="shared" si="220"/>
        <v/>
      </c>
      <c r="AW407" s="125" t="str">
        <f t="shared" si="221"/>
        <v/>
      </c>
      <c r="AX407" s="127" t="str">
        <f t="shared" si="222"/>
        <v/>
      </c>
      <c r="AY407" s="127" t="str">
        <f t="shared" si="223"/>
        <v/>
      </c>
      <c r="AZ407" s="128" t="str">
        <f t="shared" si="239"/>
        <v/>
      </c>
      <c r="BA407" s="643">
        <v>217</v>
      </c>
      <c r="BB407" s="504" t="s">
        <v>862</v>
      </c>
      <c r="BC407" s="547"/>
      <c r="BD407" s="547"/>
      <c r="BE407" s="545"/>
      <c r="BF407" s="547"/>
      <c r="BG407" s="547"/>
      <c r="BH407" s="545"/>
      <c r="BI407" s="545"/>
      <c r="BJ407" s="544">
        <v>0</v>
      </c>
      <c r="BK407" s="545"/>
      <c r="BL407" s="544"/>
      <c r="BM407" s="269" t="s">
        <v>182</v>
      </c>
      <c r="BN407" s="269" t="s">
        <v>90</v>
      </c>
      <c r="BO407" s="299" t="s">
        <v>2941</v>
      </c>
      <c r="BP407" s="262" t="str">
        <f t="shared" si="224"/>
        <v/>
      </c>
      <c r="BQ407" s="263" t="str">
        <f t="shared" si="225"/>
        <v/>
      </c>
      <c r="BR407" s="263" t="str">
        <f t="shared" si="226"/>
        <v/>
      </c>
      <c r="BS407" s="263" t="str">
        <f t="shared" si="227"/>
        <v/>
      </c>
      <c r="BT407" s="264" t="str">
        <f t="shared" si="228"/>
        <v/>
      </c>
      <c r="BU407" s="264" t="str">
        <f t="shared" si="229"/>
        <v/>
      </c>
      <c r="BV407" s="263" t="str">
        <f t="shared" si="230"/>
        <v/>
      </c>
      <c r="BW407" s="263" t="str">
        <f t="shared" si="231"/>
        <v/>
      </c>
      <c r="BX407" s="263" t="str">
        <f t="shared" si="232"/>
        <v/>
      </c>
      <c r="BY407" s="263" t="str">
        <f t="shared" si="233"/>
        <v/>
      </c>
      <c r="BZ407" s="263" t="str">
        <f t="shared" si="234"/>
        <v/>
      </c>
      <c r="CA407" s="263" t="str">
        <f t="shared" si="235"/>
        <v/>
      </c>
      <c r="CB407" s="265"/>
      <c r="CC407" s="1131" t="s">
        <v>3397</v>
      </c>
      <c r="CD407" s="1126">
        <f t="shared" si="218"/>
        <v>0</v>
      </c>
      <c r="CE407" s="1126">
        <f t="shared" si="219"/>
        <v>0</v>
      </c>
    </row>
    <row r="408" spans="1:83" ht="27">
      <c r="A408" s="373" t="s">
        <v>3376</v>
      </c>
      <c r="B408" s="372" t="s">
        <v>863</v>
      </c>
      <c r="C408" s="440"/>
      <c r="D408" s="372"/>
      <c r="E408" s="372"/>
      <c r="F408" s="75"/>
      <c r="G408" s="75"/>
      <c r="H408" s="367"/>
      <c r="I408" s="75"/>
      <c r="J408" s="75"/>
      <c r="K408" s="367"/>
      <c r="L408" s="367"/>
      <c r="M408" s="360"/>
      <c r="N408" s="367"/>
      <c r="O408" s="360"/>
      <c r="P408" s="371"/>
      <c r="Q408" s="371"/>
      <c r="R408" s="371"/>
      <c r="S408" s="371"/>
      <c r="T408" s="371"/>
      <c r="U408" s="425" t="s">
        <v>4326</v>
      </c>
      <c r="V408" s="500"/>
      <c r="W408" s="501"/>
      <c r="X408" s="501"/>
      <c r="Y408" s="501"/>
      <c r="Z408" s="501"/>
      <c r="AA408" s="501"/>
      <c r="AB408" s="502"/>
      <c r="AC408" s="268"/>
      <c r="AD408" s="269" t="s">
        <v>397</v>
      </c>
      <c r="AE408" s="269" t="s">
        <v>397</v>
      </c>
      <c r="AF408" s="269" t="s">
        <v>397</v>
      </c>
      <c r="AG408" s="269" t="s">
        <v>397</v>
      </c>
      <c r="AH408" s="269" t="s">
        <v>90</v>
      </c>
      <c r="AI408" s="269" t="s">
        <v>90</v>
      </c>
      <c r="AJ408" s="269" t="s">
        <v>90</v>
      </c>
      <c r="AK408" s="269"/>
      <c r="AL408" s="269"/>
      <c r="AM408" s="270"/>
      <c r="AN408" s="269" t="s">
        <v>90</v>
      </c>
      <c r="AO408" s="269" t="s">
        <v>90</v>
      </c>
      <c r="AP408" s="299" t="s">
        <v>2941</v>
      </c>
      <c r="AQ408" s="272">
        <f t="shared" si="236"/>
        <v>0</v>
      </c>
      <c r="AR408" s="273">
        <f t="shared" si="237"/>
        <v>0</v>
      </c>
      <c r="AS408" s="274">
        <f t="shared" si="215"/>
        <v>0</v>
      </c>
      <c r="AT408" s="274">
        <f t="shared" si="216"/>
        <v>0</v>
      </c>
      <c r="AU408" s="125" t="str">
        <f t="shared" si="238"/>
        <v/>
      </c>
      <c r="AV408" s="126" t="str">
        <f t="shared" si="220"/>
        <v/>
      </c>
      <c r="AW408" s="125" t="str">
        <f t="shared" si="221"/>
        <v/>
      </c>
      <c r="AX408" s="127" t="str">
        <f t="shared" si="222"/>
        <v/>
      </c>
      <c r="AY408" s="127" t="str">
        <f t="shared" si="223"/>
        <v/>
      </c>
      <c r="AZ408" s="128" t="str">
        <f t="shared" si="239"/>
        <v/>
      </c>
      <c r="BA408" s="503" t="s">
        <v>2637</v>
      </c>
      <c r="BB408" s="504" t="s">
        <v>863</v>
      </c>
      <c r="BC408" s="547"/>
      <c r="BD408" s="547"/>
      <c r="BE408" s="545"/>
      <c r="BF408" s="547"/>
      <c r="BG408" s="547"/>
      <c r="BH408" s="545"/>
      <c r="BI408" s="545"/>
      <c r="BJ408" s="544">
        <v>0</v>
      </c>
      <c r="BK408" s="545"/>
      <c r="BL408" s="544"/>
      <c r="BM408" s="269" t="s">
        <v>182</v>
      </c>
      <c r="BN408" s="269" t="s">
        <v>90</v>
      </c>
      <c r="BO408" s="299" t="s">
        <v>2941</v>
      </c>
      <c r="BP408" s="262" t="str">
        <f t="shared" si="224"/>
        <v/>
      </c>
      <c r="BQ408" s="263" t="str">
        <f t="shared" si="225"/>
        <v/>
      </c>
      <c r="BR408" s="263" t="str">
        <f t="shared" si="226"/>
        <v/>
      </c>
      <c r="BS408" s="263" t="str">
        <f t="shared" si="227"/>
        <v/>
      </c>
      <c r="BT408" s="264" t="str">
        <f t="shared" si="228"/>
        <v/>
      </c>
      <c r="BU408" s="264" t="str">
        <f t="shared" si="229"/>
        <v/>
      </c>
      <c r="BV408" s="263" t="str">
        <f t="shared" si="230"/>
        <v/>
      </c>
      <c r="BW408" s="263" t="str">
        <f t="shared" si="231"/>
        <v/>
      </c>
      <c r="BX408" s="263" t="str">
        <f t="shared" si="232"/>
        <v/>
      </c>
      <c r="BY408" s="263" t="str">
        <f t="shared" si="233"/>
        <v/>
      </c>
      <c r="BZ408" s="263" t="str">
        <f t="shared" si="234"/>
        <v/>
      </c>
      <c r="CA408" s="263" t="str">
        <f t="shared" si="235"/>
        <v/>
      </c>
      <c r="CB408" s="265"/>
      <c r="CC408" s="1131" t="s">
        <v>3397</v>
      </c>
      <c r="CD408" s="1126">
        <f t="shared" si="218"/>
        <v>0</v>
      </c>
      <c r="CE408" s="1126">
        <f t="shared" si="219"/>
        <v>0</v>
      </c>
    </row>
    <row r="409" spans="1:83" ht="27">
      <c r="A409" s="373" t="s">
        <v>3377</v>
      </c>
      <c r="B409" s="372" t="s">
        <v>864</v>
      </c>
      <c r="C409" s="440"/>
      <c r="D409" s="372"/>
      <c r="E409" s="372"/>
      <c r="F409" s="75"/>
      <c r="G409" s="75"/>
      <c r="H409" s="367"/>
      <c r="I409" s="75"/>
      <c r="J409" s="75"/>
      <c r="K409" s="367"/>
      <c r="L409" s="367"/>
      <c r="M409" s="360"/>
      <c r="N409" s="367"/>
      <c r="O409" s="360"/>
      <c r="P409" s="371"/>
      <c r="Q409" s="371"/>
      <c r="R409" s="371"/>
      <c r="S409" s="371"/>
      <c r="T409" s="371"/>
      <c r="U409" s="425" t="s">
        <v>4326</v>
      </c>
      <c r="V409" s="500"/>
      <c r="W409" s="501"/>
      <c r="X409" s="501"/>
      <c r="Y409" s="501"/>
      <c r="Z409" s="501"/>
      <c r="AA409" s="501"/>
      <c r="AB409" s="502"/>
      <c r="AC409" s="268"/>
      <c r="AD409" s="269" t="s">
        <v>397</v>
      </c>
      <c r="AE409" s="269" t="s">
        <v>397</v>
      </c>
      <c r="AF409" s="269" t="s">
        <v>397</v>
      </c>
      <c r="AG409" s="269" t="s">
        <v>397</v>
      </c>
      <c r="AH409" s="269" t="s">
        <v>90</v>
      </c>
      <c r="AI409" s="269" t="s">
        <v>90</v>
      </c>
      <c r="AJ409" s="269" t="s">
        <v>90</v>
      </c>
      <c r="AK409" s="269"/>
      <c r="AL409" s="269"/>
      <c r="AM409" s="270"/>
      <c r="AN409" s="269" t="s">
        <v>90</v>
      </c>
      <c r="AO409" s="269" t="s">
        <v>90</v>
      </c>
      <c r="AP409" s="299" t="s">
        <v>2941</v>
      </c>
      <c r="AQ409" s="272">
        <f t="shared" si="236"/>
        <v>0</v>
      </c>
      <c r="AR409" s="273">
        <f t="shared" si="237"/>
        <v>0</v>
      </c>
      <c r="AS409" s="274">
        <f t="shared" si="215"/>
        <v>0</v>
      </c>
      <c r="AT409" s="274">
        <f t="shared" si="216"/>
        <v>0</v>
      </c>
      <c r="AU409" s="125" t="str">
        <f t="shared" si="238"/>
        <v/>
      </c>
      <c r="AV409" s="126" t="str">
        <f t="shared" si="220"/>
        <v/>
      </c>
      <c r="AW409" s="125" t="str">
        <f t="shared" si="221"/>
        <v/>
      </c>
      <c r="AX409" s="127" t="str">
        <f t="shared" si="222"/>
        <v/>
      </c>
      <c r="AY409" s="127" t="str">
        <f t="shared" si="223"/>
        <v/>
      </c>
      <c r="AZ409" s="128" t="str">
        <f t="shared" si="239"/>
        <v/>
      </c>
      <c r="BA409" s="503" t="s">
        <v>2638</v>
      </c>
      <c r="BB409" s="504" t="s">
        <v>864</v>
      </c>
      <c r="BC409" s="547"/>
      <c r="BD409" s="547"/>
      <c r="BE409" s="545"/>
      <c r="BF409" s="547"/>
      <c r="BG409" s="547"/>
      <c r="BH409" s="545"/>
      <c r="BI409" s="545"/>
      <c r="BJ409" s="544">
        <v>0</v>
      </c>
      <c r="BK409" s="545"/>
      <c r="BL409" s="544"/>
      <c r="BM409" s="269" t="s">
        <v>182</v>
      </c>
      <c r="BN409" s="269" t="s">
        <v>90</v>
      </c>
      <c r="BO409" s="299" t="s">
        <v>2941</v>
      </c>
      <c r="BP409" s="262" t="str">
        <f t="shared" si="224"/>
        <v/>
      </c>
      <c r="BQ409" s="263" t="str">
        <f t="shared" si="225"/>
        <v/>
      </c>
      <c r="BR409" s="263" t="str">
        <f t="shared" si="226"/>
        <v/>
      </c>
      <c r="BS409" s="263" t="str">
        <f t="shared" si="227"/>
        <v/>
      </c>
      <c r="BT409" s="264" t="str">
        <f t="shared" si="228"/>
        <v/>
      </c>
      <c r="BU409" s="264" t="str">
        <f t="shared" si="229"/>
        <v/>
      </c>
      <c r="BV409" s="263" t="str">
        <f t="shared" si="230"/>
        <v/>
      </c>
      <c r="BW409" s="263" t="str">
        <f t="shared" si="231"/>
        <v/>
      </c>
      <c r="BX409" s="263" t="str">
        <f t="shared" si="232"/>
        <v/>
      </c>
      <c r="BY409" s="263" t="str">
        <f t="shared" si="233"/>
        <v/>
      </c>
      <c r="BZ409" s="263" t="str">
        <f t="shared" si="234"/>
        <v/>
      </c>
      <c r="CA409" s="263" t="str">
        <f t="shared" si="235"/>
        <v/>
      </c>
      <c r="CB409" s="265"/>
      <c r="CC409" s="1131" t="s">
        <v>3397</v>
      </c>
      <c r="CD409" s="1126">
        <f t="shared" si="218"/>
        <v>0</v>
      </c>
      <c r="CE409" s="1126">
        <f t="shared" si="219"/>
        <v>0</v>
      </c>
    </row>
    <row r="410" spans="1:83">
      <c r="A410" s="373" t="s">
        <v>3378</v>
      </c>
      <c r="B410" s="372" t="s">
        <v>865</v>
      </c>
      <c r="C410" s="440"/>
      <c r="D410" s="372"/>
      <c r="E410" s="372"/>
      <c r="F410" s="75"/>
      <c r="G410" s="75"/>
      <c r="H410" s="367"/>
      <c r="I410" s="75"/>
      <c r="J410" s="75"/>
      <c r="K410" s="367"/>
      <c r="L410" s="367"/>
      <c r="M410" s="360"/>
      <c r="N410" s="367"/>
      <c r="O410" s="360"/>
      <c r="P410" s="371"/>
      <c r="Q410" s="371"/>
      <c r="R410" s="371"/>
      <c r="S410" s="371"/>
      <c r="T410" s="371"/>
      <c r="U410" s="425" t="s">
        <v>4326</v>
      </c>
      <c r="V410" s="500"/>
      <c r="W410" s="501"/>
      <c r="X410" s="501"/>
      <c r="Y410" s="501"/>
      <c r="Z410" s="501"/>
      <c r="AA410" s="501"/>
      <c r="AB410" s="502"/>
      <c r="AC410" s="268"/>
      <c r="AD410" s="269" t="s">
        <v>397</v>
      </c>
      <c r="AE410" s="269" t="s">
        <v>397</v>
      </c>
      <c r="AF410" s="269" t="s">
        <v>397</v>
      </c>
      <c r="AG410" s="269" t="s">
        <v>397</v>
      </c>
      <c r="AH410" s="269" t="s">
        <v>90</v>
      </c>
      <c r="AI410" s="269" t="s">
        <v>90</v>
      </c>
      <c r="AJ410" s="269" t="s">
        <v>90</v>
      </c>
      <c r="AK410" s="269"/>
      <c r="AL410" s="269"/>
      <c r="AM410" s="270"/>
      <c r="AN410" s="269" t="s">
        <v>90</v>
      </c>
      <c r="AO410" s="269" t="s">
        <v>90</v>
      </c>
      <c r="AP410" s="299" t="s">
        <v>2941</v>
      </c>
      <c r="AQ410" s="272">
        <f t="shared" si="236"/>
        <v>0</v>
      </c>
      <c r="AR410" s="273">
        <f t="shared" si="237"/>
        <v>0</v>
      </c>
      <c r="AS410" s="274">
        <f t="shared" si="215"/>
        <v>0</v>
      </c>
      <c r="AT410" s="274">
        <f t="shared" si="216"/>
        <v>0</v>
      </c>
      <c r="AU410" s="125" t="str">
        <f t="shared" si="238"/>
        <v/>
      </c>
      <c r="AV410" s="126" t="str">
        <f t="shared" si="220"/>
        <v/>
      </c>
      <c r="AW410" s="125" t="str">
        <f t="shared" si="221"/>
        <v/>
      </c>
      <c r="AX410" s="127" t="str">
        <f t="shared" si="222"/>
        <v/>
      </c>
      <c r="AY410" s="127" t="str">
        <f t="shared" si="223"/>
        <v/>
      </c>
      <c r="AZ410" s="128" t="str">
        <f t="shared" si="239"/>
        <v/>
      </c>
      <c r="BA410" s="503" t="s">
        <v>2639</v>
      </c>
      <c r="BB410" s="504" t="s">
        <v>865</v>
      </c>
      <c r="BC410" s="547"/>
      <c r="BD410" s="547"/>
      <c r="BE410" s="545"/>
      <c r="BF410" s="547"/>
      <c r="BG410" s="547"/>
      <c r="BH410" s="545"/>
      <c r="BI410" s="545"/>
      <c r="BJ410" s="544">
        <v>0</v>
      </c>
      <c r="BK410" s="545"/>
      <c r="BL410" s="544"/>
      <c r="BM410" s="269" t="s">
        <v>182</v>
      </c>
      <c r="BN410" s="269" t="s">
        <v>90</v>
      </c>
      <c r="BO410" s="299" t="s">
        <v>2941</v>
      </c>
      <c r="BP410" s="262" t="str">
        <f t="shared" si="224"/>
        <v/>
      </c>
      <c r="BQ410" s="263" t="str">
        <f t="shared" si="225"/>
        <v/>
      </c>
      <c r="BR410" s="263" t="str">
        <f t="shared" si="226"/>
        <v/>
      </c>
      <c r="BS410" s="263" t="str">
        <f t="shared" si="227"/>
        <v/>
      </c>
      <c r="BT410" s="264" t="str">
        <f t="shared" si="228"/>
        <v/>
      </c>
      <c r="BU410" s="264" t="str">
        <f t="shared" si="229"/>
        <v/>
      </c>
      <c r="BV410" s="263" t="str">
        <f t="shared" si="230"/>
        <v/>
      </c>
      <c r="BW410" s="263" t="str">
        <f t="shared" si="231"/>
        <v/>
      </c>
      <c r="BX410" s="263" t="str">
        <f t="shared" si="232"/>
        <v/>
      </c>
      <c r="BY410" s="263" t="str">
        <f t="shared" si="233"/>
        <v/>
      </c>
      <c r="BZ410" s="263" t="str">
        <f t="shared" si="234"/>
        <v/>
      </c>
      <c r="CA410" s="263" t="str">
        <f t="shared" si="235"/>
        <v/>
      </c>
      <c r="CB410" s="265"/>
      <c r="CC410" s="1131" t="s">
        <v>3397</v>
      </c>
      <c r="CD410" s="1126">
        <f t="shared" si="218"/>
        <v>0</v>
      </c>
      <c r="CE410" s="1126">
        <f t="shared" si="219"/>
        <v>0</v>
      </c>
    </row>
    <row r="411" spans="1:83" ht="40.5">
      <c r="A411" s="373" t="s">
        <v>3379</v>
      </c>
      <c r="B411" s="372" t="s">
        <v>866</v>
      </c>
      <c r="C411" s="440"/>
      <c r="D411" s="372"/>
      <c r="E411" s="372"/>
      <c r="F411" s="75"/>
      <c r="G411" s="75"/>
      <c r="H411" s="367"/>
      <c r="I411" s="75"/>
      <c r="J411" s="75"/>
      <c r="K411" s="367"/>
      <c r="L411" s="367"/>
      <c r="M411" s="360"/>
      <c r="N411" s="367"/>
      <c r="O411" s="360"/>
      <c r="P411" s="371"/>
      <c r="Q411" s="371"/>
      <c r="R411" s="371"/>
      <c r="S411" s="371"/>
      <c r="T411" s="371"/>
      <c r="U411" s="425" t="s">
        <v>4326</v>
      </c>
      <c r="V411" s="500"/>
      <c r="W411" s="501"/>
      <c r="X411" s="501"/>
      <c r="Y411" s="501"/>
      <c r="Z411" s="501"/>
      <c r="AA411" s="501"/>
      <c r="AB411" s="502"/>
      <c r="AC411" s="268"/>
      <c r="AD411" s="269" t="s">
        <v>397</v>
      </c>
      <c r="AE411" s="269" t="s">
        <v>397</v>
      </c>
      <c r="AF411" s="269" t="s">
        <v>397</v>
      </c>
      <c r="AG411" s="269" t="s">
        <v>397</v>
      </c>
      <c r="AH411" s="269" t="s">
        <v>90</v>
      </c>
      <c r="AI411" s="269" t="s">
        <v>90</v>
      </c>
      <c r="AJ411" s="269" t="s">
        <v>90</v>
      </c>
      <c r="AK411" s="269"/>
      <c r="AL411" s="269"/>
      <c r="AM411" s="270"/>
      <c r="AN411" s="269" t="s">
        <v>90</v>
      </c>
      <c r="AO411" s="269" t="s">
        <v>90</v>
      </c>
      <c r="AP411" s="299" t="s">
        <v>2941</v>
      </c>
      <c r="AQ411" s="272">
        <f t="shared" si="236"/>
        <v>0</v>
      </c>
      <c r="AR411" s="273">
        <f t="shared" si="237"/>
        <v>0</v>
      </c>
      <c r="AS411" s="274">
        <f t="shared" si="215"/>
        <v>0</v>
      </c>
      <c r="AT411" s="274">
        <f t="shared" si="216"/>
        <v>0</v>
      </c>
      <c r="AU411" s="125" t="str">
        <f t="shared" si="238"/>
        <v/>
      </c>
      <c r="AV411" s="126" t="str">
        <f t="shared" si="220"/>
        <v/>
      </c>
      <c r="AW411" s="125" t="str">
        <f t="shared" si="221"/>
        <v/>
      </c>
      <c r="AX411" s="127" t="str">
        <f t="shared" si="222"/>
        <v/>
      </c>
      <c r="AY411" s="127" t="str">
        <f t="shared" si="223"/>
        <v/>
      </c>
      <c r="AZ411" s="128" t="str">
        <f t="shared" si="239"/>
        <v/>
      </c>
      <c r="BA411" s="503" t="s">
        <v>2640</v>
      </c>
      <c r="BB411" s="504" t="s">
        <v>866</v>
      </c>
      <c r="BC411" s="547"/>
      <c r="BD411" s="547"/>
      <c r="BE411" s="545"/>
      <c r="BF411" s="547"/>
      <c r="BG411" s="547"/>
      <c r="BH411" s="545"/>
      <c r="BI411" s="545"/>
      <c r="BJ411" s="544">
        <v>0</v>
      </c>
      <c r="BK411" s="545"/>
      <c r="BL411" s="544"/>
      <c r="BM411" s="269" t="s">
        <v>182</v>
      </c>
      <c r="BN411" s="269" t="s">
        <v>90</v>
      </c>
      <c r="BO411" s="299" t="s">
        <v>2941</v>
      </c>
      <c r="BP411" s="262" t="str">
        <f t="shared" si="224"/>
        <v/>
      </c>
      <c r="BQ411" s="263" t="str">
        <f t="shared" si="225"/>
        <v/>
      </c>
      <c r="BR411" s="263" t="str">
        <f t="shared" si="226"/>
        <v/>
      </c>
      <c r="BS411" s="263" t="str">
        <f t="shared" si="227"/>
        <v/>
      </c>
      <c r="BT411" s="264" t="str">
        <f t="shared" si="228"/>
        <v/>
      </c>
      <c r="BU411" s="264" t="str">
        <f t="shared" si="229"/>
        <v/>
      </c>
      <c r="BV411" s="263" t="str">
        <f t="shared" si="230"/>
        <v/>
      </c>
      <c r="BW411" s="263" t="str">
        <f t="shared" si="231"/>
        <v/>
      </c>
      <c r="BX411" s="263" t="str">
        <f t="shared" si="232"/>
        <v/>
      </c>
      <c r="BY411" s="263" t="str">
        <f t="shared" si="233"/>
        <v/>
      </c>
      <c r="BZ411" s="263" t="str">
        <f t="shared" si="234"/>
        <v/>
      </c>
      <c r="CA411" s="263" t="str">
        <f t="shared" si="235"/>
        <v/>
      </c>
      <c r="CB411" s="265"/>
      <c r="CC411" s="1131" t="s">
        <v>3397</v>
      </c>
      <c r="CD411" s="1126">
        <f t="shared" si="218"/>
        <v>0</v>
      </c>
      <c r="CE411" s="1126">
        <f t="shared" si="219"/>
        <v>0</v>
      </c>
    </row>
    <row r="412" spans="1:83" ht="175.5">
      <c r="A412" s="1459">
        <v>225</v>
      </c>
      <c r="B412" s="1487" t="s">
        <v>1493</v>
      </c>
      <c r="C412" s="1487"/>
      <c r="D412" s="1487" t="s">
        <v>4251</v>
      </c>
      <c r="E412" s="1487" t="s">
        <v>1494</v>
      </c>
      <c r="F412" s="1644">
        <v>1544.837</v>
      </c>
      <c r="G412" s="1644">
        <v>191</v>
      </c>
      <c r="H412" s="1438">
        <v>797</v>
      </c>
      <c r="I412" s="1644">
        <v>1573</v>
      </c>
      <c r="J412" s="1644">
        <v>179</v>
      </c>
      <c r="K412" s="1438">
        <v>895</v>
      </c>
      <c r="L412" s="1438">
        <v>1544.837</v>
      </c>
      <c r="M412" s="1438">
        <v>0</v>
      </c>
      <c r="N412" s="1438">
        <v>1573</v>
      </c>
      <c r="O412" s="1438">
        <v>0</v>
      </c>
      <c r="P412" s="1693" t="s">
        <v>231</v>
      </c>
      <c r="Q412" s="1536" t="s">
        <v>255</v>
      </c>
      <c r="R412" s="1536" t="s">
        <v>4226</v>
      </c>
      <c r="S412" s="1536" t="s">
        <v>4227</v>
      </c>
      <c r="T412" s="1536" t="s">
        <v>256</v>
      </c>
      <c r="U412" s="1792"/>
      <c r="V412" s="500" t="s">
        <v>167</v>
      </c>
      <c r="W412" s="501" t="s">
        <v>902</v>
      </c>
      <c r="X412" s="501"/>
      <c r="Y412" s="501">
        <v>3</v>
      </c>
      <c r="Z412" s="501">
        <v>1</v>
      </c>
      <c r="AA412" s="501">
        <v>0</v>
      </c>
      <c r="AB412" s="502"/>
      <c r="AC412" s="268"/>
      <c r="AD412" s="269" t="s">
        <v>1033</v>
      </c>
      <c r="AE412" s="269" t="s">
        <v>1034</v>
      </c>
      <c r="AF412" s="269" t="s">
        <v>1035</v>
      </c>
      <c r="AG412" s="269" t="s">
        <v>1036</v>
      </c>
      <c r="AH412" s="269" t="s">
        <v>235</v>
      </c>
      <c r="AI412" s="269" t="s">
        <v>1037</v>
      </c>
      <c r="AJ412" s="269" t="s">
        <v>1038</v>
      </c>
      <c r="AK412" s="269"/>
      <c r="AL412" s="269"/>
      <c r="AM412" s="270"/>
      <c r="AN412" s="269" t="s">
        <v>564</v>
      </c>
      <c r="AO412" s="269" t="s">
        <v>565</v>
      </c>
      <c r="AP412" s="271" t="s">
        <v>2247</v>
      </c>
      <c r="AQ412" s="272">
        <f t="shared" si="236"/>
        <v>0</v>
      </c>
      <c r="AR412" s="273">
        <f t="shared" si="237"/>
        <v>0</v>
      </c>
      <c r="AS412" s="274">
        <f t="shared" si="215"/>
        <v>0</v>
      </c>
      <c r="AT412" s="274">
        <f t="shared" si="216"/>
        <v>0</v>
      </c>
      <c r="AU412" s="125">
        <f t="shared" si="238"/>
        <v>-1.5400254939451852</v>
      </c>
      <c r="AV412" s="126">
        <f t="shared" si="220"/>
        <v>1.8230402301343096</v>
      </c>
      <c r="AW412" s="125">
        <f t="shared" si="221"/>
        <v>12.296110414052697</v>
      </c>
      <c r="AX412" s="127">
        <f t="shared" si="222"/>
        <v>1938.3149309912171</v>
      </c>
      <c r="AY412" s="127">
        <f t="shared" si="223"/>
        <v>1757.5418994413408</v>
      </c>
      <c r="AZ412" s="128" t="str">
        <f t="shared" si="239"/>
        <v/>
      </c>
      <c r="BA412" s="643">
        <v>218</v>
      </c>
      <c r="BB412" s="504" t="s">
        <v>1493</v>
      </c>
      <c r="BC412" s="706">
        <v>1569</v>
      </c>
      <c r="BD412" s="706">
        <v>202</v>
      </c>
      <c r="BE412" s="707">
        <v>1033</v>
      </c>
      <c r="BF412" s="706">
        <v>1544.837</v>
      </c>
      <c r="BG412" s="708">
        <v>191</v>
      </c>
      <c r="BH412" s="709">
        <v>797</v>
      </c>
      <c r="BI412" s="707">
        <v>1569</v>
      </c>
      <c r="BJ412" s="707">
        <v>0</v>
      </c>
      <c r="BK412" s="707">
        <v>1544.837</v>
      </c>
      <c r="BL412" s="707">
        <v>0</v>
      </c>
      <c r="BM412" s="269" t="s">
        <v>225</v>
      </c>
      <c r="BN412" s="269" t="s">
        <v>738</v>
      </c>
      <c r="BO412" s="271" t="s">
        <v>2247</v>
      </c>
      <c r="BP412" s="262" t="str">
        <f t="shared" si="224"/>
        <v/>
      </c>
      <c r="BQ412" s="263">
        <f t="shared" si="225"/>
        <v>0</v>
      </c>
      <c r="BR412" s="263">
        <f t="shared" si="226"/>
        <v>0</v>
      </c>
      <c r="BS412" s="263">
        <f t="shared" si="227"/>
        <v>0</v>
      </c>
      <c r="BT412" s="264" t="str">
        <f t="shared" si="228"/>
        <v/>
      </c>
      <c r="BU412" s="264" t="str">
        <f t="shared" si="229"/>
        <v/>
      </c>
      <c r="BV412" s="263">
        <f t="shared" si="230"/>
        <v>0</v>
      </c>
      <c r="BW412" s="263">
        <f t="shared" si="231"/>
        <v>0</v>
      </c>
      <c r="BX412" s="263" t="str">
        <f t="shared" si="232"/>
        <v/>
      </c>
      <c r="BY412" s="263" t="str">
        <f t="shared" si="233"/>
        <v/>
      </c>
      <c r="BZ412" s="263" t="str">
        <f t="shared" si="234"/>
        <v/>
      </c>
      <c r="CA412" s="263" t="str">
        <f t="shared" si="235"/>
        <v/>
      </c>
      <c r="CB412" s="265"/>
      <c r="CC412" s="1131" t="s">
        <v>3408</v>
      </c>
      <c r="CD412" s="1126">
        <f t="shared" si="218"/>
        <v>0</v>
      </c>
      <c r="CE412" s="1126">
        <f t="shared" si="219"/>
        <v>0</v>
      </c>
    </row>
    <row r="413" spans="1:83" ht="67.5">
      <c r="A413" s="366">
        <v>226</v>
      </c>
      <c r="B413" s="372" t="s">
        <v>867</v>
      </c>
      <c r="C413" s="372"/>
      <c r="D413" s="372" t="s">
        <v>1335</v>
      </c>
      <c r="E413" s="372" t="s">
        <v>1336</v>
      </c>
      <c r="F413" s="75">
        <v>0</v>
      </c>
      <c r="G413" s="75">
        <v>0</v>
      </c>
      <c r="H413" s="75"/>
      <c r="I413" s="1185">
        <v>0</v>
      </c>
      <c r="J413" s="1185">
        <v>0</v>
      </c>
      <c r="K413" s="1185"/>
      <c r="L413" s="75">
        <v>0</v>
      </c>
      <c r="M413" s="75">
        <v>0</v>
      </c>
      <c r="N413" s="1185">
        <v>0</v>
      </c>
      <c r="O413" s="1185">
        <v>0</v>
      </c>
      <c r="P413" s="75"/>
      <c r="Q413" s="371" t="s">
        <v>1337</v>
      </c>
      <c r="R413" s="1208" t="s">
        <v>3575</v>
      </c>
      <c r="S413" s="371" t="s">
        <v>1338</v>
      </c>
      <c r="T413" s="371" t="s">
        <v>1683</v>
      </c>
      <c r="U413" s="1740"/>
      <c r="V413" s="500" t="s">
        <v>167</v>
      </c>
      <c r="W413" s="501" t="s">
        <v>119</v>
      </c>
      <c r="X413" s="501"/>
      <c r="Y413" s="501">
        <v>3</v>
      </c>
      <c r="Z413" s="501">
        <v>2</v>
      </c>
      <c r="AA413" s="501">
        <v>0</v>
      </c>
      <c r="AB413" s="502"/>
      <c r="AC413" s="268"/>
      <c r="AD413" s="269" t="s">
        <v>397</v>
      </c>
      <c r="AE413" s="269" t="s">
        <v>397</v>
      </c>
      <c r="AF413" s="269" t="s">
        <v>385</v>
      </c>
      <c r="AG413" s="269" t="s">
        <v>397</v>
      </c>
      <c r="AH413" s="269" t="s">
        <v>90</v>
      </c>
      <c r="AI413" s="269" t="s">
        <v>90</v>
      </c>
      <c r="AJ413" s="269" t="s">
        <v>90</v>
      </c>
      <c r="AK413" s="269"/>
      <c r="AL413" s="269"/>
      <c r="AM413" s="270"/>
      <c r="AN413" s="269" t="s">
        <v>90</v>
      </c>
      <c r="AO413" s="269" t="s">
        <v>90</v>
      </c>
      <c r="AP413" s="271" t="s">
        <v>2956</v>
      </c>
      <c r="AQ413" s="272">
        <f t="shared" si="236"/>
        <v>0</v>
      </c>
      <c r="AR413" s="273">
        <f t="shared" si="237"/>
        <v>0</v>
      </c>
      <c r="AS413" s="274">
        <f t="shared" si="215"/>
        <v>0</v>
      </c>
      <c r="AT413" s="274">
        <f t="shared" si="216"/>
        <v>0</v>
      </c>
      <c r="AU413" s="125" t="str">
        <f t="shared" si="238"/>
        <v/>
      </c>
      <c r="AV413" s="126" t="str">
        <f t="shared" si="220"/>
        <v/>
      </c>
      <c r="AW413" s="125" t="str">
        <f t="shared" si="221"/>
        <v/>
      </c>
      <c r="AX413" s="127" t="str">
        <f t="shared" si="222"/>
        <v/>
      </c>
      <c r="AY413" s="127" t="str">
        <f t="shared" si="223"/>
        <v/>
      </c>
      <c r="AZ413" s="128" t="str">
        <f t="shared" si="239"/>
        <v/>
      </c>
      <c r="BA413" s="643">
        <v>219</v>
      </c>
      <c r="BB413" s="504" t="s">
        <v>867</v>
      </c>
      <c r="BC413" s="547">
        <v>0</v>
      </c>
      <c r="BD413" s="547">
        <v>0</v>
      </c>
      <c r="BE413" s="547"/>
      <c r="BF413" s="547">
        <v>0</v>
      </c>
      <c r="BG413" s="547">
        <v>0</v>
      </c>
      <c r="BH413" s="547"/>
      <c r="BI413" s="547">
        <v>0</v>
      </c>
      <c r="BJ413" s="547">
        <v>0</v>
      </c>
      <c r="BK413" s="547">
        <v>0</v>
      </c>
      <c r="BL413" s="547">
        <v>0</v>
      </c>
      <c r="BM413" s="269" t="s">
        <v>376</v>
      </c>
      <c r="BN413" s="269" t="s">
        <v>90</v>
      </c>
      <c r="BO413" s="271" t="s">
        <v>2956</v>
      </c>
      <c r="BP413" s="262" t="str">
        <f t="shared" si="224"/>
        <v/>
      </c>
      <c r="BQ413" s="263">
        <f t="shared" si="225"/>
        <v>0</v>
      </c>
      <c r="BR413" s="263">
        <f t="shared" si="226"/>
        <v>0</v>
      </c>
      <c r="BS413" s="263" t="str">
        <f t="shared" si="227"/>
        <v/>
      </c>
      <c r="BT413" s="264" t="str">
        <f t="shared" si="228"/>
        <v/>
      </c>
      <c r="BU413" s="264" t="str">
        <f t="shared" si="229"/>
        <v/>
      </c>
      <c r="BV413" s="263">
        <f t="shared" si="230"/>
        <v>0</v>
      </c>
      <c r="BW413" s="263">
        <f t="shared" si="231"/>
        <v>0</v>
      </c>
      <c r="BX413" s="263" t="str">
        <f t="shared" si="232"/>
        <v/>
      </c>
      <c r="BY413" s="263" t="str">
        <f t="shared" si="233"/>
        <v/>
      </c>
      <c r="BZ413" s="263" t="str">
        <f t="shared" si="234"/>
        <v/>
      </c>
      <c r="CA413" s="263" t="str">
        <f t="shared" si="235"/>
        <v/>
      </c>
      <c r="CB413" s="265"/>
      <c r="CC413" s="1131" t="s">
        <v>3412</v>
      </c>
      <c r="CD413" s="1126">
        <f t="shared" si="218"/>
        <v>0</v>
      </c>
      <c r="CE413" s="1126">
        <f t="shared" si="219"/>
        <v>0</v>
      </c>
    </row>
    <row r="414" spans="1:83" ht="67.5">
      <c r="A414" s="373" t="s">
        <v>3380</v>
      </c>
      <c r="B414" s="372" t="s">
        <v>1446</v>
      </c>
      <c r="C414" s="372"/>
      <c r="D414" s="372" t="s">
        <v>1335</v>
      </c>
      <c r="E414" s="372" t="s">
        <v>1336</v>
      </c>
      <c r="F414" s="75">
        <v>0</v>
      </c>
      <c r="G414" s="75">
        <v>0</v>
      </c>
      <c r="H414" s="367"/>
      <c r="I414" s="1185">
        <v>0</v>
      </c>
      <c r="J414" s="1185">
        <v>0</v>
      </c>
      <c r="K414" s="1187"/>
      <c r="L414" s="367">
        <v>0</v>
      </c>
      <c r="M414" s="360">
        <v>0</v>
      </c>
      <c r="N414" s="1187">
        <v>0</v>
      </c>
      <c r="O414" s="1187">
        <v>0</v>
      </c>
      <c r="P414" s="371" t="s">
        <v>1023</v>
      </c>
      <c r="Q414" s="371" t="s">
        <v>1337</v>
      </c>
      <c r="R414" s="1208" t="s">
        <v>3575</v>
      </c>
      <c r="S414" s="371" t="s">
        <v>1338</v>
      </c>
      <c r="T414" s="371" t="s">
        <v>779</v>
      </c>
      <c r="U414" s="1740" t="s">
        <v>2715</v>
      </c>
      <c r="V414" s="500"/>
      <c r="W414" s="501"/>
      <c r="X414" s="501"/>
      <c r="Y414" s="501"/>
      <c r="Z414" s="501"/>
      <c r="AA414" s="501"/>
      <c r="AB414" s="502"/>
      <c r="AC414" s="268"/>
      <c r="AD414" s="269" t="s">
        <v>1033</v>
      </c>
      <c r="AE414" s="269" t="s">
        <v>1339</v>
      </c>
      <c r="AF414" s="269" t="s">
        <v>225</v>
      </c>
      <c r="AG414" s="269" t="s">
        <v>1340</v>
      </c>
      <c r="AH414" s="269" t="s">
        <v>90</v>
      </c>
      <c r="AI414" s="269" t="s">
        <v>1292</v>
      </c>
      <c r="AJ414" s="269" t="s">
        <v>681</v>
      </c>
      <c r="AK414" s="269"/>
      <c r="AL414" s="269"/>
      <c r="AM414" s="270"/>
      <c r="AN414" s="269" t="s">
        <v>616</v>
      </c>
      <c r="AO414" s="269" t="s">
        <v>617</v>
      </c>
      <c r="AP414" s="271" t="s">
        <v>2956</v>
      </c>
      <c r="AQ414" s="272">
        <f t="shared" si="236"/>
        <v>0</v>
      </c>
      <c r="AR414" s="273">
        <f t="shared" si="237"/>
        <v>0</v>
      </c>
      <c r="AS414" s="274">
        <f t="shared" si="215"/>
        <v>0</v>
      </c>
      <c r="AT414" s="274">
        <f t="shared" si="216"/>
        <v>0</v>
      </c>
      <c r="AU414" s="125" t="str">
        <f t="shared" si="238"/>
        <v/>
      </c>
      <c r="AV414" s="126" t="str">
        <f t="shared" si="220"/>
        <v/>
      </c>
      <c r="AW414" s="125" t="str">
        <f t="shared" si="221"/>
        <v/>
      </c>
      <c r="AX414" s="127" t="str">
        <f t="shared" si="222"/>
        <v/>
      </c>
      <c r="AY414" s="127" t="str">
        <f t="shared" si="223"/>
        <v/>
      </c>
      <c r="AZ414" s="128" t="str">
        <f t="shared" si="239"/>
        <v/>
      </c>
      <c r="BA414" s="503" t="s">
        <v>2641</v>
      </c>
      <c r="BB414" s="504" t="s">
        <v>1446</v>
      </c>
      <c r="BC414" s="547">
        <v>0</v>
      </c>
      <c r="BD414" s="547">
        <v>0</v>
      </c>
      <c r="BE414" s="545"/>
      <c r="BF414" s="547">
        <v>0</v>
      </c>
      <c r="BG414" s="547">
        <v>0</v>
      </c>
      <c r="BH414" s="545"/>
      <c r="BI414" s="545">
        <v>0</v>
      </c>
      <c r="BJ414" s="544">
        <v>0</v>
      </c>
      <c r="BK414" s="545">
        <v>0</v>
      </c>
      <c r="BL414" s="544">
        <v>0</v>
      </c>
      <c r="BM414" s="269" t="s">
        <v>225</v>
      </c>
      <c r="BN414" s="269" t="s">
        <v>1292</v>
      </c>
      <c r="BO414" s="271" t="s">
        <v>2956</v>
      </c>
      <c r="BP414" s="262" t="str">
        <f t="shared" si="224"/>
        <v/>
      </c>
      <c r="BQ414" s="263">
        <f t="shared" si="225"/>
        <v>0</v>
      </c>
      <c r="BR414" s="263">
        <f t="shared" si="226"/>
        <v>0</v>
      </c>
      <c r="BS414" s="263" t="str">
        <f t="shared" si="227"/>
        <v/>
      </c>
      <c r="BT414" s="264" t="str">
        <f t="shared" si="228"/>
        <v/>
      </c>
      <c r="BU414" s="264" t="str">
        <f t="shared" si="229"/>
        <v/>
      </c>
      <c r="BV414" s="263">
        <f t="shared" si="230"/>
        <v>0</v>
      </c>
      <c r="BW414" s="263">
        <f t="shared" si="231"/>
        <v>0</v>
      </c>
      <c r="BX414" s="263" t="str">
        <f t="shared" si="232"/>
        <v/>
      </c>
      <c r="BY414" s="263" t="str">
        <f t="shared" si="233"/>
        <v/>
      </c>
      <c r="BZ414" s="263" t="str">
        <f t="shared" si="234"/>
        <v/>
      </c>
      <c r="CA414" s="263" t="str">
        <f t="shared" si="235"/>
        <v/>
      </c>
      <c r="CB414" s="265"/>
      <c r="CC414" s="1131" t="s">
        <v>3412</v>
      </c>
      <c r="CD414" s="1126">
        <f t="shared" si="218"/>
        <v>0</v>
      </c>
      <c r="CE414" s="1126">
        <f t="shared" si="219"/>
        <v>0</v>
      </c>
    </row>
    <row r="415" spans="1:83" ht="27">
      <c r="A415" s="373" t="s">
        <v>3381</v>
      </c>
      <c r="B415" s="372" t="s">
        <v>868</v>
      </c>
      <c r="C415" s="440"/>
      <c r="D415" s="372"/>
      <c r="E415" s="372"/>
      <c r="F415" s="75"/>
      <c r="G415" s="75"/>
      <c r="H415" s="367"/>
      <c r="I415" s="75"/>
      <c r="J415" s="75"/>
      <c r="K415" s="367"/>
      <c r="L415" s="367"/>
      <c r="M415" s="360"/>
      <c r="N415" s="367"/>
      <c r="O415" s="360"/>
      <c r="P415" s="371"/>
      <c r="Q415" s="371"/>
      <c r="R415" s="371"/>
      <c r="S415" s="371"/>
      <c r="T415" s="371"/>
      <c r="U415" s="1761" t="s">
        <v>3576</v>
      </c>
      <c r="V415" s="500"/>
      <c r="W415" s="501"/>
      <c r="X415" s="501"/>
      <c r="Y415" s="501"/>
      <c r="Z415" s="501"/>
      <c r="AA415" s="501"/>
      <c r="AB415" s="502"/>
      <c r="AC415" s="268"/>
      <c r="AD415" s="269" t="s">
        <v>397</v>
      </c>
      <c r="AE415" s="269" t="s">
        <v>397</v>
      </c>
      <c r="AF415" s="269" t="s">
        <v>397</v>
      </c>
      <c r="AG415" s="269" t="s">
        <v>397</v>
      </c>
      <c r="AH415" s="269" t="s">
        <v>90</v>
      </c>
      <c r="AI415" s="269" t="s">
        <v>90</v>
      </c>
      <c r="AJ415" s="269" t="s">
        <v>90</v>
      </c>
      <c r="AK415" s="269"/>
      <c r="AL415" s="269"/>
      <c r="AM415" s="270"/>
      <c r="AN415" s="269" t="s">
        <v>90</v>
      </c>
      <c r="AO415" s="269" t="s">
        <v>90</v>
      </c>
      <c r="AP415" s="271"/>
      <c r="AQ415" s="272">
        <f t="shared" si="236"/>
        <v>0</v>
      </c>
      <c r="AR415" s="273">
        <f t="shared" si="237"/>
        <v>0</v>
      </c>
      <c r="AS415" s="274">
        <f t="shared" si="215"/>
        <v>0</v>
      </c>
      <c r="AT415" s="274">
        <f t="shared" si="216"/>
        <v>0</v>
      </c>
      <c r="AU415" s="125" t="str">
        <f t="shared" si="238"/>
        <v/>
      </c>
      <c r="AV415" s="126" t="str">
        <f t="shared" si="220"/>
        <v/>
      </c>
      <c r="AW415" s="125" t="str">
        <f t="shared" si="221"/>
        <v/>
      </c>
      <c r="AX415" s="127" t="str">
        <f t="shared" si="222"/>
        <v/>
      </c>
      <c r="AY415" s="127" t="str">
        <f t="shared" si="223"/>
        <v/>
      </c>
      <c r="AZ415" s="128" t="str">
        <f t="shared" si="239"/>
        <v/>
      </c>
      <c r="BA415" s="503" t="s">
        <v>2642</v>
      </c>
      <c r="BB415" s="504" t="s">
        <v>868</v>
      </c>
      <c r="BC415" s="547"/>
      <c r="BD415" s="547"/>
      <c r="BE415" s="545"/>
      <c r="BF415" s="547"/>
      <c r="BG415" s="547"/>
      <c r="BH415" s="545"/>
      <c r="BI415" s="545"/>
      <c r="BJ415" s="544">
        <v>0</v>
      </c>
      <c r="BK415" s="545"/>
      <c r="BL415" s="544"/>
      <c r="BM415" s="269" t="s">
        <v>182</v>
      </c>
      <c r="BN415" s="269" t="s">
        <v>90</v>
      </c>
      <c r="BO415" s="271"/>
      <c r="BP415" s="262" t="str">
        <f t="shared" si="224"/>
        <v/>
      </c>
      <c r="BQ415" s="263" t="str">
        <f t="shared" si="225"/>
        <v/>
      </c>
      <c r="BR415" s="263" t="str">
        <f t="shared" si="226"/>
        <v/>
      </c>
      <c r="BS415" s="263" t="str">
        <f t="shared" si="227"/>
        <v/>
      </c>
      <c r="BT415" s="264" t="str">
        <f t="shared" si="228"/>
        <v/>
      </c>
      <c r="BU415" s="264" t="str">
        <f t="shared" si="229"/>
        <v/>
      </c>
      <c r="BV415" s="263" t="str">
        <f t="shared" si="230"/>
        <v/>
      </c>
      <c r="BW415" s="263" t="str">
        <f t="shared" si="231"/>
        <v/>
      </c>
      <c r="BX415" s="263" t="str">
        <f t="shared" si="232"/>
        <v/>
      </c>
      <c r="BY415" s="263" t="str">
        <f t="shared" si="233"/>
        <v/>
      </c>
      <c r="BZ415" s="263" t="str">
        <f t="shared" si="234"/>
        <v/>
      </c>
      <c r="CA415" s="263" t="str">
        <f t="shared" si="235"/>
        <v/>
      </c>
      <c r="CB415" s="265"/>
      <c r="CC415" s="1131" t="s">
        <v>3412</v>
      </c>
      <c r="CD415" s="1126">
        <f t="shared" si="218"/>
        <v>0</v>
      </c>
      <c r="CE415" s="1126">
        <f t="shared" si="219"/>
        <v>0</v>
      </c>
    </row>
    <row r="416" spans="1:83" ht="40.5">
      <c r="A416" s="366">
        <v>227</v>
      </c>
      <c r="B416" s="372" t="s">
        <v>869</v>
      </c>
      <c r="C416" s="440"/>
      <c r="D416" s="372"/>
      <c r="E416" s="372"/>
      <c r="F416" s="75"/>
      <c r="G416" s="75"/>
      <c r="H416" s="367"/>
      <c r="I416" s="75"/>
      <c r="J416" s="75"/>
      <c r="K416" s="367"/>
      <c r="L416" s="367"/>
      <c r="M416" s="360"/>
      <c r="N416" s="367"/>
      <c r="O416" s="360"/>
      <c r="P416" s="371"/>
      <c r="Q416" s="371"/>
      <c r="R416" s="371"/>
      <c r="S416" s="371"/>
      <c r="T416" s="371"/>
      <c r="U416" s="425" t="s">
        <v>4326</v>
      </c>
      <c r="V416" s="500" t="s">
        <v>167</v>
      </c>
      <c r="W416" s="501" t="s">
        <v>50</v>
      </c>
      <c r="X416" s="501"/>
      <c r="Y416" s="501"/>
      <c r="Z416" s="501"/>
      <c r="AA416" s="501"/>
      <c r="AB416" s="502"/>
      <c r="AC416" s="268"/>
      <c r="AD416" s="269" t="s">
        <v>397</v>
      </c>
      <c r="AE416" s="269" t="s">
        <v>397</v>
      </c>
      <c r="AF416" s="269" t="s">
        <v>397</v>
      </c>
      <c r="AG416" s="269" t="s">
        <v>397</v>
      </c>
      <c r="AH416" s="269" t="s">
        <v>90</v>
      </c>
      <c r="AI416" s="269" t="s">
        <v>90</v>
      </c>
      <c r="AJ416" s="269" t="s">
        <v>90</v>
      </c>
      <c r="AK416" s="269"/>
      <c r="AL416" s="269"/>
      <c r="AM416" s="270"/>
      <c r="AN416" s="269" t="s">
        <v>90</v>
      </c>
      <c r="AO416" s="269" t="s">
        <v>90</v>
      </c>
      <c r="AP416" s="299" t="s">
        <v>2941</v>
      </c>
      <c r="AQ416" s="272">
        <f t="shared" si="236"/>
        <v>0</v>
      </c>
      <c r="AR416" s="273">
        <f t="shared" si="237"/>
        <v>0</v>
      </c>
      <c r="AS416" s="274">
        <f t="shared" ref="AS416:AS444" si="241">IF(AND(SUMIF($A:$A,CONCATENATE($A416,"-","?"),$F:$F)+SUMIF($A:$A,CONCATENATE($A416,"-","??"),$F:$F)&gt;0,SUMIF($A:$A,CONCATENATE($A416,"-","?"),$F:$F)+SUMIF($A:$A,CONCATENATE($A416,"-","??"),$F:$F)&lt;&gt;$F416),1,0)</f>
        <v>0</v>
      </c>
      <c r="AT416" s="274">
        <f t="shared" si="216"/>
        <v>0</v>
      </c>
      <c r="AU416" s="125" t="str">
        <f t="shared" si="238"/>
        <v/>
      </c>
      <c r="AV416" s="126" t="str">
        <f t="shared" si="220"/>
        <v/>
      </c>
      <c r="AW416" s="125" t="str">
        <f t="shared" si="221"/>
        <v/>
      </c>
      <c r="AX416" s="127" t="str">
        <f t="shared" si="222"/>
        <v/>
      </c>
      <c r="AY416" s="127" t="str">
        <f t="shared" si="223"/>
        <v/>
      </c>
      <c r="AZ416" s="128" t="str">
        <f t="shared" si="239"/>
        <v/>
      </c>
      <c r="BA416" s="643">
        <v>220</v>
      </c>
      <c r="BB416" s="504" t="s">
        <v>869</v>
      </c>
      <c r="BC416" s="547"/>
      <c r="BD416" s="547"/>
      <c r="BE416" s="545"/>
      <c r="BF416" s="547"/>
      <c r="BG416" s="547"/>
      <c r="BH416" s="545"/>
      <c r="BI416" s="545"/>
      <c r="BJ416" s="544">
        <v>0</v>
      </c>
      <c r="BK416" s="545"/>
      <c r="BL416" s="544"/>
      <c r="BM416" s="269" t="s">
        <v>182</v>
      </c>
      <c r="BN416" s="269" t="s">
        <v>90</v>
      </c>
      <c r="BO416" s="299" t="s">
        <v>2941</v>
      </c>
      <c r="BP416" s="262" t="str">
        <f t="shared" si="224"/>
        <v/>
      </c>
      <c r="BQ416" s="263" t="str">
        <f t="shared" si="225"/>
        <v/>
      </c>
      <c r="BR416" s="263" t="str">
        <f t="shared" si="226"/>
        <v/>
      </c>
      <c r="BS416" s="263" t="str">
        <f t="shared" si="227"/>
        <v/>
      </c>
      <c r="BT416" s="264" t="str">
        <f t="shared" si="228"/>
        <v/>
      </c>
      <c r="BU416" s="264" t="str">
        <f t="shared" si="229"/>
        <v/>
      </c>
      <c r="BV416" s="263" t="str">
        <f t="shared" si="230"/>
        <v/>
      </c>
      <c r="BW416" s="263" t="str">
        <f t="shared" si="231"/>
        <v/>
      </c>
      <c r="BX416" s="263" t="str">
        <f t="shared" si="232"/>
        <v/>
      </c>
      <c r="BY416" s="263" t="str">
        <f t="shared" si="233"/>
        <v/>
      </c>
      <c r="BZ416" s="263" t="str">
        <f t="shared" si="234"/>
        <v/>
      </c>
      <c r="CA416" s="263" t="str">
        <f t="shared" si="235"/>
        <v/>
      </c>
      <c r="CB416" s="265"/>
      <c r="CC416" s="1131" t="s">
        <v>3397</v>
      </c>
      <c r="CD416" s="1126">
        <f t="shared" si="218"/>
        <v>0</v>
      </c>
      <c r="CE416" s="1126">
        <f t="shared" si="219"/>
        <v>0</v>
      </c>
    </row>
    <row r="417" spans="1:83" ht="40.5">
      <c r="A417" s="366">
        <v>228</v>
      </c>
      <c r="B417" s="372" t="s">
        <v>870</v>
      </c>
      <c r="C417" s="440"/>
      <c r="D417" s="372"/>
      <c r="E417" s="372"/>
      <c r="F417" s="75"/>
      <c r="G417" s="75"/>
      <c r="H417" s="367"/>
      <c r="I417" s="75"/>
      <c r="J417" s="75"/>
      <c r="K417" s="367"/>
      <c r="L417" s="367"/>
      <c r="M417" s="360"/>
      <c r="N417" s="367"/>
      <c r="O417" s="360"/>
      <c r="P417" s="371"/>
      <c r="Q417" s="371"/>
      <c r="R417" s="371"/>
      <c r="S417" s="371"/>
      <c r="T417" s="371"/>
      <c r="U417" s="425" t="s">
        <v>4326</v>
      </c>
      <c r="V417" s="500" t="s">
        <v>167</v>
      </c>
      <c r="W417" s="501" t="s">
        <v>51</v>
      </c>
      <c r="X417" s="501"/>
      <c r="Y417" s="501"/>
      <c r="Z417" s="501"/>
      <c r="AA417" s="501"/>
      <c r="AB417" s="502"/>
      <c r="AC417" s="268"/>
      <c r="AD417" s="269" t="s">
        <v>397</v>
      </c>
      <c r="AE417" s="269" t="s">
        <v>397</v>
      </c>
      <c r="AF417" s="269" t="s">
        <v>397</v>
      </c>
      <c r="AG417" s="269" t="s">
        <v>397</v>
      </c>
      <c r="AH417" s="269" t="s">
        <v>90</v>
      </c>
      <c r="AI417" s="269" t="s">
        <v>90</v>
      </c>
      <c r="AJ417" s="269" t="s">
        <v>90</v>
      </c>
      <c r="AK417" s="269"/>
      <c r="AL417" s="269"/>
      <c r="AM417" s="270"/>
      <c r="AN417" s="269" t="s">
        <v>90</v>
      </c>
      <c r="AO417" s="269" t="s">
        <v>90</v>
      </c>
      <c r="AP417" s="299" t="s">
        <v>2941</v>
      </c>
      <c r="AQ417" s="272">
        <f t="shared" si="236"/>
        <v>0</v>
      </c>
      <c r="AR417" s="273">
        <f t="shared" si="237"/>
        <v>0</v>
      </c>
      <c r="AS417" s="274">
        <f t="shared" si="241"/>
        <v>0</v>
      </c>
      <c r="AT417" s="274">
        <f t="shared" si="216"/>
        <v>0</v>
      </c>
      <c r="AU417" s="125" t="str">
        <f t="shared" si="238"/>
        <v/>
      </c>
      <c r="AV417" s="126" t="str">
        <f t="shared" si="220"/>
        <v/>
      </c>
      <c r="AW417" s="125" t="str">
        <f t="shared" si="221"/>
        <v/>
      </c>
      <c r="AX417" s="127" t="str">
        <f t="shared" si="222"/>
        <v/>
      </c>
      <c r="AY417" s="127" t="str">
        <f t="shared" si="223"/>
        <v/>
      </c>
      <c r="AZ417" s="128" t="str">
        <f t="shared" si="239"/>
        <v/>
      </c>
      <c r="BA417" s="643">
        <v>221</v>
      </c>
      <c r="BB417" s="504" t="s">
        <v>870</v>
      </c>
      <c r="BC417" s="547"/>
      <c r="BD417" s="547"/>
      <c r="BE417" s="545"/>
      <c r="BF417" s="547"/>
      <c r="BG417" s="547"/>
      <c r="BH417" s="545"/>
      <c r="BI417" s="545"/>
      <c r="BJ417" s="544">
        <v>0</v>
      </c>
      <c r="BK417" s="545"/>
      <c r="BL417" s="544"/>
      <c r="BM417" s="269" t="s">
        <v>182</v>
      </c>
      <c r="BN417" s="269" t="s">
        <v>90</v>
      </c>
      <c r="BO417" s="299" t="s">
        <v>2941</v>
      </c>
      <c r="BP417" s="262" t="str">
        <f t="shared" si="224"/>
        <v/>
      </c>
      <c r="BQ417" s="263" t="str">
        <f t="shared" si="225"/>
        <v/>
      </c>
      <c r="BR417" s="263" t="str">
        <f t="shared" si="226"/>
        <v/>
      </c>
      <c r="BS417" s="263" t="str">
        <f t="shared" si="227"/>
        <v/>
      </c>
      <c r="BT417" s="264" t="str">
        <f t="shared" si="228"/>
        <v/>
      </c>
      <c r="BU417" s="264" t="str">
        <f t="shared" si="229"/>
        <v/>
      </c>
      <c r="BV417" s="263" t="str">
        <f t="shared" si="230"/>
        <v/>
      </c>
      <c r="BW417" s="263" t="str">
        <f t="shared" si="231"/>
        <v/>
      </c>
      <c r="BX417" s="263" t="str">
        <f t="shared" si="232"/>
        <v/>
      </c>
      <c r="BY417" s="263" t="str">
        <f t="shared" si="233"/>
        <v/>
      </c>
      <c r="BZ417" s="263" t="str">
        <f t="shared" si="234"/>
        <v/>
      </c>
      <c r="CA417" s="263" t="str">
        <f t="shared" si="235"/>
        <v/>
      </c>
      <c r="CB417" s="265"/>
      <c r="CC417" s="1131" t="s">
        <v>3397</v>
      </c>
      <c r="CD417" s="1126">
        <f t="shared" si="218"/>
        <v>0</v>
      </c>
      <c r="CE417" s="1126">
        <f t="shared" si="219"/>
        <v>0</v>
      </c>
    </row>
    <row r="418" spans="1:83">
      <c r="A418" s="366">
        <v>229</v>
      </c>
      <c r="B418" s="372" t="s">
        <v>871</v>
      </c>
      <c r="C418" s="440"/>
      <c r="D418" s="372"/>
      <c r="E418" s="372"/>
      <c r="F418" s="75"/>
      <c r="G418" s="75"/>
      <c r="H418" s="367"/>
      <c r="I418" s="75"/>
      <c r="J418" s="75"/>
      <c r="K418" s="367"/>
      <c r="L418" s="367"/>
      <c r="M418" s="360"/>
      <c r="N418" s="367"/>
      <c r="O418" s="360"/>
      <c r="P418" s="371"/>
      <c r="Q418" s="371"/>
      <c r="R418" s="371"/>
      <c r="S418" s="371"/>
      <c r="T418" s="371"/>
      <c r="U418" s="425" t="s">
        <v>4326</v>
      </c>
      <c r="V418" s="500"/>
      <c r="W418" s="501"/>
      <c r="X418" s="501"/>
      <c r="Y418" s="501"/>
      <c r="Z418" s="501"/>
      <c r="AA418" s="501"/>
      <c r="AB418" s="502"/>
      <c r="AC418" s="268"/>
      <c r="AD418" s="269" t="s">
        <v>397</v>
      </c>
      <c r="AE418" s="269" t="s">
        <v>397</v>
      </c>
      <c r="AF418" s="269" t="s">
        <v>397</v>
      </c>
      <c r="AG418" s="269" t="s">
        <v>397</v>
      </c>
      <c r="AH418" s="269" t="s">
        <v>90</v>
      </c>
      <c r="AI418" s="269" t="s">
        <v>90</v>
      </c>
      <c r="AJ418" s="269" t="s">
        <v>90</v>
      </c>
      <c r="AK418" s="269"/>
      <c r="AL418" s="269"/>
      <c r="AM418" s="270"/>
      <c r="AN418" s="269" t="s">
        <v>90</v>
      </c>
      <c r="AO418" s="269" t="s">
        <v>90</v>
      </c>
      <c r="AP418" s="299" t="s">
        <v>2941</v>
      </c>
      <c r="AQ418" s="272">
        <f t="shared" si="236"/>
        <v>0</v>
      </c>
      <c r="AR418" s="273">
        <f t="shared" si="237"/>
        <v>0</v>
      </c>
      <c r="AS418" s="274">
        <f t="shared" si="241"/>
        <v>0</v>
      </c>
      <c r="AT418" s="274">
        <f t="shared" ref="AT418:AT473" si="242">IF(AND(SUMIF($A:$A,CONCATENATE($A418,"-","?"),$I:$I)+SUMIF($A:$A,CONCATENATE($A418,"-","??"),$I:$I)&gt;0,SUMIF($A:$A,CONCATENATE($A418,"-","?"),$I:$I)+SUMIF($A:$A,CONCATENATE($A418,"-","??"),$I:$I)&lt;&gt;$I418),1,0)</f>
        <v>0</v>
      </c>
      <c r="AU418" s="125" t="str">
        <f t="shared" si="238"/>
        <v/>
      </c>
      <c r="AV418" s="126" t="str">
        <f t="shared" si="220"/>
        <v/>
      </c>
      <c r="AW418" s="125" t="str">
        <f t="shared" si="221"/>
        <v/>
      </c>
      <c r="AX418" s="127" t="str">
        <f t="shared" si="222"/>
        <v/>
      </c>
      <c r="AY418" s="127" t="str">
        <f t="shared" si="223"/>
        <v/>
      </c>
      <c r="AZ418" s="128" t="str">
        <f t="shared" si="239"/>
        <v/>
      </c>
      <c r="BA418" s="643">
        <v>222</v>
      </c>
      <c r="BB418" s="504" t="s">
        <v>871</v>
      </c>
      <c r="BC418" s="547"/>
      <c r="BD418" s="547"/>
      <c r="BE418" s="545"/>
      <c r="BF418" s="547"/>
      <c r="BG418" s="547"/>
      <c r="BH418" s="545"/>
      <c r="BI418" s="545"/>
      <c r="BJ418" s="544">
        <v>0</v>
      </c>
      <c r="BK418" s="545"/>
      <c r="BL418" s="544"/>
      <c r="BM418" s="269" t="s">
        <v>182</v>
      </c>
      <c r="BN418" s="269" t="s">
        <v>90</v>
      </c>
      <c r="BO418" s="299" t="s">
        <v>2941</v>
      </c>
      <c r="BP418" s="262" t="str">
        <f t="shared" si="224"/>
        <v/>
      </c>
      <c r="BQ418" s="263" t="str">
        <f t="shared" si="225"/>
        <v/>
      </c>
      <c r="BR418" s="263" t="str">
        <f t="shared" si="226"/>
        <v/>
      </c>
      <c r="BS418" s="263" t="str">
        <f t="shared" si="227"/>
        <v/>
      </c>
      <c r="BT418" s="264" t="str">
        <f t="shared" si="228"/>
        <v/>
      </c>
      <c r="BU418" s="264" t="str">
        <f t="shared" si="229"/>
        <v/>
      </c>
      <c r="BV418" s="263" t="str">
        <f t="shared" si="230"/>
        <v/>
      </c>
      <c r="BW418" s="263" t="str">
        <f t="shared" si="231"/>
        <v/>
      </c>
      <c r="BX418" s="263" t="str">
        <f t="shared" si="232"/>
        <v/>
      </c>
      <c r="BY418" s="263" t="str">
        <f t="shared" si="233"/>
        <v/>
      </c>
      <c r="BZ418" s="263" t="str">
        <f t="shared" si="234"/>
        <v/>
      </c>
      <c r="CA418" s="263" t="str">
        <f t="shared" si="235"/>
        <v/>
      </c>
      <c r="CB418" s="265"/>
      <c r="CC418" s="1131" t="s">
        <v>3397</v>
      </c>
      <c r="CD418" s="1126">
        <f t="shared" si="218"/>
        <v>0</v>
      </c>
      <c r="CE418" s="1126">
        <f t="shared" si="219"/>
        <v>0</v>
      </c>
    </row>
    <row r="419" spans="1:83" ht="27">
      <c r="A419" s="366">
        <v>230</v>
      </c>
      <c r="B419" s="372" t="s">
        <v>872</v>
      </c>
      <c r="C419" s="440"/>
      <c r="D419" s="372"/>
      <c r="E419" s="372"/>
      <c r="F419" s="75"/>
      <c r="G419" s="75"/>
      <c r="H419" s="367"/>
      <c r="I419" s="75"/>
      <c r="J419" s="75"/>
      <c r="K419" s="367"/>
      <c r="L419" s="367"/>
      <c r="M419" s="360"/>
      <c r="N419" s="367"/>
      <c r="O419" s="360"/>
      <c r="P419" s="371"/>
      <c r="Q419" s="371"/>
      <c r="R419" s="371"/>
      <c r="S419" s="371"/>
      <c r="T419" s="371"/>
      <c r="U419" s="425" t="s">
        <v>4326</v>
      </c>
      <c r="V419" s="500"/>
      <c r="W419" s="501"/>
      <c r="X419" s="501"/>
      <c r="Y419" s="501"/>
      <c r="Z419" s="501"/>
      <c r="AA419" s="501"/>
      <c r="AB419" s="502"/>
      <c r="AC419" s="268"/>
      <c r="AD419" s="269" t="s">
        <v>397</v>
      </c>
      <c r="AE419" s="269" t="s">
        <v>397</v>
      </c>
      <c r="AF419" s="269" t="s">
        <v>397</v>
      </c>
      <c r="AG419" s="269" t="s">
        <v>397</v>
      </c>
      <c r="AH419" s="269" t="s">
        <v>90</v>
      </c>
      <c r="AI419" s="269" t="s">
        <v>90</v>
      </c>
      <c r="AJ419" s="269" t="s">
        <v>90</v>
      </c>
      <c r="AK419" s="269"/>
      <c r="AL419" s="269"/>
      <c r="AM419" s="270"/>
      <c r="AN419" s="269" t="s">
        <v>90</v>
      </c>
      <c r="AO419" s="269" t="s">
        <v>90</v>
      </c>
      <c r="AP419" s="299" t="s">
        <v>2941</v>
      </c>
      <c r="AQ419" s="272">
        <f t="shared" si="236"/>
        <v>0</v>
      </c>
      <c r="AR419" s="273">
        <f t="shared" si="237"/>
        <v>0</v>
      </c>
      <c r="AS419" s="274">
        <f t="shared" si="241"/>
        <v>0</v>
      </c>
      <c r="AT419" s="274">
        <f t="shared" si="242"/>
        <v>0</v>
      </c>
      <c r="AU419" s="125" t="str">
        <f t="shared" si="238"/>
        <v/>
      </c>
      <c r="AV419" s="126" t="str">
        <f t="shared" si="220"/>
        <v/>
      </c>
      <c r="AW419" s="125" t="str">
        <f t="shared" si="221"/>
        <v/>
      </c>
      <c r="AX419" s="127" t="str">
        <f t="shared" si="222"/>
        <v/>
      </c>
      <c r="AY419" s="127" t="str">
        <f t="shared" si="223"/>
        <v/>
      </c>
      <c r="AZ419" s="128" t="str">
        <f t="shared" si="239"/>
        <v/>
      </c>
      <c r="BA419" s="643">
        <v>223</v>
      </c>
      <c r="BB419" s="504" t="s">
        <v>872</v>
      </c>
      <c r="BC419" s="547"/>
      <c r="BD419" s="547"/>
      <c r="BE419" s="545"/>
      <c r="BF419" s="547"/>
      <c r="BG419" s="547"/>
      <c r="BH419" s="545"/>
      <c r="BI419" s="545"/>
      <c r="BJ419" s="544">
        <v>0</v>
      </c>
      <c r="BK419" s="545"/>
      <c r="BL419" s="544"/>
      <c r="BM419" s="269" t="s">
        <v>182</v>
      </c>
      <c r="BN419" s="269" t="s">
        <v>90</v>
      </c>
      <c r="BO419" s="299" t="s">
        <v>2941</v>
      </c>
      <c r="BP419" s="262" t="str">
        <f t="shared" si="224"/>
        <v/>
      </c>
      <c r="BQ419" s="263" t="str">
        <f t="shared" si="225"/>
        <v/>
      </c>
      <c r="BR419" s="263" t="str">
        <f t="shared" si="226"/>
        <v/>
      </c>
      <c r="BS419" s="263" t="str">
        <f t="shared" si="227"/>
        <v/>
      </c>
      <c r="BT419" s="264" t="str">
        <f t="shared" si="228"/>
        <v/>
      </c>
      <c r="BU419" s="264" t="str">
        <f t="shared" si="229"/>
        <v/>
      </c>
      <c r="BV419" s="263" t="str">
        <f t="shared" si="230"/>
        <v/>
      </c>
      <c r="BW419" s="263" t="str">
        <f t="shared" si="231"/>
        <v/>
      </c>
      <c r="BX419" s="263" t="str">
        <f t="shared" si="232"/>
        <v/>
      </c>
      <c r="BY419" s="263" t="str">
        <f t="shared" si="233"/>
        <v/>
      </c>
      <c r="BZ419" s="263" t="str">
        <f t="shared" si="234"/>
        <v/>
      </c>
      <c r="CA419" s="263" t="str">
        <f t="shared" si="235"/>
        <v/>
      </c>
      <c r="CB419" s="265"/>
      <c r="CC419" s="1131" t="s">
        <v>3397</v>
      </c>
      <c r="CD419" s="1126">
        <f t="shared" si="218"/>
        <v>0</v>
      </c>
      <c r="CE419" s="1126">
        <f t="shared" si="219"/>
        <v>0</v>
      </c>
    </row>
    <row r="420" spans="1:83" ht="27">
      <c r="A420" s="373" t="s">
        <v>3322</v>
      </c>
      <c r="B420" s="372" t="s">
        <v>873</v>
      </c>
      <c r="C420" s="440"/>
      <c r="D420" s="372"/>
      <c r="E420" s="372"/>
      <c r="F420" s="75"/>
      <c r="G420" s="75"/>
      <c r="H420" s="367"/>
      <c r="I420" s="75"/>
      <c r="J420" s="75"/>
      <c r="K420" s="367"/>
      <c r="L420" s="367"/>
      <c r="M420" s="360"/>
      <c r="N420" s="367"/>
      <c r="O420" s="360"/>
      <c r="P420" s="371"/>
      <c r="Q420" s="371"/>
      <c r="R420" s="371"/>
      <c r="S420" s="371"/>
      <c r="T420" s="371"/>
      <c r="U420" s="425" t="s">
        <v>4326</v>
      </c>
      <c r="V420" s="500"/>
      <c r="W420" s="501"/>
      <c r="X420" s="501"/>
      <c r="Y420" s="501"/>
      <c r="Z420" s="501"/>
      <c r="AA420" s="501"/>
      <c r="AB420" s="502"/>
      <c r="AC420" s="268"/>
      <c r="AD420" s="269" t="s">
        <v>397</v>
      </c>
      <c r="AE420" s="269" t="s">
        <v>397</v>
      </c>
      <c r="AF420" s="269" t="s">
        <v>397</v>
      </c>
      <c r="AG420" s="269" t="s">
        <v>397</v>
      </c>
      <c r="AH420" s="269" t="s">
        <v>90</v>
      </c>
      <c r="AI420" s="269" t="s">
        <v>90</v>
      </c>
      <c r="AJ420" s="269" t="s">
        <v>90</v>
      </c>
      <c r="AK420" s="269"/>
      <c r="AL420" s="269"/>
      <c r="AM420" s="270"/>
      <c r="AN420" s="269" t="s">
        <v>90</v>
      </c>
      <c r="AO420" s="269" t="s">
        <v>90</v>
      </c>
      <c r="AP420" s="299" t="s">
        <v>2941</v>
      </c>
      <c r="AQ420" s="272">
        <f t="shared" si="236"/>
        <v>0</v>
      </c>
      <c r="AR420" s="273">
        <f t="shared" si="237"/>
        <v>0</v>
      </c>
      <c r="AS420" s="274">
        <f t="shared" si="241"/>
        <v>0</v>
      </c>
      <c r="AT420" s="274">
        <f t="shared" si="242"/>
        <v>0</v>
      </c>
      <c r="AU420" s="125" t="str">
        <f t="shared" si="238"/>
        <v/>
      </c>
      <c r="AV420" s="126" t="str">
        <f t="shared" si="220"/>
        <v/>
      </c>
      <c r="AW420" s="125" t="str">
        <f t="shared" si="221"/>
        <v/>
      </c>
      <c r="AX420" s="127" t="str">
        <f t="shared" si="222"/>
        <v/>
      </c>
      <c r="AY420" s="127" t="str">
        <f t="shared" si="223"/>
        <v/>
      </c>
      <c r="AZ420" s="128" t="str">
        <f t="shared" si="239"/>
        <v/>
      </c>
      <c r="BA420" s="503" t="s">
        <v>2643</v>
      </c>
      <c r="BB420" s="504" t="s">
        <v>873</v>
      </c>
      <c r="BC420" s="547"/>
      <c r="BD420" s="547"/>
      <c r="BE420" s="545"/>
      <c r="BF420" s="547"/>
      <c r="BG420" s="547"/>
      <c r="BH420" s="545"/>
      <c r="BI420" s="545"/>
      <c r="BJ420" s="544">
        <v>0</v>
      </c>
      <c r="BK420" s="545"/>
      <c r="BL420" s="544"/>
      <c r="BM420" s="269" t="s">
        <v>182</v>
      </c>
      <c r="BN420" s="269" t="s">
        <v>90</v>
      </c>
      <c r="BO420" s="299" t="s">
        <v>2941</v>
      </c>
      <c r="BP420" s="262" t="str">
        <f t="shared" si="224"/>
        <v/>
      </c>
      <c r="BQ420" s="263" t="str">
        <f t="shared" si="225"/>
        <v/>
      </c>
      <c r="BR420" s="263" t="str">
        <f t="shared" si="226"/>
        <v/>
      </c>
      <c r="BS420" s="263" t="str">
        <f t="shared" si="227"/>
        <v/>
      </c>
      <c r="BT420" s="264" t="str">
        <f t="shared" si="228"/>
        <v/>
      </c>
      <c r="BU420" s="264" t="str">
        <f t="shared" si="229"/>
        <v/>
      </c>
      <c r="BV420" s="263" t="str">
        <f t="shared" si="230"/>
        <v/>
      </c>
      <c r="BW420" s="263" t="str">
        <f t="shared" si="231"/>
        <v/>
      </c>
      <c r="BX420" s="263" t="str">
        <f t="shared" si="232"/>
        <v/>
      </c>
      <c r="BY420" s="263" t="str">
        <f t="shared" si="233"/>
        <v/>
      </c>
      <c r="BZ420" s="263" t="str">
        <f t="shared" si="234"/>
        <v/>
      </c>
      <c r="CA420" s="263" t="str">
        <f t="shared" si="235"/>
        <v/>
      </c>
      <c r="CB420" s="265"/>
      <c r="CC420" s="1131" t="s">
        <v>3397</v>
      </c>
      <c r="CD420" s="1126">
        <f t="shared" si="218"/>
        <v>0</v>
      </c>
      <c r="CE420" s="1126">
        <f t="shared" si="219"/>
        <v>0</v>
      </c>
    </row>
    <row r="421" spans="1:83" ht="27">
      <c r="A421" s="44" t="s">
        <v>3323</v>
      </c>
      <c r="B421" s="74" t="s">
        <v>874</v>
      </c>
      <c r="C421" s="143"/>
      <c r="D421" s="74"/>
      <c r="E421" s="74"/>
      <c r="F421" s="75"/>
      <c r="G421" s="75"/>
      <c r="H421" s="76"/>
      <c r="I421" s="75"/>
      <c r="J421" s="75"/>
      <c r="K421" s="76"/>
      <c r="L421" s="76"/>
      <c r="M421" s="121"/>
      <c r="N421" s="76"/>
      <c r="O421" s="121"/>
      <c r="P421" s="77"/>
      <c r="Q421" s="77"/>
      <c r="R421" s="77"/>
      <c r="S421" s="77"/>
      <c r="T421" s="77"/>
      <c r="U421" s="170" t="s">
        <v>4326</v>
      </c>
      <c r="V421" s="500"/>
      <c r="W421" s="501"/>
      <c r="X421" s="501"/>
      <c r="Y421" s="501"/>
      <c r="Z421" s="501"/>
      <c r="AA421" s="501"/>
      <c r="AB421" s="502"/>
      <c r="AC421" s="268"/>
      <c r="AD421" s="269" t="s">
        <v>397</v>
      </c>
      <c r="AE421" s="269" t="s">
        <v>397</v>
      </c>
      <c r="AF421" s="269" t="s">
        <v>397</v>
      </c>
      <c r="AG421" s="269" t="s">
        <v>397</v>
      </c>
      <c r="AH421" s="269" t="s">
        <v>90</v>
      </c>
      <c r="AI421" s="269" t="s">
        <v>90</v>
      </c>
      <c r="AJ421" s="269" t="s">
        <v>90</v>
      </c>
      <c r="AK421" s="269"/>
      <c r="AL421" s="269"/>
      <c r="AM421" s="270"/>
      <c r="AN421" s="269" t="s">
        <v>90</v>
      </c>
      <c r="AO421" s="269" t="s">
        <v>90</v>
      </c>
      <c r="AP421" s="299" t="s">
        <v>2941</v>
      </c>
      <c r="AQ421" s="272">
        <f t="shared" si="236"/>
        <v>0</v>
      </c>
      <c r="AR421" s="273">
        <f t="shared" si="237"/>
        <v>0</v>
      </c>
      <c r="AS421" s="274">
        <f t="shared" si="241"/>
        <v>0</v>
      </c>
      <c r="AT421" s="274">
        <f t="shared" si="242"/>
        <v>0</v>
      </c>
      <c r="AU421" s="125" t="str">
        <f t="shared" si="238"/>
        <v/>
      </c>
      <c r="AV421" s="126" t="str">
        <f t="shared" si="220"/>
        <v/>
      </c>
      <c r="AW421" s="125" t="str">
        <f t="shared" si="221"/>
        <v/>
      </c>
      <c r="AX421" s="127" t="str">
        <f t="shared" si="222"/>
        <v/>
      </c>
      <c r="AY421" s="127" t="str">
        <f t="shared" si="223"/>
        <v/>
      </c>
      <c r="AZ421" s="128" t="str">
        <f t="shared" si="239"/>
        <v/>
      </c>
      <c r="BA421" s="503" t="s">
        <v>2644</v>
      </c>
      <c r="BB421" s="504" t="s">
        <v>874</v>
      </c>
      <c r="BC421" s="547"/>
      <c r="BD421" s="547"/>
      <c r="BE421" s="545"/>
      <c r="BF421" s="547"/>
      <c r="BG421" s="547"/>
      <c r="BH421" s="545"/>
      <c r="BI421" s="545"/>
      <c r="BJ421" s="544">
        <v>0</v>
      </c>
      <c r="BK421" s="545"/>
      <c r="BL421" s="544"/>
      <c r="BM421" s="269" t="s">
        <v>182</v>
      </c>
      <c r="BN421" s="269" t="s">
        <v>90</v>
      </c>
      <c r="BO421" s="299" t="s">
        <v>2941</v>
      </c>
      <c r="BP421" s="262" t="str">
        <f t="shared" si="224"/>
        <v/>
      </c>
      <c r="BQ421" s="263" t="str">
        <f t="shared" si="225"/>
        <v/>
      </c>
      <c r="BR421" s="263" t="str">
        <f t="shared" si="226"/>
        <v/>
      </c>
      <c r="BS421" s="263" t="str">
        <f t="shared" si="227"/>
        <v/>
      </c>
      <c r="BT421" s="264" t="str">
        <f t="shared" si="228"/>
        <v/>
      </c>
      <c r="BU421" s="264" t="str">
        <f t="shared" si="229"/>
        <v/>
      </c>
      <c r="BV421" s="263" t="str">
        <f t="shared" si="230"/>
        <v/>
      </c>
      <c r="BW421" s="263" t="str">
        <f t="shared" si="231"/>
        <v/>
      </c>
      <c r="BX421" s="263" t="str">
        <f t="shared" si="232"/>
        <v/>
      </c>
      <c r="BY421" s="263" t="str">
        <f t="shared" si="233"/>
        <v/>
      </c>
      <c r="BZ421" s="263" t="str">
        <f t="shared" si="234"/>
        <v/>
      </c>
      <c r="CA421" s="263" t="str">
        <f t="shared" si="235"/>
        <v/>
      </c>
      <c r="CB421" s="265"/>
      <c r="CC421" s="1131" t="s">
        <v>3397</v>
      </c>
      <c r="CD421" s="1126">
        <f t="shared" si="218"/>
        <v>0</v>
      </c>
      <c r="CE421" s="1126">
        <f t="shared" si="219"/>
        <v>0</v>
      </c>
    </row>
    <row r="422" spans="1:83" ht="148.5">
      <c r="A422" s="366">
        <v>231</v>
      </c>
      <c r="B422" s="74" t="s">
        <v>658</v>
      </c>
      <c r="C422" s="1210" t="s">
        <v>3577</v>
      </c>
      <c r="D422" s="1193" t="s">
        <v>3578</v>
      </c>
      <c r="E422" s="1193" t="s">
        <v>90</v>
      </c>
      <c r="F422" s="1185">
        <v>1292</v>
      </c>
      <c r="G422" s="1185"/>
      <c r="H422" s="1194">
        <v>19444</v>
      </c>
      <c r="I422" s="1185">
        <v>1412</v>
      </c>
      <c r="J422" s="1185"/>
      <c r="K422" s="1194">
        <v>22010</v>
      </c>
      <c r="L422" s="1194"/>
      <c r="M422" s="1194">
        <v>1292</v>
      </c>
      <c r="N422" s="1194">
        <v>94</v>
      </c>
      <c r="O422" s="1194">
        <v>1318</v>
      </c>
      <c r="P422" s="1196" t="s">
        <v>231</v>
      </c>
      <c r="Q422" s="1196" t="s">
        <v>3402</v>
      </c>
      <c r="R422" s="1196" t="s">
        <v>3579</v>
      </c>
      <c r="S422" s="1196" t="s">
        <v>3580</v>
      </c>
      <c r="T422" s="1196" t="s">
        <v>3581</v>
      </c>
      <c r="U422" s="1191" t="s">
        <v>3582</v>
      </c>
      <c r="V422" s="500"/>
      <c r="W422" s="501"/>
      <c r="X422" s="501"/>
      <c r="Y422" s="501"/>
      <c r="Z422" s="501"/>
      <c r="AA422" s="501"/>
      <c r="AB422" s="502"/>
      <c r="AC422" s="268"/>
      <c r="AD422" s="269" t="s">
        <v>397</v>
      </c>
      <c r="AE422" s="269" t="s">
        <v>397</v>
      </c>
      <c r="AF422" s="269" t="s">
        <v>397</v>
      </c>
      <c r="AG422" s="269" t="s">
        <v>397</v>
      </c>
      <c r="AH422" s="269" t="s">
        <v>90</v>
      </c>
      <c r="AI422" s="269" t="s">
        <v>90</v>
      </c>
      <c r="AJ422" s="269" t="s">
        <v>90</v>
      </c>
      <c r="AK422" s="269"/>
      <c r="AL422" s="269"/>
      <c r="AM422" s="270"/>
      <c r="AN422" s="269" t="s">
        <v>90</v>
      </c>
      <c r="AO422" s="269" t="s">
        <v>90</v>
      </c>
      <c r="AP422" s="299" t="s">
        <v>2941</v>
      </c>
      <c r="AQ422" s="272">
        <f t="shared" si="236"/>
        <v>0</v>
      </c>
      <c r="AR422" s="273">
        <f t="shared" si="237"/>
        <v>0</v>
      </c>
      <c r="AS422" s="274">
        <f t="shared" si="241"/>
        <v>0</v>
      </c>
      <c r="AT422" s="274">
        <f t="shared" si="242"/>
        <v>0</v>
      </c>
      <c r="AU422" s="125" t="str">
        <f t="shared" si="238"/>
        <v/>
      </c>
      <c r="AV422" s="126">
        <f t="shared" si="220"/>
        <v>9.2879256965944244</v>
      </c>
      <c r="AW422" s="125">
        <f t="shared" si="221"/>
        <v>13.196873071384484</v>
      </c>
      <c r="AX422" s="127">
        <f t="shared" si="222"/>
        <v>66.447233079613255</v>
      </c>
      <c r="AY422" s="127">
        <f t="shared" si="223"/>
        <v>64.152657882780559</v>
      </c>
      <c r="AZ422" s="128" t="str">
        <f t="shared" si="239"/>
        <v/>
      </c>
      <c r="BA422" s="643">
        <v>224</v>
      </c>
      <c r="BB422" s="504" t="s">
        <v>658</v>
      </c>
      <c r="BC422" s="547"/>
      <c r="BD422" s="547"/>
      <c r="BE422" s="545"/>
      <c r="BF422" s="547"/>
      <c r="BG422" s="547"/>
      <c r="BH422" s="545"/>
      <c r="BI422" s="545"/>
      <c r="BJ422" s="544">
        <v>0</v>
      </c>
      <c r="BK422" s="545"/>
      <c r="BL422" s="544"/>
      <c r="BM422" s="269" t="s">
        <v>182</v>
      </c>
      <c r="BN422" s="269" t="s">
        <v>90</v>
      </c>
      <c r="BO422" s="299" t="s">
        <v>2941</v>
      </c>
      <c r="BP422" s="262" t="str">
        <f t="shared" si="224"/>
        <v/>
      </c>
      <c r="BQ422" s="263">
        <f t="shared" si="225"/>
        <v>1292</v>
      </c>
      <c r="BR422" s="263" t="str">
        <f t="shared" si="226"/>
        <v/>
      </c>
      <c r="BS422" s="263">
        <f t="shared" si="227"/>
        <v>19444</v>
      </c>
      <c r="BT422" s="264" t="str">
        <f t="shared" si="228"/>
        <v/>
      </c>
      <c r="BU422" s="264" t="str">
        <f t="shared" si="229"/>
        <v/>
      </c>
      <c r="BV422" s="263" t="str">
        <f t="shared" si="230"/>
        <v/>
      </c>
      <c r="BW422" s="263">
        <f t="shared" si="231"/>
        <v>1292</v>
      </c>
      <c r="BX422" s="263" t="str">
        <f t="shared" si="232"/>
        <v/>
      </c>
      <c r="BY422" s="263" t="str">
        <f t="shared" si="233"/>
        <v/>
      </c>
      <c r="BZ422" s="263" t="str">
        <f t="shared" si="234"/>
        <v>是否漏編</v>
      </c>
      <c r="CA422" s="263" t="str">
        <f t="shared" si="235"/>
        <v>chk</v>
      </c>
      <c r="CB422" s="265"/>
      <c r="CC422" s="1131" t="s">
        <v>3397</v>
      </c>
      <c r="CD422" s="1126">
        <f t="shared" si="218"/>
        <v>0</v>
      </c>
      <c r="CE422" s="1126">
        <f t="shared" si="219"/>
        <v>0</v>
      </c>
    </row>
    <row r="423" spans="1:83" ht="27">
      <c r="A423" s="86">
        <v>232</v>
      </c>
      <c r="B423" s="74" t="s">
        <v>648</v>
      </c>
      <c r="C423" s="143"/>
      <c r="D423" s="74"/>
      <c r="E423" s="74"/>
      <c r="F423" s="75"/>
      <c r="G423" s="75"/>
      <c r="H423" s="76"/>
      <c r="I423" s="75"/>
      <c r="J423" s="75"/>
      <c r="K423" s="76"/>
      <c r="L423" s="76"/>
      <c r="M423" s="121"/>
      <c r="N423" s="76"/>
      <c r="O423" s="121"/>
      <c r="P423" s="77"/>
      <c r="Q423" s="77"/>
      <c r="R423" s="77"/>
      <c r="S423" s="77"/>
      <c r="T423" s="77"/>
      <c r="U423" s="170" t="s">
        <v>4326</v>
      </c>
      <c r="V423" s="500"/>
      <c r="W423" s="501"/>
      <c r="X423" s="501"/>
      <c r="Y423" s="501"/>
      <c r="Z423" s="501"/>
      <c r="AA423" s="501"/>
      <c r="AB423" s="502"/>
      <c r="AC423" s="268"/>
      <c r="AD423" s="269" t="s">
        <v>397</v>
      </c>
      <c r="AE423" s="269" t="s">
        <v>397</v>
      </c>
      <c r="AF423" s="269" t="s">
        <v>397</v>
      </c>
      <c r="AG423" s="269" t="s">
        <v>397</v>
      </c>
      <c r="AH423" s="269" t="s">
        <v>90</v>
      </c>
      <c r="AI423" s="269" t="s">
        <v>397</v>
      </c>
      <c r="AJ423" s="269" t="s">
        <v>90</v>
      </c>
      <c r="AK423" s="269"/>
      <c r="AL423" s="269"/>
      <c r="AM423" s="270"/>
      <c r="AN423" s="269" t="s">
        <v>90</v>
      </c>
      <c r="AO423" s="269" t="s">
        <v>90</v>
      </c>
      <c r="AP423" s="299" t="s">
        <v>2941</v>
      </c>
      <c r="AQ423" s="272">
        <f t="shared" si="236"/>
        <v>0</v>
      </c>
      <c r="AR423" s="273">
        <f t="shared" si="237"/>
        <v>0</v>
      </c>
      <c r="AS423" s="274">
        <f t="shared" si="241"/>
        <v>0</v>
      </c>
      <c r="AT423" s="274">
        <f t="shared" si="242"/>
        <v>0</v>
      </c>
      <c r="AU423" s="125" t="str">
        <f t="shared" si="238"/>
        <v/>
      </c>
      <c r="AV423" s="126" t="str">
        <f t="shared" si="220"/>
        <v/>
      </c>
      <c r="AW423" s="125" t="str">
        <f t="shared" si="221"/>
        <v/>
      </c>
      <c r="AX423" s="127" t="str">
        <f t="shared" si="222"/>
        <v/>
      </c>
      <c r="AY423" s="127" t="str">
        <f t="shared" si="223"/>
        <v/>
      </c>
      <c r="AZ423" s="128" t="str">
        <f t="shared" si="239"/>
        <v/>
      </c>
      <c r="BA423" s="643">
        <v>225</v>
      </c>
      <c r="BB423" s="504" t="s">
        <v>648</v>
      </c>
      <c r="BC423" s="547"/>
      <c r="BD423" s="547"/>
      <c r="BE423" s="545"/>
      <c r="BF423" s="547"/>
      <c r="BG423" s="547"/>
      <c r="BH423" s="545"/>
      <c r="BI423" s="545"/>
      <c r="BJ423" s="544">
        <v>0</v>
      </c>
      <c r="BK423" s="545"/>
      <c r="BL423" s="544"/>
      <c r="BM423" s="269" t="s">
        <v>182</v>
      </c>
      <c r="BN423" s="269" t="s">
        <v>182</v>
      </c>
      <c r="BO423" s="299" t="s">
        <v>2941</v>
      </c>
      <c r="BP423" s="262" t="str">
        <f t="shared" si="224"/>
        <v/>
      </c>
      <c r="BQ423" s="263" t="str">
        <f t="shared" si="225"/>
        <v/>
      </c>
      <c r="BR423" s="263" t="str">
        <f t="shared" si="226"/>
        <v/>
      </c>
      <c r="BS423" s="263" t="str">
        <f t="shared" si="227"/>
        <v/>
      </c>
      <c r="BT423" s="264" t="str">
        <f t="shared" si="228"/>
        <v/>
      </c>
      <c r="BU423" s="264" t="str">
        <f t="shared" si="229"/>
        <v/>
      </c>
      <c r="BV423" s="263" t="str">
        <f t="shared" si="230"/>
        <v/>
      </c>
      <c r="BW423" s="263" t="str">
        <f t="shared" si="231"/>
        <v/>
      </c>
      <c r="BX423" s="263" t="str">
        <f t="shared" si="232"/>
        <v/>
      </c>
      <c r="BY423" s="263" t="str">
        <f t="shared" si="233"/>
        <v/>
      </c>
      <c r="BZ423" s="263" t="str">
        <f t="shared" si="234"/>
        <v/>
      </c>
      <c r="CA423" s="263" t="str">
        <f t="shared" si="235"/>
        <v/>
      </c>
      <c r="CB423" s="265"/>
      <c r="CC423" s="1131" t="s">
        <v>3397</v>
      </c>
      <c r="CD423" s="1126">
        <f t="shared" si="218"/>
        <v>0</v>
      </c>
      <c r="CE423" s="1126">
        <f t="shared" si="219"/>
        <v>0</v>
      </c>
    </row>
    <row r="424" spans="1:83">
      <c r="A424" s="86">
        <v>233</v>
      </c>
      <c r="B424" s="74" t="s">
        <v>875</v>
      </c>
      <c r="C424" s="143"/>
      <c r="D424" s="74"/>
      <c r="E424" s="74"/>
      <c r="F424" s="75"/>
      <c r="G424" s="75"/>
      <c r="H424" s="76"/>
      <c r="I424" s="75"/>
      <c r="J424" s="75"/>
      <c r="K424" s="76"/>
      <c r="L424" s="76"/>
      <c r="M424" s="121"/>
      <c r="N424" s="76"/>
      <c r="O424" s="121"/>
      <c r="P424" s="77"/>
      <c r="Q424" s="77"/>
      <c r="R424" s="77"/>
      <c r="S424" s="77"/>
      <c r="T424" s="77"/>
      <c r="U424" s="170" t="s">
        <v>4326</v>
      </c>
      <c r="V424" s="500"/>
      <c r="W424" s="501"/>
      <c r="X424" s="501"/>
      <c r="Y424" s="501"/>
      <c r="Z424" s="501"/>
      <c r="AA424" s="501"/>
      <c r="AB424" s="502"/>
      <c r="AC424" s="268"/>
      <c r="AD424" s="269" t="s">
        <v>397</v>
      </c>
      <c r="AE424" s="269" t="s">
        <v>397</v>
      </c>
      <c r="AF424" s="269" t="s">
        <v>397</v>
      </c>
      <c r="AG424" s="269" t="s">
        <v>397</v>
      </c>
      <c r="AH424" s="269" t="s">
        <v>90</v>
      </c>
      <c r="AI424" s="269" t="s">
        <v>90</v>
      </c>
      <c r="AJ424" s="269" t="s">
        <v>90</v>
      </c>
      <c r="AK424" s="269"/>
      <c r="AL424" s="269"/>
      <c r="AM424" s="270"/>
      <c r="AN424" s="269" t="s">
        <v>90</v>
      </c>
      <c r="AO424" s="269" t="s">
        <v>90</v>
      </c>
      <c r="AP424" s="299" t="s">
        <v>2941</v>
      </c>
      <c r="AQ424" s="272">
        <f t="shared" si="236"/>
        <v>0</v>
      </c>
      <c r="AR424" s="273">
        <f t="shared" si="237"/>
        <v>0</v>
      </c>
      <c r="AS424" s="274">
        <f t="shared" si="241"/>
        <v>0</v>
      </c>
      <c r="AT424" s="274">
        <f t="shared" si="242"/>
        <v>0</v>
      </c>
      <c r="AU424" s="125" t="str">
        <f t="shared" si="238"/>
        <v/>
      </c>
      <c r="AV424" s="126" t="str">
        <f t="shared" si="220"/>
        <v/>
      </c>
      <c r="AW424" s="125" t="str">
        <f t="shared" si="221"/>
        <v/>
      </c>
      <c r="AX424" s="127" t="str">
        <f t="shared" si="222"/>
        <v/>
      </c>
      <c r="AY424" s="127" t="str">
        <f t="shared" si="223"/>
        <v/>
      </c>
      <c r="AZ424" s="128" t="str">
        <f t="shared" si="239"/>
        <v/>
      </c>
      <c r="BA424" s="643">
        <v>226</v>
      </c>
      <c r="BB424" s="504" t="s">
        <v>875</v>
      </c>
      <c r="BC424" s="547"/>
      <c r="BD424" s="547"/>
      <c r="BE424" s="545"/>
      <c r="BF424" s="547"/>
      <c r="BG424" s="547"/>
      <c r="BH424" s="545"/>
      <c r="BI424" s="545"/>
      <c r="BJ424" s="544">
        <v>0</v>
      </c>
      <c r="BK424" s="545"/>
      <c r="BL424" s="544"/>
      <c r="BM424" s="269" t="s">
        <v>182</v>
      </c>
      <c r="BN424" s="269" t="s">
        <v>90</v>
      </c>
      <c r="BO424" s="299" t="s">
        <v>2941</v>
      </c>
      <c r="BP424" s="262" t="str">
        <f t="shared" si="224"/>
        <v/>
      </c>
      <c r="BQ424" s="263" t="str">
        <f t="shared" si="225"/>
        <v/>
      </c>
      <c r="BR424" s="263" t="str">
        <f t="shared" si="226"/>
        <v/>
      </c>
      <c r="BS424" s="263" t="str">
        <f t="shared" si="227"/>
        <v/>
      </c>
      <c r="BT424" s="264" t="str">
        <f t="shared" si="228"/>
        <v/>
      </c>
      <c r="BU424" s="264" t="str">
        <f t="shared" si="229"/>
        <v/>
      </c>
      <c r="BV424" s="263" t="str">
        <f t="shared" si="230"/>
        <v/>
      </c>
      <c r="BW424" s="263" t="str">
        <f t="shared" si="231"/>
        <v/>
      </c>
      <c r="BX424" s="263" t="str">
        <f t="shared" si="232"/>
        <v/>
      </c>
      <c r="BY424" s="263" t="str">
        <f t="shared" si="233"/>
        <v/>
      </c>
      <c r="BZ424" s="263" t="str">
        <f t="shared" si="234"/>
        <v/>
      </c>
      <c r="CA424" s="263" t="str">
        <f t="shared" si="235"/>
        <v/>
      </c>
      <c r="CB424" s="265"/>
      <c r="CC424" s="1131" t="s">
        <v>3397</v>
      </c>
      <c r="CD424" s="1126">
        <f t="shared" si="218"/>
        <v>0</v>
      </c>
      <c r="CE424" s="1126">
        <f t="shared" si="219"/>
        <v>0</v>
      </c>
    </row>
    <row r="425" spans="1:83" ht="67.5">
      <c r="A425" s="366">
        <v>234</v>
      </c>
      <c r="B425" s="357" t="s">
        <v>1942</v>
      </c>
      <c r="C425" s="372"/>
      <c r="D425" s="357" t="s">
        <v>1732</v>
      </c>
      <c r="E425" s="357" t="s">
        <v>90</v>
      </c>
      <c r="F425" s="1625">
        <v>1080</v>
      </c>
      <c r="G425" s="1625"/>
      <c r="H425" s="359">
        <v>346</v>
      </c>
      <c r="I425" s="1625">
        <v>1126</v>
      </c>
      <c r="J425" s="1625"/>
      <c r="K425" s="359">
        <v>398</v>
      </c>
      <c r="L425" s="359">
        <v>918</v>
      </c>
      <c r="M425" s="360">
        <v>162</v>
      </c>
      <c r="N425" s="359">
        <v>952</v>
      </c>
      <c r="O425" s="360">
        <v>174</v>
      </c>
      <c r="P425" s="446" t="s">
        <v>1023</v>
      </c>
      <c r="Q425" s="446" t="s">
        <v>1733</v>
      </c>
      <c r="R425" s="446" t="s">
        <v>2674</v>
      </c>
      <c r="S425" s="446" t="s">
        <v>2675</v>
      </c>
      <c r="T425" s="446" t="s">
        <v>1731</v>
      </c>
      <c r="U425" s="1740"/>
      <c r="V425" s="500" t="s">
        <v>167</v>
      </c>
      <c r="W425" s="501" t="s">
        <v>2027</v>
      </c>
      <c r="X425" s="501"/>
      <c r="Y425" s="501"/>
      <c r="Z425" s="501"/>
      <c r="AA425" s="501"/>
      <c r="AB425" s="710" t="s">
        <v>90</v>
      </c>
      <c r="AC425" s="268"/>
      <c r="AD425" s="269" t="s">
        <v>229</v>
      </c>
      <c r="AE425" s="269" t="s">
        <v>224</v>
      </c>
      <c r="AF425" s="269" t="s">
        <v>225</v>
      </c>
      <c r="AG425" s="269" t="s">
        <v>222</v>
      </c>
      <c r="AH425" s="269" t="s">
        <v>3082</v>
      </c>
      <c r="AI425" s="269" t="s">
        <v>1697</v>
      </c>
      <c r="AJ425" s="269" t="s">
        <v>230</v>
      </c>
      <c r="AK425" s="269"/>
      <c r="AL425" s="269"/>
      <c r="AM425" s="283"/>
      <c r="AN425" s="269" t="s">
        <v>610</v>
      </c>
      <c r="AO425" s="269" t="s">
        <v>611</v>
      </c>
      <c r="AP425" s="276" t="s">
        <v>2957</v>
      </c>
      <c r="AQ425" s="272">
        <f t="shared" si="236"/>
        <v>0</v>
      </c>
      <c r="AR425" s="273">
        <f t="shared" si="237"/>
        <v>0</v>
      </c>
      <c r="AS425" s="274">
        <f t="shared" si="241"/>
        <v>0</v>
      </c>
      <c r="AT425" s="274">
        <f t="shared" si="242"/>
        <v>0</v>
      </c>
      <c r="AU425" s="125">
        <f t="shared" si="238"/>
        <v>20.535714285714278</v>
      </c>
      <c r="AV425" s="126">
        <f t="shared" si="220"/>
        <v>4.2592592592592515</v>
      </c>
      <c r="AW425" s="125">
        <f t="shared" si="221"/>
        <v>15.02890173410405</v>
      </c>
      <c r="AX425" s="127">
        <f t="shared" si="222"/>
        <v>3121.3872832369943</v>
      </c>
      <c r="AY425" s="127">
        <f t="shared" si="223"/>
        <v>2829.145728643216</v>
      </c>
      <c r="AZ425" s="128" t="str">
        <f t="shared" si="239"/>
        <v/>
      </c>
      <c r="BA425" s="643">
        <v>227</v>
      </c>
      <c r="BB425" s="534" t="s">
        <v>1942</v>
      </c>
      <c r="BC425" s="701">
        <v>896</v>
      </c>
      <c r="BD425" s="701">
        <v>398</v>
      </c>
      <c r="BE425" s="702"/>
      <c r="BF425" s="711">
        <v>1080</v>
      </c>
      <c r="BG425" s="711"/>
      <c r="BH425" s="712">
        <v>346</v>
      </c>
      <c r="BI425" s="712">
        <v>762</v>
      </c>
      <c r="BJ425" s="656">
        <v>134</v>
      </c>
      <c r="BK425" s="712">
        <v>918</v>
      </c>
      <c r="BL425" s="656">
        <v>162</v>
      </c>
      <c r="BM425" s="269" t="s">
        <v>225</v>
      </c>
      <c r="BN425" s="269" t="s">
        <v>1697</v>
      </c>
      <c r="BO425" s="276" t="s">
        <v>2957</v>
      </c>
      <c r="BP425" s="262" t="str">
        <f t="shared" si="224"/>
        <v/>
      </c>
      <c r="BQ425" s="263">
        <f t="shared" si="225"/>
        <v>0</v>
      </c>
      <c r="BR425" s="263" t="str">
        <f t="shared" si="226"/>
        <v/>
      </c>
      <c r="BS425" s="263">
        <f t="shared" si="227"/>
        <v>0</v>
      </c>
      <c r="BT425" s="264" t="str">
        <f t="shared" si="228"/>
        <v/>
      </c>
      <c r="BU425" s="264" t="str">
        <f t="shared" si="229"/>
        <v/>
      </c>
      <c r="BV425" s="263">
        <f t="shared" si="230"/>
        <v>0</v>
      </c>
      <c r="BW425" s="263">
        <f t="shared" si="231"/>
        <v>0</v>
      </c>
      <c r="BX425" s="263" t="str">
        <f t="shared" si="232"/>
        <v/>
      </c>
      <c r="BY425" s="263" t="str">
        <f t="shared" si="233"/>
        <v/>
      </c>
      <c r="BZ425" s="263" t="str">
        <f t="shared" si="234"/>
        <v/>
      </c>
      <c r="CA425" s="263" t="str">
        <f t="shared" si="235"/>
        <v/>
      </c>
      <c r="CB425" s="277"/>
      <c r="CC425" s="1131" t="s">
        <v>4309</v>
      </c>
      <c r="CD425" s="1126">
        <f t="shared" si="218"/>
        <v>0</v>
      </c>
      <c r="CE425" s="1126">
        <f t="shared" si="219"/>
        <v>0</v>
      </c>
    </row>
    <row r="426" spans="1:83" ht="54">
      <c r="A426" s="366">
        <v>235</v>
      </c>
      <c r="B426" s="372" t="s">
        <v>876</v>
      </c>
      <c r="C426" s="1781" t="s">
        <v>3583</v>
      </c>
      <c r="D426" s="1237"/>
      <c r="E426" s="1237" t="s">
        <v>90</v>
      </c>
      <c r="F426" s="1185"/>
      <c r="G426" s="1185"/>
      <c r="H426" s="1187"/>
      <c r="I426" s="1185"/>
      <c r="J426" s="1185">
        <v>20</v>
      </c>
      <c r="K426" s="1187"/>
      <c r="L426" s="1187"/>
      <c r="M426" s="1187"/>
      <c r="N426" s="1187"/>
      <c r="O426" s="1187"/>
      <c r="P426" s="1208" t="s">
        <v>231</v>
      </c>
      <c r="Q426" s="1208" t="s">
        <v>3402</v>
      </c>
      <c r="R426" s="1208" t="s">
        <v>3579</v>
      </c>
      <c r="S426" s="1208" t="s">
        <v>3580</v>
      </c>
      <c r="T426" s="1208" t="s">
        <v>3581</v>
      </c>
      <c r="U426" s="1761" t="s">
        <v>3584</v>
      </c>
      <c r="V426" s="500"/>
      <c r="W426" s="501"/>
      <c r="X426" s="501"/>
      <c r="Y426" s="501"/>
      <c r="Z426" s="501"/>
      <c r="AA426" s="501"/>
      <c r="AB426" s="502"/>
      <c r="AC426" s="268"/>
      <c r="AD426" s="269" t="s">
        <v>397</v>
      </c>
      <c r="AE426" s="269" t="s">
        <v>397</v>
      </c>
      <c r="AF426" s="269" t="s">
        <v>397</v>
      </c>
      <c r="AG426" s="269" t="s">
        <v>397</v>
      </c>
      <c r="AH426" s="269" t="s">
        <v>90</v>
      </c>
      <c r="AI426" s="269" t="s">
        <v>90</v>
      </c>
      <c r="AJ426" s="269" t="s">
        <v>90</v>
      </c>
      <c r="AK426" s="269"/>
      <c r="AL426" s="269"/>
      <c r="AM426" s="270"/>
      <c r="AN426" s="269" t="s">
        <v>90</v>
      </c>
      <c r="AO426" s="269" t="s">
        <v>90</v>
      </c>
      <c r="AP426" s="299" t="s">
        <v>2941</v>
      </c>
      <c r="AQ426" s="272">
        <f t="shared" si="236"/>
        <v>0</v>
      </c>
      <c r="AR426" s="273">
        <f t="shared" si="237"/>
        <v>0</v>
      </c>
      <c r="AS426" s="274">
        <f t="shared" si="241"/>
        <v>0</v>
      </c>
      <c r="AT426" s="274">
        <f t="shared" si="242"/>
        <v>0</v>
      </c>
      <c r="AU426" s="125" t="str">
        <f t="shared" si="238"/>
        <v/>
      </c>
      <c r="AV426" s="126" t="str">
        <f t="shared" si="220"/>
        <v/>
      </c>
      <c r="AW426" s="125" t="str">
        <f t="shared" si="221"/>
        <v/>
      </c>
      <c r="AX426" s="127" t="str">
        <f t="shared" si="222"/>
        <v/>
      </c>
      <c r="AY426" s="127" t="str">
        <f t="shared" si="223"/>
        <v/>
      </c>
      <c r="AZ426" s="128" t="str">
        <f t="shared" si="239"/>
        <v/>
      </c>
      <c r="BA426" s="643">
        <v>228</v>
      </c>
      <c r="BB426" s="504" t="s">
        <v>876</v>
      </c>
      <c r="BC426" s="547"/>
      <c r="BD426" s="547"/>
      <c r="BE426" s="545"/>
      <c r="BF426" s="547"/>
      <c r="BG426" s="547"/>
      <c r="BH426" s="545"/>
      <c r="BI426" s="545"/>
      <c r="BJ426" s="544">
        <v>0</v>
      </c>
      <c r="BK426" s="545"/>
      <c r="BL426" s="544"/>
      <c r="BM426" s="269" t="s">
        <v>182</v>
      </c>
      <c r="BN426" s="269" t="s">
        <v>90</v>
      </c>
      <c r="BO426" s="299" t="s">
        <v>2941</v>
      </c>
      <c r="BP426" s="262" t="str">
        <f t="shared" si="224"/>
        <v/>
      </c>
      <c r="BQ426" s="263" t="str">
        <f t="shared" si="225"/>
        <v/>
      </c>
      <c r="BR426" s="263" t="str">
        <f t="shared" si="226"/>
        <v/>
      </c>
      <c r="BS426" s="263" t="str">
        <f t="shared" si="227"/>
        <v/>
      </c>
      <c r="BT426" s="264" t="str">
        <f t="shared" si="228"/>
        <v/>
      </c>
      <c r="BU426" s="264" t="str">
        <f t="shared" si="229"/>
        <v/>
      </c>
      <c r="BV426" s="263" t="str">
        <f t="shared" si="230"/>
        <v/>
      </c>
      <c r="BW426" s="263" t="str">
        <f t="shared" si="231"/>
        <v/>
      </c>
      <c r="BX426" s="263" t="str">
        <f t="shared" si="232"/>
        <v/>
      </c>
      <c r="BY426" s="263" t="str">
        <f t="shared" si="233"/>
        <v/>
      </c>
      <c r="BZ426" s="263" t="str">
        <f t="shared" si="234"/>
        <v/>
      </c>
      <c r="CA426" s="263" t="str">
        <f t="shared" si="235"/>
        <v/>
      </c>
      <c r="CB426" s="265"/>
      <c r="CC426" s="1131" t="s">
        <v>3397</v>
      </c>
      <c r="CD426" s="1126">
        <f t="shared" si="218"/>
        <v>0</v>
      </c>
      <c r="CE426" s="1126">
        <f t="shared" si="219"/>
        <v>0</v>
      </c>
    </row>
    <row r="427" spans="1:83" ht="67.5">
      <c r="A427" s="366">
        <v>236</v>
      </c>
      <c r="B427" s="372" t="s">
        <v>877</v>
      </c>
      <c r="C427" s="372"/>
      <c r="D427" s="372" t="s">
        <v>1653</v>
      </c>
      <c r="E427" s="372" t="s">
        <v>0</v>
      </c>
      <c r="F427" s="75">
        <v>12639</v>
      </c>
      <c r="G427" s="75">
        <v>4213</v>
      </c>
      <c r="H427" s="367"/>
      <c r="I427" s="1185">
        <v>12639</v>
      </c>
      <c r="J427" s="1185">
        <v>4213</v>
      </c>
      <c r="K427" s="367"/>
      <c r="L427" s="367"/>
      <c r="M427" s="360">
        <v>12639</v>
      </c>
      <c r="N427" s="367"/>
      <c r="O427" s="1185">
        <v>12639</v>
      </c>
      <c r="P427" s="371" t="s">
        <v>1823</v>
      </c>
      <c r="Q427" s="371" t="s">
        <v>2820</v>
      </c>
      <c r="R427" s="371" t="s">
        <v>1824</v>
      </c>
      <c r="S427" s="371" t="s">
        <v>2821</v>
      </c>
      <c r="T427" s="371" t="s">
        <v>1654</v>
      </c>
      <c r="U427" s="1740" t="s">
        <v>1435</v>
      </c>
      <c r="V427" s="500" t="s">
        <v>167</v>
      </c>
      <c r="W427" s="501" t="s">
        <v>173</v>
      </c>
      <c r="X427" s="501"/>
      <c r="Y427" s="501">
        <v>3</v>
      </c>
      <c r="Z427" s="501">
        <v>0</v>
      </c>
      <c r="AA427" s="501">
        <v>0</v>
      </c>
      <c r="AB427" s="502"/>
      <c r="AC427" s="268"/>
      <c r="AD427" s="269" t="s">
        <v>397</v>
      </c>
      <c r="AE427" s="269" t="s">
        <v>397</v>
      </c>
      <c r="AF427" s="269" t="s">
        <v>397</v>
      </c>
      <c r="AG427" s="269" t="s">
        <v>397</v>
      </c>
      <c r="AH427" s="269" t="s">
        <v>90</v>
      </c>
      <c r="AI427" s="269" t="s">
        <v>742</v>
      </c>
      <c r="AJ427" s="269" t="s">
        <v>231</v>
      </c>
      <c r="AK427" s="269"/>
      <c r="AL427" s="269"/>
      <c r="AM427" s="270"/>
      <c r="AN427" s="269" t="s">
        <v>90</v>
      </c>
      <c r="AO427" s="269" t="s">
        <v>90</v>
      </c>
      <c r="AP427" s="271" t="s">
        <v>1973</v>
      </c>
      <c r="AQ427" s="272">
        <f t="shared" si="236"/>
        <v>0</v>
      </c>
      <c r="AR427" s="273">
        <f t="shared" si="237"/>
        <v>0</v>
      </c>
      <c r="AS427" s="274">
        <f t="shared" si="241"/>
        <v>0</v>
      </c>
      <c r="AT427" s="274">
        <f t="shared" si="242"/>
        <v>0</v>
      </c>
      <c r="AU427" s="125">
        <f t="shared" si="238"/>
        <v>-1.6113965436711841</v>
      </c>
      <c r="AV427" s="126">
        <f t="shared" si="220"/>
        <v>0</v>
      </c>
      <c r="AW427" s="125">
        <f t="shared" si="221"/>
        <v>0</v>
      </c>
      <c r="AX427" s="127">
        <f t="shared" si="222"/>
        <v>3000</v>
      </c>
      <c r="AY427" s="127">
        <f t="shared" si="223"/>
        <v>3000</v>
      </c>
      <c r="AZ427" s="128" t="str">
        <f t="shared" si="239"/>
        <v/>
      </c>
      <c r="BA427" s="643">
        <v>229</v>
      </c>
      <c r="BB427" s="504" t="s">
        <v>877</v>
      </c>
      <c r="BC427" s="547">
        <v>12846</v>
      </c>
      <c r="BD427" s="547">
        <v>4293</v>
      </c>
      <c r="BE427" s="545"/>
      <c r="BF427" s="547">
        <v>12639</v>
      </c>
      <c r="BG427" s="547">
        <v>4213</v>
      </c>
      <c r="BH427" s="545"/>
      <c r="BI427" s="545"/>
      <c r="BJ427" s="544">
        <v>12846</v>
      </c>
      <c r="BK427" s="545"/>
      <c r="BL427" s="544">
        <v>12639</v>
      </c>
      <c r="BM427" s="269" t="s">
        <v>182</v>
      </c>
      <c r="BN427" s="269" t="s">
        <v>182</v>
      </c>
      <c r="BO427" s="271" t="s">
        <v>1710</v>
      </c>
      <c r="BP427" s="262" t="str">
        <f t="shared" si="224"/>
        <v/>
      </c>
      <c r="BQ427" s="263">
        <f t="shared" si="225"/>
        <v>0</v>
      </c>
      <c r="BR427" s="263">
        <f t="shared" si="226"/>
        <v>0</v>
      </c>
      <c r="BS427" s="263" t="str">
        <f t="shared" si="227"/>
        <v/>
      </c>
      <c r="BT427" s="264" t="str">
        <f t="shared" si="228"/>
        <v/>
      </c>
      <c r="BU427" s="264" t="str">
        <f t="shared" si="229"/>
        <v/>
      </c>
      <c r="BV427" s="263" t="str">
        <f t="shared" si="230"/>
        <v/>
      </c>
      <c r="BW427" s="263">
        <f t="shared" si="231"/>
        <v>0</v>
      </c>
      <c r="BX427" s="263" t="str">
        <f t="shared" si="232"/>
        <v/>
      </c>
      <c r="BY427" s="263" t="str">
        <f t="shared" si="233"/>
        <v/>
      </c>
      <c r="BZ427" s="263" t="str">
        <f t="shared" si="234"/>
        <v/>
      </c>
      <c r="CA427" s="263" t="str">
        <f t="shared" si="235"/>
        <v/>
      </c>
      <c r="CB427" s="265"/>
      <c r="CC427" s="1131" t="s">
        <v>1015</v>
      </c>
      <c r="CD427" s="1126">
        <f t="shared" si="218"/>
        <v>0</v>
      </c>
      <c r="CE427" s="1126">
        <f t="shared" si="219"/>
        <v>0</v>
      </c>
    </row>
    <row r="428" spans="1:83" ht="121.5">
      <c r="A428" s="1459">
        <v>237</v>
      </c>
      <c r="B428" s="1465" t="s">
        <v>4252</v>
      </c>
      <c r="C428" s="1465"/>
      <c r="D428" s="1465" t="s">
        <v>932</v>
      </c>
      <c r="E428" s="1465" t="s">
        <v>1441</v>
      </c>
      <c r="F428" s="1627">
        <v>4840</v>
      </c>
      <c r="G428" s="1627">
        <v>29</v>
      </c>
      <c r="H428" s="1433"/>
      <c r="I428" s="1627">
        <v>4400</v>
      </c>
      <c r="J428" s="1627"/>
      <c r="K428" s="1433">
        <v>29</v>
      </c>
      <c r="L428" s="1433">
        <v>4114</v>
      </c>
      <c r="M428" s="1433">
        <v>726</v>
      </c>
      <c r="N428" s="1433">
        <v>3740</v>
      </c>
      <c r="O428" s="1433">
        <v>660</v>
      </c>
      <c r="P428" s="1532" t="s">
        <v>231</v>
      </c>
      <c r="Q428" s="1532" t="s">
        <v>4253</v>
      </c>
      <c r="R428" s="1532" t="s">
        <v>933</v>
      </c>
      <c r="S428" s="1532" t="s">
        <v>1442</v>
      </c>
      <c r="T428" s="1532" t="s">
        <v>776</v>
      </c>
      <c r="U428" s="1831"/>
      <c r="V428" s="500" t="s">
        <v>167</v>
      </c>
      <c r="W428" s="501" t="s">
        <v>247</v>
      </c>
      <c r="X428" s="501"/>
      <c r="Y428" s="501">
        <v>1</v>
      </c>
      <c r="Z428" s="501">
        <v>2</v>
      </c>
      <c r="AA428" s="565">
        <v>1</v>
      </c>
      <c r="AB428" s="502"/>
      <c r="AC428" s="268"/>
      <c r="AD428" s="269" t="s">
        <v>393</v>
      </c>
      <c r="AE428" s="269" t="s">
        <v>394</v>
      </c>
      <c r="AF428" s="269" t="s">
        <v>395</v>
      </c>
      <c r="AG428" s="269" t="s">
        <v>396</v>
      </c>
      <c r="AH428" s="269" t="s">
        <v>3082</v>
      </c>
      <c r="AI428" s="269" t="s">
        <v>749</v>
      </c>
      <c r="AJ428" s="269" t="s">
        <v>230</v>
      </c>
      <c r="AK428" s="269"/>
      <c r="AL428" s="269"/>
      <c r="AM428" s="270"/>
      <c r="AN428" s="269" t="s">
        <v>616</v>
      </c>
      <c r="AO428" s="269" t="s">
        <v>617</v>
      </c>
      <c r="AP428" s="271"/>
      <c r="AQ428" s="272">
        <f t="shared" si="236"/>
        <v>0</v>
      </c>
      <c r="AR428" s="273">
        <f t="shared" si="237"/>
        <v>0</v>
      </c>
      <c r="AS428" s="274">
        <f t="shared" si="241"/>
        <v>0</v>
      </c>
      <c r="AT428" s="274">
        <f t="shared" si="242"/>
        <v>0</v>
      </c>
      <c r="AU428" s="125">
        <f t="shared" si="238"/>
        <v>-2.2222222222222254</v>
      </c>
      <c r="AV428" s="126">
        <f t="shared" si="220"/>
        <v>-9.0909090909090935</v>
      </c>
      <c r="AW428" s="125" t="str">
        <f t="shared" si="221"/>
        <v/>
      </c>
      <c r="AX428" s="127">
        <f t="shared" si="222"/>
        <v>166896.55172413794</v>
      </c>
      <c r="AY428" s="127">
        <f t="shared" si="223"/>
        <v>151724.13793103446</v>
      </c>
      <c r="AZ428" s="128" t="str">
        <f t="shared" si="239"/>
        <v/>
      </c>
      <c r="BA428" s="643">
        <v>230</v>
      </c>
      <c r="BB428" s="504" t="s">
        <v>1609</v>
      </c>
      <c r="BC428" s="669">
        <v>4950</v>
      </c>
      <c r="BD428" s="669">
        <v>34</v>
      </c>
      <c r="BE428" s="705"/>
      <c r="BF428" s="669">
        <v>4840</v>
      </c>
      <c r="BG428" s="669">
        <v>29</v>
      </c>
      <c r="BH428" s="705"/>
      <c r="BI428" s="705">
        <v>4208</v>
      </c>
      <c r="BJ428" s="544">
        <v>742</v>
      </c>
      <c r="BK428" s="705">
        <v>4114</v>
      </c>
      <c r="BL428" s="544">
        <v>726</v>
      </c>
      <c r="BM428" s="269" t="s">
        <v>225</v>
      </c>
      <c r="BN428" s="269" t="s">
        <v>749</v>
      </c>
      <c r="BO428" s="271"/>
      <c r="BP428" s="262" t="str">
        <f t="shared" si="224"/>
        <v/>
      </c>
      <c r="BQ428" s="263">
        <f t="shared" si="225"/>
        <v>0</v>
      </c>
      <c r="BR428" s="263">
        <f t="shared" si="226"/>
        <v>0</v>
      </c>
      <c r="BS428" s="263" t="str">
        <f t="shared" si="227"/>
        <v/>
      </c>
      <c r="BT428" s="264" t="str">
        <f t="shared" si="228"/>
        <v/>
      </c>
      <c r="BU428" s="264" t="str">
        <f t="shared" si="229"/>
        <v/>
      </c>
      <c r="BV428" s="263">
        <f t="shared" si="230"/>
        <v>0</v>
      </c>
      <c r="BW428" s="263">
        <f t="shared" si="231"/>
        <v>0</v>
      </c>
      <c r="BX428" s="263" t="str">
        <f t="shared" si="232"/>
        <v/>
      </c>
      <c r="BY428" s="263" t="str">
        <f t="shared" si="233"/>
        <v/>
      </c>
      <c r="BZ428" s="263" t="str">
        <f t="shared" si="234"/>
        <v/>
      </c>
      <c r="CA428" s="263" t="str">
        <f t="shared" si="235"/>
        <v/>
      </c>
      <c r="CB428" s="265"/>
      <c r="CC428" s="1131" t="s">
        <v>3420</v>
      </c>
      <c r="CD428" s="1126">
        <f t="shared" si="218"/>
        <v>0</v>
      </c>
      <c r="CE428" s="1126">
        <f t="shared" si="219"/>
        <v>0</v>
      </c>
    </row>
    <row r="429" spans="1:83" ht="148.5">
      <c r="A429" s="1459">
        <v>238</v>
      </c>
      <c r="B429" s="1430" t="s">
        <v>1974</v>
      </c>
      <c r="C429" s="1430" t="s">
        <v>1836</v>
      </c>
      <c r="D429" s="1429" t="s">
        <v>1837</v>
      </c>
      <c r="E429" s="1429" t="s">
        <v>285</v>
      </c>
      <c r="F429" s="1848">
        <f>F430+F431</f>
        <v>135</v>
      </c>
      <c r="G429" s="1848">
        <f t="shared" ref="G429:O429" si="243">G430+G431</f>
        <v>0</v>
      </c>
      <c r="H429" s="1848">
        <f t="shared" si="243"/>
        <v>528</v>
      </c>
      <c r="I429" s="1848">
        <f t="shared" si="243"/>
        <v>65</v>
      </c>
      <c r="J429" s="1848">
        <f t="shared" si="243"/>
        <v>0</v>
      </c>
      <c r="K429" s="1848">
        <f t="shared" si="243"/>
        <v>253</v>
      </c>
      <c r="L429" s="1848">
        <f t="shared" si="243"/>
        <v>0</v>
      </c>
      <c r="M429" s="1848">
        <f t="shared" si="243"/>
        <v>135</v>
      </c>
      <c r="N429" s="1848">
        <f t="shared" si="243"/>
        <v>0</v>
      </c>
      <c r="O429" s="1848">
        <f t="shared" si="243"/>
        <v>65</v>
      </c>
      <c r="P429" s="1848"/>
      <c r="Q429" s="1430" t="s">
        <v>1835</v>
      </c>
      <c r="R429" s="1430" t="s">
        <v>2086</v>
      </c>
      <c r="S429" s="1430" t="s">
        <v>2087</v>
      </c>
      <c r="T429" s="1849" t="s">
        <v>2088</v>
      </c>
      <c r="U429" s="1850" t="s">
        <v>4254</v>
      </c>
      <c r="V429" s="500" t="s">
        <v>167</v>
      </c>
      <c r="W429" s="501" t="s">
        <v>1750</v>
      </c>
      <c r="X429" s="501"/>
      <c r="Y429" s="501">
        <v>3</v>
      </c>
      <c r="Z429" s="501">
        <v>2</v>
      </c>
      <c r="AA429" s="501">
        <v>0</v>
      </c>
      <c r="AB429" s="502"/>
      <c r="AC429" s="268"/>
      <c r="AD429" s="314" t="s">
        <v>182</v>
      </c>
      <c r="AE429" s="314" t="s">
        <v>182</v>
      </c>
      <c r="AF429" s="314" t="s">
        <v>376</v>
      </c>
      <c r="AG429" s="314" t="s">
        <v>182</v>
      </c>
      <c r="AH429" s="269" t="s">
        <v>90</v>
      </c>
      <c r="AI429" s="314" t="s">
        <v>182</v>
      </c>
      <c r="AJ429" s="314" t="s">
        <v>90</v>
      </c>
      <c r="AK429" s="314"/>
      <c r="AL429" s="314"/>
      <c r="AM429" s="315"/>
      <c r="AN429" s="269" t="s">
        <v>90</v>
      </c>
      <c r="AO429" s="269" t="s">
        <v>90</v>
      </c>
      <c r="AP429" s="316" t="s">
        <v>2287</v>
      </c>
      <c r="AQ429" s="272">
        <f t="shared" si="236"/>
        <v>0</v>
      </c>
      <c r="AR429" s="273">
        <f t="shared" si="237"/>
        <v>0</v>
      </c>
      <c r="AS429" s="274">
        <f t="shared" si="241"/>
        <v>0</v>
      </c>
      <c r="AT429" s="274">
        <f t="shared" si="242"/>
        <v>0</v>
      </c>
      <c r="AU429" s="125">
        <f t="shared" si="238"/>
        <v>-98.882542835857961</v>
      </c>
      <c r="AV429" s="126">
        <f t="shared" si="220"/>
        <v>-51.851851851851862</v>
      </c>
      <c r="AW429" s="125">
        <f t="shared" si="221"/>
        <v>-52.083333333333329</v>
      </c>
      <c r="AX429" s="127">
        <f t="shared" si="222"/>
        <v>255.68181818181819</v>
      </c>
      <c r="AY429" s="127">
        <f t="shared" si="223"/>
        <v>256.91699604743087</v>
      </c>
      <c r="AZ429" s="128" t="str">
        <f t="shared" si="239"/>
        <v/>
      </c>
      <c r="BA429" s="643">
        <v>231</v>
      </c>
      <c r="BB429" s="316" t="s">
        <v>1974</v>
      </c>
      <c r="BC429" s="713">
        <v>12081</v>
      </c>
      <c r="BD429" s="713">
        <v>0</v>
      </c>
      <c r="BE429" s="713">
        <v>47377</v>
      </c>
      <c r="BF429" s="713">
        <v>135</v>
      </c>
      <c r="BG429" s="713">
        <v>0</v>
      </c>
      <c r="BH429" s="713">
        <v>528</v>
      </c>
      <c r="BI429" s="713">
        <v>0</v>
      </c>
      <c r="BJ429" s="713">
        <v>12081</v>
      </c>
      <c r="BK429" s="713">
        <v>0</v>
      </c>
      <c r="BL429" s="713">
        <v>135</v>
      </c>
      <c r="BM429" s="314" t="s">
        <v>376</v>
      </c>
      <c r="BN429" s="314" t="s">
        <v>182</v>
      </c>
      <c r="BO429" s="316" t="s">
        <v>2287</v>
      </c>
      <c r="BP429" s="262" t="str">
        <f t="shared" si="224"/>
        <v/>
      </c>
      <c r="BQ429" s="263">
        <f t="shared" si="225"/>
        <v>0</v>
      </c>
      <c r="BR429" s="263">
        <f t="shared" si="226"/>
        <v>0</v>
      </c>
      <c r="BS429" s="263">
        <f t="shared" si="227"/>
        <v>0</v>
      </c>
      <c r="BT429" s="264" t="str">
        <f t="shared" si="228"/>
        <v/>
      </c>
      <c r="BU429" s="264" t="str">
        <f t="shared" si="229"/>
        <v/>
      </c>
      <c r="BV429" s="263">
        <f t="shared" si="230"/>
        <v>0</v>
      </c>
      <c r="BW429" s="263">
        <f t="shared" si="231"/>
        <v>0</v>
      </c>
      <c r="BX429" s="263" t="str">
        <f t="shared" si="232"/>
        <v/>
      </c>
      <c r="BY429" s="263" t="str">
        <f t="shared" si="233"/>
        <v/>
      </c>
      <c r="BZ429" s="263" t="str">
        <f t="shared" si="234"/>
        <v/>
      </c>
      <c r="CA429" s="263" t="str">
        <f t="shared" si="235"/>
        <v/>
      </c>
      <c r="CB429" s="288"/>
      <c r="CC429" s="1131" t="s">
        <v>1019</v>
      </c>
      <c r="CD429" s="1126">
        <f t="shared" si="218"/>
        <v>0</v>
      </c>
      <c r="CE429" s="1126">
        <f t="shared" si="219"/>
        <v>0</v>
      </c>
    </row>
    <row r="430" spans="1:83" ht="81">
      <c r="A430" s="1459" t="s">
        <v>3382</v>
      </c>
      <c r="B430" s="1465" t="s">
        <v>2914</v>
      </c>
      <c r="C430" s="1465"/>
      <c r="D430" s="1465" t="s">
        <v>1834</v>
      </c>
      <c r="E430" s="1465"/>
      <c r="F430" s="1627"/>
      <c r="G430" s="1627"/>
      <c r="H430" s="1433"/>
      <c r="I430" s="1627"/>
      <c r="J430" s="1627"/>
      <c r="K430" s="1433"/>
      <c r="L430" s="1433"/>
      <c r="M430" s="1433"/>
      <c r="N430" s="1433"/>
      <c r="O430" s="1433"/>
      <c r="P430" s="1532" t="s">
        <v>231</v>
      </c>
      <c r="Q430" s="1532" t="s">
        <v>1835</v>
      </c>
      <c r="R430" s="1532" t="s">
        <v>2086</v>
      </c>
      <c r="S430" s="1532" t="s">
        <v>2087</v>
      </c>
      <c r="T430" s="1532"/>
      <c r="U430" s="1831" t="s">
        <v>4255</v>
      </c>
      <c r="V430" s="500" t="s">
        <v>167</v>
      </c>
      <c r="W430" s="501" t="s">
        <v>1750</v>
      </c>
      <c r="X430" s="501"/>
      <c r="Y430" s="501"/>
      <c r="Z430" s="501"/>
      <c r="AA430" s="501"/>
      <c r="AB430" s="502"/>
      <c r="AC430" s="268"/>
      <c r="AD430" s="269" t="s">
        <v>228</v>
      </c>
      <c r="AE430" s="269" t="s">
        <v>1702</v>
      </c>
      <c r="AF430" s="269" t="s">
        <v>1350</v>
      </c>
      <c r="AG430" s="269" t="s">
        <v>222</v>
      </c>
      <c r="AH430" s="269" t="s">
        <v>90</v>
      </c>
      <c r="AI430" s="269" t="s">
        <v>1695</v>
      </c>
      <c r="AJ430" s="269" t="s">
        <v>230</v>
      </c>
      <c r="AK430" s="269"/>
      <c r="AL430" s="269"/>
      <c r="AM430" s="270"/>
      <c r="AN430" s="269" t="s">
        <v>610</v>
      </c>
      <c r="AO430" s="269" t="s">
        <v>611</v>
      </c>
      <c r="AP430" s="278" t="s">
        <v>2037</v>
      </c>
      <c r="AQ430" s="272">
        <f t="shared" si="236"/>
        <v>0</v>
      </c>
      <c r="AR430" s="273">
        <f t="shared" si="237"/>
        <v>0</v>
      </c>
      <c r="AS430" s="274">
        <f t="shared" si="241"/>
        <v>0</v>
      </c>
      <c r="AT430" s="274">
        <f t="shared" si="242"/>
        <v>0</v>
      </c>
      <c r="AU430" s="125" t="str">
        <f t="shared" si="238"/>
        <v/>
      </c>
      <c r="AV430" s="126" t="str">
        <f t="shared" si="220"/>
        <v/>
      </c>
      <c r="AW430" s="125" t="str">
        <f t="shared" si="221"/>
        <v/>
      </c>
      <c r="AX430" s="127" t="str">
        <f t="shared" si="222"/>
        <v/>
      </c>
      <c r="AY430" s="127" t="str">
        <f t="shared" si="223"/>
        <v/>
      </c>
      <c r="AZ430" s="128" t="str">
        <f t="shared" si="239"/>
        <v/>
      </c>
      <c r="BA430" s="643" t="s">
        <v>2645</v>
      </c>
      <c r="BB430" s="504" t="s">
        <v>2914</v>
      </c>
      <c r="BC430" s="547"/>
      <c r="BD430" s="547"/>
      <c r="BE430" s="541"/>
      <c r="BF430" s="547"/>
      <c r="BG430" s="547"/>
      <c r="BH430" s="541"/>
      <c r="BI430" s="541">
        <v>0</v>
      </c>
      <c r="BJ430" s="540">
        <v>0</v>
      </c>
      <c r="BK430" s="541">
        <v>0</v>
      </c>
      <c r="BL430" s="540">
        <v>0</v>
      </c>
      <c r="BM430" s="269" t="s">
        <v>1350</v>
      </c>
      <c r="BN430" s="269" t="s">
        <v>1695</v>
      </c>
      <c r="BO430" s="278" t="s">
        <v>2037</v>
      </c>
      <c r="BP430" s="262" t="str">
        <f t="shared" si="224"/>
        <v/>
      </c>
      <c r="BQ430" s="263" t="str">
        <f t="shared" si="225"/>
        <v/>
      </c>
      <c r="BR430" s="263" t="str">
        <f t="shared" si="226"/>
        <v/>
      </c>
      <c r="BS430" s="263" t="str">
        <f t="shared" si="227"/>
        <v/>
      </c>
      <c r="BT430" s="264" t="str">
        <f t="shared" si="228"/>
        <v/>
      </c>
      <c r="BU430" s="264" t="str">
        <f t="shared" si="229"/>
        <v/>
      </c>
      <c r="BV430" s="263">
        <f t="shared" si="230"/>
        <v>0</v>
      </c>
      <c r="BW430" s="263">
        <f t="shared" si="231"/>
        <v>0</v>
      </c>
      <c r="BX430" s="263" t="str">
        <f t="shared" si="232"/>
        <v/>
      </c>
      <c r="BY430" s="263" t="str">
        <f t="shared" si="233"/>
        <v/>
      </c>
      <c r="BZ430" s="263" t="str">
        <f t="shared" si="234"/>
        <v/>
      </c>
      <c r="CA430" s="263" t="str">
        <f t="shared" si="235"/>
        <v/>
      </c>
      <c r="CB430" s="265"/>
      <c r="CC430" s="1131" t="s">
        <v>1019</v>
      </c>
      <c r="CD430" s="1126">
        <f t="shared" si="218"/>
        <v>0</v>
      </c>
      <c r="CE430" s="1126">
        <f t="shared" si="219"/>
        <v>0</v>
      </c>
    </row>
    <row r="431" spans="1:83" ht="121.5">
      <c r="A431" s="1459" t="s">
        <v>3383</v>
      </c>
      <c r="B431" s="1430" t="s">
        <v>2915</v>
      </c>
      <c r="C431" s="1465" t="s">
        <v>2916</v>
      </c>
      <c r="D431" s="1465"/>
      <c r="E431" s="1465"/>
      <c r="F431" s="1627">
        <v>135</v>
      </c>
      <c r="G431" s="1627"/>
      <c r="H431" s="1433">
        <v>528</v>
      </c>
      <c r="I431" s="1627">
        <v>65</v>
      </c>
      <c r="J431" s="1627"/>
      <c r="K431" s="1433">
        <v>253</v>
      </c>
      <c r="L431" s="1433"/>
      <c r="M431" s="1433">
        <v>135</v>
      </c>
      <c r="N431" s="1433"/>
      <c r="O431" s="1433">
        <v>65</v>
      </c>
      <c r="P431" s="1532" t="s">
        <v>231</v>
      </c>
      <c r="Q431" s="1532" t="s">
        <v>1835</v>
      </c>
      <c r="R431" s="1532" t="s">
        <v>2086</v>
      </c>
      <c r="S431" s="1532" t="s">
        <v>2087</v>
      </c>
      <c r="T431" s="1532"/>
      <c r="U431" s="1850" t="s">
        <v>4256</v>
      </c>
      <c r="V431" s="500" t="s">
        <v>167</v>
      </c>
      <c r="W431" s="501" t="s">
        <v>1750</v>
      </c>
      <c r="X431" s="501"/>
      <c r="Y431" s="501"/>
      <c r="Z431" s="501"/>
      <c r="AA431" s="501"/>
      <c r="AB431" s="502"/>
      <c r="AC431" s="268"/>
      <c r="AD431" s="314" t="s">
        <v>228</v>
      </c>
      <c r="AE431" s="314" t="s">
        <v>1702</v>
      </c>
      <c r="AF431" s="314" t="s">
        <v>1350</v>
      </c>
      <c r="AG431" s="314" t="s">
        <v>231</v>
      </c>
      <c r="AH431" s="269" t="s">
        <v>3081</v>
      </c>
      <c r="AI431" s="314" t="s">
        <v>1955</v>
      </c>
      <c r="AJ431" s="314" t="s">
        <v>230</v>
      </c>
      <c r="AK431" s="314"/>
      <c r="AL431" s="314"/>
      <c r="AM431" s="315"/>
      <c r="AN431" s="269" t="s">
        <v>610</v>
      </c>
      <c r="AO431" s="269" t="s">
        <v>611</v>
      </c>
      <c r="AP431" s="317" t="s">
        <v>2958</v>
      </c>
      <c r="AQ431" s="272">
        <f t="shared" si="236"/>
        <v>0</v>
      </c>
      <c r="AR431" s="273">
        <f t="shared" si="237"/>
        <v>0</v>
      </c>
      <c r="AS431" s="274">
        <f t="shared" si="241"/>
        <v>0</v>
      </c>
      <c r="AT431" s="274">
        <f t="shared" si="242"/>
        <v>0</v>
      </c>
      <c r="AU431" s="125">
        <f t="shared" si="238"/>
        <v>-98.882542835857961</v>
      </c>
      <c r="AV431" s="126">
        <f t="shared" si="220"/>
        <v>-51.851851851851862</v>
      </c>
      <c r="AW431" s="125">
        <f t="shared" si="221"/>
        <v>-52.083333333333329</v>
      </c>
      <c r="AX431" s="127">
        <f t="shared" si="222"/>
        <v>255.68181818181819</v>
      </c>
      <c r="AY431" s="127">
        <f t="shared" si="223"/>
        <v>256.91699604743087</v>
      </c>
      <c r="AZ431" s="128" t="str">
        <f t="shared" si="239"/>
        <v/>
      </c>
      <c r="BA431" s="643" t="s">
        <v>2646</v>
      </c>
      <c r="BB431" s="316" t="s">
        <v>2915</v>
      </c>
      <c r="BC431" s="554">
        <v>12081</v>
      </c>
      <c r="BD431" s="554">
        <v>0</v>
      </c>
      <c r="BE431" s="555">
        <v>47377</v>
      </c>
      <c r="BF431" s="554">
        <v>135</v>
      </c>
      <c r="BG431" s="554"/>
      <c r="BH431" s="555">
        <v>528</v>
      </c>
      <c r="BI431" s="555"/>
      <c r="BJ431" s="540">
        <v>12081</v>
      </c>
      <c r="BK431" s="555"/>
      <c r="BL431" s="540">
        <v>135</v>
      </c>
      <c r="BM431" s="314" t="s">
        <v>1350</v>
      </c>
      <c r="BN431" s="314" t="s">
        <v>1955</v>
      </c>
      <c r="BO431" s="317" t="s">
        <v>2958</v>
      </c>
      <c r="BP431" s="262" t="str">
        <f t="shared" si="224"/>
        <v/>
      </c>
      <c r="BQ431" s="263">
        <f t="shared" si="225"/>
        <v>0</v>
      </c>
      <c r="BR431" s="263" t="str">
        <f t="shared" si="226"/>
        <v/>
      </c>
      <c r="BS431" s="263">
        <f t="shared" si="227"/>
        <v>0</v>
      </c>
      <c r="BT431" s="264" t="str">
        <f t="shared" si="228"/>
        <v/>
      </c>
      <c r="BU431" s="264" t="str">
        <f t="shared" si="229"/>
        <v/>
      </c>
      <c r="BV431" s="263" t="str">
        <f t="shared" si="230"/>
        <v/>
      </c>
      <c r="BW431" s="263">
        <f t="shared" si="231"/>
        <v>0</v>
      </c>
      <c r="BX431" s="263" t="str">
        <f t="shared" si="232"/>
        <v/>
      </c>
      <c r="BY431" s="263" t="str">
        <f t="shared" si="233"/>
        <v/>
      </c>
      <c r="BZ431" s="263" t="str">
        <f t="shared" si="234"/>
        <v/>
      </c>
      <c r="CA431" s="263" t="str">
        <f t="shared" si="235"/>
        <v/>
      </c>
      <c r="CB431" s="265"/>
      <c r="CC431" s="1131" t="s">
        <v>1019</v>
      </c>
      <c r="CD431" s="1126">
        <f t="shared" si="218"/>
        <v>0</v>
      </c>
      <c r="CE431" s="1126">
        <f t="shared" si="219"/>
        <v>0</v>
      </c>
    </row>
    <row r="432" spans="1:83" ht="27">
      <c r="A432" s="366">
        <v>239</v>
      </c>
      <c r="B432" s="372" t="s">
        <v>649</v>
      </c>
      <c r="C432" s="440"/>
      <c r="D432" s="372"/>
      <c r="E432" s="372"/>
      <c r="F432" s="75"/>
      <c r="G432" s="75"/>
      <c r="H432" s="367"/>
      <c r="I432" s="75"/>
      <c r="J432" s="75"/>
      <c r="K432" s="367"/>
      <c r="L432" s="367"/>
      <c r="M432" s="360"/>
      <c r="N432" s="367"/>
      <c r="O432" s="360"/>
      <c r="P432" s="371"/>
      <c r="Q432" s="371"/>
      <c r="R432" s="371"/>
      <c r="S432" s="371"/>
      <c r="T432" s="371"/>
      <c r="U432" s="1761" t="s">
        <v>3585</v>
      </c>
      <c r="V432" s="500"/>
      <c r="W432" s="501"/>
      <c r="X432" s="501"/>
      <c r="Y432" s="501"/>
      <c r="Z432" s="501"/>
      <c r="AA432" s="501"/>
      <c r="AB432" s="502"/>
      <c r="AC432" s="268"/>
      <c r="AD432" s="269" t="s">
        <v>182</v>
      </c>
      <c r="AE432" s="269" t="s">
        <v>182</v>
      </c>
      <c r="AF432" s="269" t="s">
        <v>182</v>
      </c>
      <c r="AG432" s="269" t="s">
        <v>182</v>
      </c>
      <c r="AH432" s="269" t="s">
        <v>90</v>
      </c>
      <c r="AI432" s="269" t="s">
        <v>182</v>
      </c>
      <c r="AJ432" s="269" t="s">
        <v>90</v>
      </c>
      <c r="AK432" s="269"/>
      <c r="AL432" s="269"/>
      <c r="AM432" s="270"/>
      <c r="AN432" s="269" t="s">
        <v>90</v>
      </c>
      <c r="AO432" s="269" t="s">
        <v>90</v>
      </c>
      <c r="AP432" s="271" t="s">
        <v>2941</v>
      </c>
      <c r="AQ432" s="272">
        <f t="shared" si="236"/>
        <v>0</v>
      </c>
      <c r="AR432" s="273">
        <f t="shared" si="237"/>
        <v>0</v>
      </c>
      <c r="AS432" s="274">
        <f t="shared" si="241"/>
        <v>0</v>
      </c>
      <c r="AT432" s="274">
        <f t="shared" si="242"/>
        <v>0</v>
      </c>
      <c r="AU432" s="125" t="str">
        <f t="shared" si="238"/>
        <v/>
      </c>
      <c r="AV432" s="126" t="str">
        <f t="shared" si="220"/>
        <v/>
      </c>
      <c r="AW432" s="125" t="str">
        <f t="shared" si="221"/>
        <v/>
      </c>
      <c r="AX432" s="127" t="str">
        <f t="shared" si="222"/>
        <v/>
      </c>
      <c r="AY432" s="127" t="str">
        <f t="shared" si="223"/>
        <v/>
      </c>
      <c r="AZ432" s="128" t="str">
        <f t="shared" si="239"/>
        <v/>
      </c>
      <c r="BA432" s="643">
        <v>232</v>
      </c>
      <c r="BB432" s="504" t="s">
        <v>649</v>
      </c>
      <c r="BC432" s="547"/>
      <c r="BD432" s="547"/>
      <c r="BE432" s="545"/>
      <c r="BF432" s="547"/>
      <c r="BG432" s="547"/>
      <c r="BH432" s="545"/>
      <c r="BI432" s="545"/>
      <c r="BJ432" s="544">
        <v>0</v>
      </c>
      <c r="BK432" s="545"/>
      <c r="BL432" s="544"/>
      <c r="BM432" s="269" t="s">
        <v>182</v>
      </c>
      <c r="BN432" s="269" t="s">
        <v>182</v>
      </c>
      <c r="BO432" s="271" t="s">
        <v>2941</v>
      </c>
      <c r="BP432" s="262" t="str">
        <f t="shared" si="224"/>
        <v/>
      </c>
      <c r="BQ432" s="263" t="str">
        <f t="shared" si="225"/>
        <v/>
      </c>
      <c r="BR432" s="263" t="str">
        <f t="shared" si="226"/>
        <v/>
      </c>
      <c r="BS432" s="263" t="str">
        <f t="shared" si="227"/>
        <v/>
      </c>
      <c r="BT432" s="264" t="str">
        <f t="shared" si="228"/>
        <v/>
      </c>
      <c r="BU432" s="264" t="str">
        <f t="shared" si="229"/>
        <v/>
      </c>
      <c r="BV432" s="263" t="str">
        <f t="shared" si="230"/>
        <v/>
      </c>
      <c r="BW432" s="263" t="str">
        <f t="shared" si="231"/>
        <v/>
      </c>
      <c r="BX432" s="263" t="str">
        <f t="shared" si="232"/>
        <v/>
      </c>
      <c r="BY432" s="263" t="str">
        <f t="shared" si="233"/>
        <v/>
      </c>
      <c r="BZ432" s="263" t="str">
        <f t="shared" si="234"/>
        <v/>
      </c>
      <c r="CA432" s="263" t="str">
        <f t="shared" si="235"/>
        <v/>
      </c>
      <c r="CB432" s="265"/>
      <c r="CC432" s="1131" t="s">
        <v>3412</v>
      </c>
      <c r="CD432" s="1126">
        <f t="shared" si="218"/>
        <v>0</v>
      </c>
      <c r="CE432" s="1126">
        <f t="shared" si="219"/>
        <v>0</v>
      </c>
    </row>
    <row r="433" spans="1:83" ht="27">
      <c r="A433" s="366">
        <v>240</v>
      </c>
      <c r="B433" s="372" t="s">
        <v>651</v>
      </c>
      <c r="C433" s="440"/>
      <c r="D433" s="372"/>
      <c r="E433" s="372"/>
      <c r="F433" s="75"/>
      <c r="G433" s="75"/>
      <c r="H433" s="367"/>
      <c r="I433" s="75"/>
      <c r="J433" s="75"/>
      <c r="K433" s="367"/>
      <c r="L433" s="367"/>
      <c r="M433" s="360"/>
      <c r="N433" s="367"/>
      <c r="O433" s="360"/>
      <c r="P433" s="371"/>
      <c r="Q433" s="371"/>
      <c r="R433" s="371"/>
      <c r="S433" s="371"/>
      <c r="T433" s="371"/>
      <c r="U433" s="1761" t="s">
        <v>3586</v>
      </c>
      <c r="V433" s="500"/>
      <c r="W433" s="501"/>
      <c r="X433" s="501"/>
      <c r="Y433" s="501"/>
      <c r="Z433" s="501"/>
      <c r="AA433" s="501"/>
      <c r="AB433" s="502"/>
      <c r="AC433" s="268"/>
      <c r="AD433" s="269" t="s">
        <v>182</v>
      </c>
      <c r="AE433" s="269" t="s">
        <v>182</v>
      </c>
      <c r="AF433" s="269" t="s">
        <v>182</v>
      </c>
      <c r="AG433" s="269" t="s">
        <v>182</v>
      </c>
      <c r="AH433" s="269" t="s">
        <v>90</v>
      </c>
      <c r="AI433" s="269" t="s">
        <v>182</v>
      </c>
      <c r="AJ433" s="269" t="s">
        <v>90</v>
      </c>
      <c r="AK433" s="269"/>
      <c r="AL433" s="269"/>
      <c r="AM433" s="270"/>
      <c r="AN433" s="269" t="s">
        <v>90</v>
      </c>
      <c r="AO433" s="269" t="s">
        <v>90</v>
      </c>
      <c r="AP433" s="271" t="s">
        <v>2941</v>
      </c>
      <c r="AQ433" s="272">
        <f t="shared" si="236"/>
        <v>0</v>
      </c>
      <c r="AR433" s="273">
        <f t="shared" si="237"/>
        <v>0</v>
      </c>
      <c r="AS433" s="274">
        <f t="shared" si="241"/>
        <v>0</v>
      </c>
      <c r="AT433" s="274">
        <f t="shared" si="242"/>
        <v>0</v>
      </c>
      <c r="AU433" s="125" t="str">
        <f t="shared" si="238"/>
        <v/>
      </c>
      <c r="AV433" s="126" t="str">
        <f t="shared" si="220"/>
        <v/>
      </c>
      <c r="AW433" s="125" t="str">
        <f t="shared" si="221"/>
        <v/>
      </c>
      <c r="AX433" s="127" t="str">
        <f t="shared" si="222"/>
        <v/>
      </c>
      <c r="AY433" s="127" t="str">
        <f t="shared" si="223"/>
        <v/>
      </c>
      <c r="AZ433" s="128" t="str">
        <f t="shared" si="239"/>
        <v/>
      </c>
      <c r="BA433" s="643">
        <v>233</v>
      </c>
      <c r="BB433" s="504" t="s">
        <v>651</v>
      </c>
      <c r="BC433" s="547"/>
      <c r="BD433" s="547"/>
      <c r="BE433" s="545"/>
      <c r="BF433" s="547"/>
      <c r="BG433" s="547"/>
      <c r="BH433" s="545"/>
      <c r="BI433" s="545"/>
      <c r="BJ433" s="544">
        <v>0</v>
      </c>
      <c r="BK433" s="545"/>
      <c r="BL433" s="544"/>
      <c r="BM433" s="269" t="s">
        <v>182</v>
      </c>
      <c r="BN433" s="269" t="s">
        <v>182</v>
      </c>
      <c r="BO433" s="271" t="s">
        <v>2941</v>
      </c>
      <c r="BP433" s="262" t="str">
        <f t="shared" si="224"/>
        <v/>
      </c>
      <c r="BQ433" s="263" t="str">
        <f t="shared" si="225"/>
        <v/>
      </c>
      <c r="BR433" s="263" t="str">
        <f t="shared" si="226"/>
        <v/>
      </c>
      <c r="BS433" s="263" t="str">
        <f t="shared" si="227"/>
        <v/>
      </c>
      <c r="BT433" s="264" t="str">
        <f t="shared" si="228"/>
        <v/>
      </c>
      <c r="BU433" s="264" t="str">
        <f t="shared" si="229"/>
        <v/>
      </c>
      <c r="BV433" s="263" t="str">
        <f t="shared" si="230"/>
        <v/>
      </c>
      <c r="BW433" s="263" t="str">
        <f t="shared" si="231"/>
        <v/>
      </c>
      <c r="BX433" s="263" t="str">
        <f t="shared" si="232"/>
        <v/>
      </c>
      <c r="BY433" s="263" t="str">
        <f t="shared" si="233"/>
        <v/>
      </c>
      <c r="BZ433" s="263" t="str">
        <f t="shared" si="234"/>
        <v/>
      </c>
      <c r="CA433" s="263" t="str">
        <f t="shared" si="235"/>
        <v/>
      </c>
      <c r="CB433" s="265"/>
      <c r="CC433" s="1131" t="s">
        <v>3412</v>
      </c>
      <c r="CD433" s="1126">
        <f t="shared" si="218"/>
        <v>0</v>
      </c>
      <c r="CE433" s="1126">
        <f t="shared" si="219"/>
        <v>0</v>
      </c>
    </row>
    <row r="434" spans="1:83" ht="81">
      <c r="A434" s="366">
        <v>241</v>
      </c>
      <c r="B434" s="372" t="s">
        <v>1447</v>
      </c>
      <c r="C434" s="372"/>
      <c r="D434" s="372" t="s">
        <v>1448</v>
      </c>
      <c r="E434" s="372" t="s">
        <v>90</v>
      </c>
      <c r="F434" s="75"/>
      <c r="G434" s="75"/>
      <c r="H434" s="367"/>
      <c r="I434" s="75"/>
      <c r="J434" s="75"/>
      <c r="K434" s="367"/>
      <c r="L434" s="367"/>
      <c r="M434" s="360"/>
      <c r="N434" s="367"/>
      <c r="O434" s="360"/>
      <c r="P434" s="1851" t="s">
        <v>231</v>
      </c>
      <c r="Q434" s="371" t="s">
        <v>1047</v>
      </c>
      <c r="R434" s="371" t="s">
        <v>1048</v>
      </c>
      <c r="S434" s="371" t="s">
        <v>1049</v>
      </c>
      <c r="T434" s="371" t="s">
        <v>2109</v>
      </c>
      <c r="U434" s="1852" t="s">
        <v>3587</v>
      </c>
      <c r="V434" s="500" t="s">
        <v>167</v>
      </c>
      <c r="W434" s="501" t="s">
        <v>901</v>
      </c>
      <c r="X434" s="501"/>
      <c r="Y434" s="501">
        <v>3</v>
      </c>
      <c r="Z434" s="501">
        <v>0</v>
      </c>
      <c r="AA434" s="501">
        <v>0</v>
      </c>
      <c r="AB434" s="502"/>
      <c r="AC434" s="268"/>
      <c r="AD434" s="269" t="s">
        <v>743</v>
      </c>
      <c r="AE434" s="269" t="s">
        <v>745</v>
      </c>
      <c r="AF434" s="269" t="s">
        <v>746</v>
      </c>
      <c r="AG434" s="269" t="s">
        <v>747</v>
      </c>
      <c r="AH434" s="269" t="s">
        <v>90</v>
      </c>
      <c r="AI434" s="269" t="s">
        <v>653</v>
      </c>
      <c r="AJ434" s="269" t="s">
        <v>748</v>
      </c>
      <c r="AK434" s="269"/>
      <c r="AL434" s="269"/>
      <c r="AM434" s="270"/>
      <c r="AN434" s="269" t="s">
        <v>616</v>
      </c>
      <c r="AO434" s="269" t="s">
        <v>617</v>
      </c>
      <c r="AP434" s="299" t="s">
        <v>2959</v>
      </c>
      <c r="AQ434" s="272">
        <f t="shared" si="236"/>
        <v>0</v>
      </c>
      <c r="AR434" s="273">
        <f t="shared" si="237"/>
        <v>0</v>
      </c>
      <c r="AS434" s="274">
        <f t="shared" si="241"/>
        <v>0</v>
      </c>
      <c r="AT434" s="274">
        <f t="shared" si="242"/>
        <v>0</v>
      </c>
      <c r="AU434" s="125" t="str">
        <f t="shared" si="238"/>
        <v/>
      </c>
      <c r="AV434" s="126" t="str">
        <f t="shared" si="220"/>
        <v/>
      </c>
      <c r="AW434" s="125" t="str">
        <f t="shared" si="221"/>
        <v/>
      </c>
      <c r="AX434" s="127" t="str">
        <f t="shared" si="222"/>
        <v/>
      </c>
      <c r="AY434" s="127" t="str">
        <f t="shared" si="223"/>
        <v/>
      </c>
      <c r="AZ434" s="128" t="str">
        <f t="shared" si="239"/>
        <v/>
      </c>
      <c r="BA434" s="643">
        <v>234</v>
      </c>
      <c r="BB434" s="504" t="s">
        <v>1447</v>
      </c>
      <c r="BC434" s="547"/>
      <c r="BD434" s="547"/>
      <c r="BE434" s="545"/>
      <c r="BF434" s="547"/>
      <c r="BG434" s="547"/>
      <c r="BH434" s="545"/>
      <c r="BI434" s="545"/>
      <c r="BJ434" s="544">
        <v>0</v>
      </c>
      <c r="BK434" s="545"/>
      <c r="BL434" s="544"/>
      <c r="BM434" s="269" t="s">
        <v>225</v>
      </c>
      <c r="BN434" s="269" t="s">
        <v>653</v>
      </c>
      <c r="BO434" s="299" t="s">
        <v>2959</v>
      </c>
      <c r="BP434" s="262" t="str">
        <f t="shared" si="224"/>
        <v/>
      </c>
      <c r="BQ434" s="263" t="str">
        <f t="shared" si="225"/>
        <v/>
      </c>
      <c r="BR434" s="263" t="str">
        <f t="shared" si="226"/>
        <v/>
      </c>
      <c r="BS434" s="263" t="str">
        <f t="shared" si="227"/>
        <v/>
      </c>
      <c r="BT434" s="264" t="str">
        <f t="shared" si="228"/>
        <v/>
      </c>
      <c r="BU434" s="264" t="str">
        <f t="shared" si="229"/>
        <v/>
      </c>
      <c r="BV434" s="263" t="str">
        <f t="shared" si="230"/>
        <v/>
      </c>
      <c r="BW434" s="263" t="str">
        <f t="shared" si="231"/>
        <v/>
      </c>
      <c r="BX434" s="263" t="str">
        <f t="shared" si="232"/>
        <v/>
      </c>
      <c r="BY434" s="263" t="str">
        <f t="shared" si="233"/>
        <v/>
      </c>
      <c r="BZ434" s="263" t="str">
        <f t="shared" si="234"/>
        <v/>
      </c>
      <c r="CA434" s="263" t="str">
        <f t="shared" si="235"/>
        <v/>
      </c>
      <c r="CB434" s="265"/>
      <c r="CC434" s="1131" t="s">
        <v>1016</v>
      </c>
      <c r="CD434" s="1126">
        <f t="shared" si="218"/>
        <v>0</v>
      </c>
      <c r="CE434" s="1126">
        <f t="shared" si="219"/>
        <v>0</v>
      </c>
    </row>
    <row r="435" spans="1:83" ht="40.5">
      <c r="A435" s="366">
        <v>242</v>
      </c>
      <c r="B435" s="1853" t="s">
        <v>1976</v>
      </c>
      <c r="C435" s="1853"/>
      <c r="D435" s="1854"/>
      <c r="E435" s="1854" t="s">
        <v>1844</v>
      </c>
      <c r="F435" s="1855"/>
      <c r="G435" s="1855"/>
      <c r="H435" s="1855"/>
      <c r="I435" s="1855"/>
      <c r="J435" s="1855"/>
      <c r="K435" s="1855"/>
      <c r="L435" s="1856"/>
      <c r="M435" s="360"/>
      <c r="N435" s="1856"/>
      <c r="O435" s="360"/>
      <c r="P435" s="1857"/>
      <c r="Q435" s="1858" t="s">
        <v>1047</v>
      </c>
      <c r="R435" s="1859" t="s">
        <v>1845</v>
      </c>
      <c r="S435" s="1860" t="s">
        <v>1049</v>
      </c>
      <c r="T435" s="371" t="s">
        <v>2109</v>
      </c>
      <c r="U435" s="1588" t="s">
        <v>3590</v>
      </c>
      <c r="V435" s="500" t="s">
        <v>167</v>
      </c>
      <c r="W435" s="501" t="s">
        <v>2028</v>
      </c>
      <c r="X435" s="501"/>
      <c r="Y435" s="501">
        <v>3</v>
      </c>
      <c r="Z435" s="501">
        <v>0</v>
      </c>
      <c r="AA435" s="501">
        <v>0</v>
      </c>
      <c r="AB435" s="501"/>
      <c r="AC435" s="268"/>
      <c r="AD435" s="314" t="s">
        <v>228</v>
      </c>
      <c r="AE435" s="314" t="s">
        <v>1702</v>
      </c>
      <c r="AF435" s="314" t="s">
        <v>1350</v>
      </c>
      <c r="AG435" s="314" t="s">
        <v>231</v>
      </c>
      <c r="AH435" s="269" t="s">
        <v>90</v>
      </c>
      <c r="AI435" s="314" t="s">
        <v>1954</v>
      </c>
      <c r="AJ435" s="314" t="s">
        <v>230</v>
      </c>
      <c r="AK435" s="314"/>
      <c r="AL435" s="314"/>
      <c r="AM435" s="315"/>
      <c r="AN435" s="269" t="s">
        <v>616</v>
      </c>
      <c r="AO435" s="269" t="s">
        <v>617</v>
      </c>
      <c r="AP435" s="316" t="s">
        <v>2960</v>
      </c>
      <c r="AQ435" s="272">
        <f t="shared" si="236"/>
        <v>0</v>
      </c>
      <c r="AR435" s="273">
        <f t="shared" si="237"/>
        <v>0</v>
      </c>
      <c r="AS435" s="274">
        <f t="shared" si="241"/>
        <v>0</v>
      </c>
      <c r="AT435" s="274">
        <f t="shared" si="242"/>
        <v>0</v>
      </c>
      <c r="AU435" s="125" t="str">
        <f t="shared" si="238"/>
        <v/>
      </c>
      <c r="AV435" s="126" t="str">
        <f t="shared" si="220"/>
        <v/>
      </c>
      <c r="AW435" s="125" t="str">
        <f t="shared" si="221"/>
        <v/>
      </c>
      <c r="AX435" s="127" t="str">
        <f t="shared" si="222"/>
        <v/>
      </c>
      <c r="AY435" s="127" t="str">
        <f t="shared" si="223"/>
        <v/>
      </c>
      <c r="AZ435" s="128" t="str">
        <f t="shared" si="239"/>
        <v/>
      </c>
      <c r="BA435" s="643">
        <v>235</v>
      </c>
      <c r="BB435" s="316" t="s">
        <v>1976</v>
      </c>
      <c r="BC435" s="713"/>
      <c r="BD435" s="713"/>
      <c r="BE435" s="713"/>
      <c r="BF435" s="713"/>
      <c r="BG435" s="713"/>
      <c r="BH435" s="713"/>
      <c r="BI435" s="714"/>
      <c r="BJ435" s="544">
        <v>0</v>
      </c>
      <c r="BK435" s="714"/>
      <c r="BL435" s="544"/>
      <c r="BM435" s="314" t="s">
        <v>1350</v>
      </c>
      <c r="BN435" s="314" t="s">
        <v>1954</v>
      </c>
      <c r="BO435" s="316" t="s">
        <v>2960</v>
      </c>
      <c r="BP435" s="262" t="str">
        <f t="shared" si="224"/>
        <v/>
      </c>
      <c r="BQ435" s="263" t="str">
        <f t="shared" si="225"/>
        <v/>
      </c>
      <c r="BR435" s="263" t="str">
        <f t="shared" si="226"/>
        <v/>
      </c>
      <c r="BS435" s="263" t="str">
        <f t="shared" si="227"/>
        <v/>
      </c>
      <c r="BT435" s="264" t="str">
        <f t="shared" si="228"/>
        <v/>
      </c>
      <c r="BU435" s="264" t="str">
        <f t="shared" si="229"/>
        <v/>
      </c>
      <c r="BV435" s="263" t="str">
        <f t="shared" si="230"/>
        <v/>
      </c>
      <c r="BW435" s="263" t="str">
        <f t="shared" si="231"/>
        <v/>
      </c>
      <c r="BX435" s="263" t="str">
        <f t="shared" si="232"/>
        <v/>
      </c>
      <c r="BY435" s="263" t="str">
        <f t="shared" si="233"/>
        <v/>
      </c>
      <c r="BZ435" s="263" t="str">
        <f t="shared" si="234"/>
        <v/>
      </c>
      <c r="CA435" s="263" t="str">
        <f t="shared" si="235"/>
        <v/>
      </c>
      <c r="CB435" s="288"/>
      <c r="CC435" s="1131" t="s">
        <v>1016</v>
      </c>
      <c r="CD435" s="1126">
        <f t="shared" si="218"/>
        <v>0</v>
      </c>
      <c r="CE435" s="1126">
        <f t="shared" si="219"/>
        <v>0</v>
      </c>
    </row>
    <row r="436" spans="1:83" ht="54">
      <c r="A436" s="366">
        <v>243</v>
      </c>
      <c r="B436" s="372" t="s">
        <v>878</v>
      </c>
      <c r="C436" s="1781" t="s">
        <v>3588</v>
      </c>
      <c r="D436" s="1237" t="s">
        <v>3589</v>
      </c>
      <c r="E436" s="1237" t="s">
        <v>90</v>
      </c>
      <c r="F436" s="1185"/>
      <c r="G436" s="1185"/>
      <c r="H436" s="1187"/>
      <c r="I436" s="1185">
        <v>614</v>
      </c>
      <c r="J436" s="1185">
        <v>128</v>
      </c>
      <c r="K436" s="1187">
        <v>45859</v>
      </c>
      <c r="L436" s="1187"/>
      <c r="M436" s="1187"/>
      <c r="N436" s="1187">
        <v>0</v>
      </c>
      <c r="O436" s="1187">
        <v>614</v>
      </c>
      <c r="P436" s="1208" t="s">
        <v>231</v>
      </c>
      <c r="Q436" s="1208" t="s">
        <v>3402</v>
      </c>
      <c r="R436" s="1208" t="s">
        <v>3573</v>
      </c>
      <c r="S436" s="1208" t="s">
        <v>3574</v>
      </c>
      <c r="T436" s="1207"/>
      <c r="U436" s="425" t="s">
        <v>4326</v>
      </c>
      <c r="V436" s="500"/>
      <c r="W436" s="501"/>
      <c r="X436" s="501"/>
      <c r="Y436" s="501"/>
      <c r="Z436" s="501"/>
      <c r="AA436" s="501"/>
      <c r="AB436" s="502"/>
      <c r="AC436" s="268"/>
      <c r="AD436" s="269" t="s">
        <v>182</v>
      </c>
      <c r="AE436" s="269" t="s">
        <v>182</v>
      </c>
      <c r="AF436" s="269" t="s">
        <v>182</v>
      </c>
      <c r="AG436" s="269" t="s">
        <v>182</v>
      </c>
      <c r="AH436" s="269" t="s">
        <v>90</v>
      </c>
      <c r="AI436" s="269" t="s">
        <v>742</v>
      </c>
      <c r="AJ436" s="269" t="s">
        <v>773</v>
      </c>
      <c r="AK436" s="269"/>
      <c r="AL436" s="269"/>
      <c r="AM436" s="270"/>
      <c r="AN436" s="269" t="s">
        <v>90</v>
      </c>
      <c r="AO436" s="269" t="s">
        <v>90</v>
      </c>
      <c r="AP436" s="271" t="s">
        <v>2941</v>
      </c>
      <c r="AQ436" s="272">
        <f t="shared" si="236"/>
        <v>0</v>
      </c>
      <c r="AR436" s="273">
        <f t="shared" si="237"/>
        <v>0</v>
      </c>
      <c r="AS436" s="274">
        <f t="shared" si="241"/>
        <v>0</v>
      </c>
      <c r="AT436" s="274">
        <f t="shared" si="242"/>
        <v>0</v>
      </c>
      <c r="AU436" s="125" t="str">
        <f t="shared" si="238"/>
        <v/>
      </c>
      <c r="AV436" s="126" t="str">
        <f t="shared" si="220"/>
        <v/>
      </c>
      <c r="AW436" s="125" t="str">
        <f t="shared" si="221"/>
        <v/>
      </c>
      <c r="AX436" s="127" t="str">
        <f t="shared" si="222"/>
        <v/>
      </c>
      <c r="AY436" s="127">
        <f t="shared" si="223"/>
        <v>13.388865871475611</v>
      </c>
      <c r="AZ436" s="128" t="str">
        <f t="shared" si="239"/>
        <v/>
      </c>
      <c r="BA436" s="643">
        <v>236</v>
      </c>
      <c r="BB436" s="504" t="s">
        <v>878</v>
      </c>
      <c r="BC436" s="547"/>
      <c r="BD436" s="547"/>
      <c r="BE436" s="545"/>
      <c r="BF436" s="547"/>
      <c r="BG436" s="547"/>
      <c r="BH436" s="545"/>
      <c r="BI436" s="545"/>
      <c r="BJ436" s="544">
        <v>0</v>
      </c>
      <c r="BK436" s="545"/>
      <c r="BL436" s="544"/>
      <c r="BM436" s="269" t="s">
        <v>182</v>
      </c>
      <c r="BN436" s="269" t="s">
        <v>182</v>
      </c>
      <c r="BO436" s="271" t="s">
        <v>2941</v>
      </c>
      <c r="BP436" s="262" t="str">
        <f t="shared" si="224"/>
        <v/>
      </c>
      <c r="BQ436" s="263" t="str">
        <f t="shared" si="225"/>
        <v/>
      </c>
      <c r="BR436" s="263" t="str">
        <f t="shared" si="226"/>
        <v/>
      </c>
      <c r="BS436" s="263" t="str">
        <f t="shared" si="227"/>
        <v/>
      </c>
      <c r="BT436" s="264" t="str">
        <f t="shared" si="228"/>
        <v/>
      </c>
      <c r="BU436" s="264" t="str">
        <f t="shared" si="229"/>
        <v/>
      </c>
      <c r="BV436" s="263" t="str">
        <f t="shared" si="230"/>
        <v/>
      </c>
      <c r="BW436" s="263" t="str">
        <f t="shared" si="231"/>
        <v/>
      </c>
      <c r="BX436" s="263" t="str">
        <f t="shared" si="232"/>
        <v/>
      </c>
      <c r="BY436" s="263" t="str">
        <f t="shared" si="233"/>
        <v/>
      </c>
      <c r="BZ436" s="263" t="str">
        <f t="shared" si="234"/>
        <v/>
      </c>
      <c r="CA436" s="263" t="str">
        <f t="shared" si="235"/>
        <v/>
      </c>
      <c r="CB436" s="265"/>
      <c r="CC436" s="1131" t="s">
        <v>3397</v>
      </c>
      <c r="CD436" s="1126">
        <f t="shared" si="218"/>
        <v>0</v>
      </c>
      <c r="CE436" s="1126">
        <f t="shared" si="219"/>
        <v>0</v>
      </c>
    </row>
    <row r="437" spans="1:83" ht="67.5">
      <c r="A437" s="366">
        <v>244</v>
      </c>
      <c r="B437" s="372" t="s">
        <v>879</v>
      </c>
      <c r="C437" s="440"/>
      <c r="D437" s="372" t="s">
        <v>1449</v>
      </c>
      <c r="E437" s="372"/>
      <c r="F437" s="75"/>
      <c r="G437" s="75"/>
      <c r="H437" s="367"/>
      <c r="I437" s="75"/>
      <c r="J437" s="75"/>
      <c r="K437" s="367"/>
      <c r="L437" s="367"/>
      <c r="M437" s="360"/>
      <c r="N437" s="367"/>
      <c r="O437" s="360"/>
      <c r="P437" s="371" t="s">
        <v>231</v>
      </c>
      <c r="Q437" s="371" t="s">
        <v>1337</v>
      </c>
      <c r="R437" s="371" t="s">
        <v>2110</v>
      </c>
      <c r="S437" s="371" t="s">
        <v>1338</v>
      </c>
      <c r="T437" s="371"/>
      <c r="U437" s="1852" t="s">
        <v>3591</v>
      </c>
      <c r="V437" s="500"/>
      <c r="W437" s="501"/>
      <c r="X437" s="501"/>
      <c r="Y437" s="501"/>
      <c r="Z437" s="501"/>
      <c r="AA437" s="501"/>
      <c r="AB437" s="502"/>
      <c r="AC437" s="268"/>
      <c r="AD437" s="269" t="s">
        <v>182</v>
      </c>
      <c r="AE437" s="269" t="s">
        <v>182</v>
      </c>
      <c r="AF437" s="269" t="s">
        <v>182</v>
      </c>
      <c r="AG437" s="269" t="s">
        <v>182</v>
      </c>
      <c r="AH437" s="269" t="s">
        <v>90</v>
      </c>
      <c r="AI437" s="269" t="s">
        <v>742</v>
      </c>
      <c r="AJ437" s="269" t="s">
        <v>773</v>
      </c>
      <c r="AK437" s="269"/>
      <c r="AL437" s="269"/>
      <c r="AM437" s="270"/>
      <c r="AN437" s="269" t="s">
        <v>90</v>
      </c>
      <c r="AO437" s="269" t="s">
        <v>90</v>
      </c>
      <c r="AP437" s="271" t="s">
        <v>2673</v>
      </c>
      <c r="AQ437" s="272">
        <f t="shared" si="236"/>
        <v>0</v>
      </c>
      <c r="AR437" s="273">
        <f t="shared" si="237"/>
        <v>0</v>
      </c>
      <c r="AS437" s="274">
        <f t="shared" si="241"/>
        <v>0</v>
      </c>
      <c r="AT437" s="274">
        <f t="shared" si="242"/>
        <v>0</v>
      </c>
      <c r="AU437" s="125" t="str">
        <f t="shared" si="238"/>
        <v/>
      </c>
      <c r="AV437" s="126" t="str">
        <f t="shared" si="220"/>
        <v/>
      </c>
      <c r="AW437" s="125" t="str">
        <f t="shared" si="221"/>
        <v/>
      </c>
      <c r="AX437" s="127" t="str">
        <f t="shared" si="222"/>
        <v/>
      </c>
      <c r="AY437" s="127" t="str">
        <f t="shared" si="223"/>
        <v/>
      </c>
      <c r="AZ437" s="128" t="str">
        <f t="shared" si="239"/>
        <v/>
      </c>
      <c r="BA437" s="643">
        <v>237</v>
      </c>
      <c r="BB437" s="504" t="s">
        <v>879</v>
      </c>
      <c r="BC437" s="547"/>
      <c r="BD437" s="547"/>
      <c r="BE437" s="545"/>
      <c r="BF437" s="547"/>
      <c r="BG437" s="547"/>
      <c r="BH437" s="545"/>
      <c r="BI437" s="545"/>
      <c r="BJ437" s="544">
        <v>0</v>
      </c>
      <c r="BK437" s="545"/>
      <c r="BL437" s="544"/>
      <c r="BM437" s="269" t="s">
        <v>182</v>
      </c>
      <c r="BN437" s="269" t="s">
        <v>182</v>
      </c>
      <c r="BO437" s="271" t="s">
        <v>2673</v>
      </c>
      <c r="BP437" s="262" t="str">
        <f t="shared" si="224"/>
        <v/>
      </c>
      <c r="BQ437" s="263" t="str">
        <f t="shared" si="225"/>
        <v/>
      </c>
      <c r="BR437" s="263" t="str">
        <f t="shared" si="226"/>
        <v/>
      </c>
      <c r="BS437" s="263" t="str">
        <f t="shared" si="227"/>
        <v/>
      </c>
      <c r="BT437" s="264" t="str">
        <f t="shared" si="228"/>
        <v/>
      </c>
      <c r="BU437" s="264" t="str">
        <f t="shared" si="229"/>
        <v/>
      </c>
      <c r="BV437" s="263" t="str">
        <f t="shared" si="230"/>
        <v/>
      </c>
      <c r="BW437" s="263" t="str">
        <f t="shared" si="231"/>
        <v/>
      </c>
      <c r="BX437" s="263" t="str">
        <f t="shared" si="232"/>
        <v/>
      </c>
      <c r="BY437" s="263" t="str">
        <f t="shared" si="233"/>
        <v/>
      </c>
      <c r="BZ437" s="263" t="str">
        <f t="shared" si="234"/>
        <v/>
      </c>
      <c r="CA437" s="263" t="str">
        <f t="shared" si="235"/>
        <v/>
      </c>
      <c r="CB437" s="265"/>
      <c r="CC437" s="1131" t="s">
        <v>1016</v>
      </c>
      <c r="CD437" s="1126">
        <f t="shared" si="218"/>
        <v>0</v>
      </c>
      <c r="CE437" s="1126">
        <f t="shared" si="219"/>
        <v>0</v>
      </c>
    </row>
    <row r="438" spans="1:83" ht="108">
      <c r="A438" s="366">
        <v>245</v>
      </c>
      <c r="B438" s="1861" t="s">
        <v>2044</v>
      </c>
      <c r="C438" s="372" t="s">
        <v>2391</v>
      </c>
      <c r="D438" s="1861" t="s">
        <v>1674</v>
      </c>
      <c r="E438" s="1861"/>
      <c r="F438" s="447"/>
      <c r="G438" s="447"/>
      <c r="H438" s="1862"/>
      <c r="I438" s="447"/>
      <c r="J438" s="447"/>
      <c r="K438" s="1862"/>
      <c r="L438" s="1862"/>
      <c r="M438" s="360"/>
      <c r="N438" s="1862"/>
      <c r="O438" s="360"/>
      <c r="P438" s="1863" t="s">
        <v>227</v>
      </c>
      <c r="Q438" s="1863"/>
      <c r="R438" s="1863"/>
      <c r="S438" s="1863"/>
      <c r="T438" s="1863"/>
      <c r="U438" s="1864" t="s">
        <v>3592</v>
      </c>
      <c r="V438" s="500" t="s">
        <v>167</v>
      </c>
      <c r="W438" s="501" t="s">
        <v>128</v>
      </c>
      <c r="X438" s="501"/>
      <c r="Y438" s="501">
        <v>3</v>
      </c>
      <c r="Z438" s="501">
        <v>0</v>
      </c>
      <c r="AA438" s="501">
        <v>0</v>
      </c>
      <c r="AB438" s="501"/>
      <c r="AC438" s="268"/>
      <c r="AD438" s="269" t="s">
        <v>182</v>
      </c>
      <c r="AE438" s="269" t="s">
        <v>182</v>
      </c>
      <c r="AF438" s="269" t="s">
        <v>182</v>
      </c>
      <c r="AG438" s="269" t="s">
        <v>182</v>
      </c>
      <c r="AH438" s="269" t="s">
        <v>90</v>
      </c>
      <c r="AI438" s="269" t="s">
        <v>182</v>
      </c>
      <c r="AJ438" s="269" t="s">
        <v>182</v>
      </c>
      <c r="AK438" s="269"/>
      <c r="AL438" s="269"/>
      <c r="AM438" s="270"/>
      <c r="AN438" s="269" t="s">
        <v>90</v>
      </c>
      <c r="AO438" s="269" t="s">
        <v>90</v>
      </c>
      <c r="AP438" s="271" t="s">
        <v>2961</v>
      </c>
      <c r="AQ438" s="272">
        <f t="shared" si="236"/>
        <v>0</v>
      </c>
      <c r="AR438" s="273">
        <f t="shared" si="237"/>
        <v>0</v>
      </c>
      <c r="AS438" s="274">
        <f t="shared" si="241"/>
        <v>0</v>
      </c>
      <c r="AT438" s="274">
        <f t="shared" si="242"/>
        <v>0</v>
      </c>
      <c r="AU438" s="125" t="str">
        <f t="shared" si="238"/>
        <v/>
      </c>
      <c r="AV438" s="126" t="str">
        <f t="shared" si="220"/>
        <v/>
      </c>
      <c r="AW438" s="125" t="str">
        <f t="shared" si="221"/>
        <v/>
      </c>
      <c r="AX438" s="127" t="str">
        <f t="shared" si="222"/>
        <v/>
      </c>
      <c r="AY438" s="127" t="str">
        <f t="shared" si="223"/>
        <v/>
      </c>
      <c r="AZ438" s="128" t="str">
        <f t="shared" si="239"/>
        <v/>
      </c>
      <c r="BA438" s="643">
        <v>238</v>
      </c>
      <c r="BB438" s="715" t="s">
        <v>1684</v>
      </c>
      <c r="BC438" s="716"/>
      <c r="BD438" s="716"/>
      <c r="BE438" s="717"/>
      <c r="BF438" s="716"/>
      <c r="BG438" s="716"/>
      <c r="BH438" s="717"/>
      <c r="BI438" s="717"/>
      <c r="BJ438" s="544">
        <v>0</v>
      </c>
      <c r="BK438" s="717"/>
      <c r="BL438" s="544"/>
      <c r="BM438" s="269" t="s">
        <v>182</v>
      </c>
      <c r="BN438" s="269" t="s">
        <v>182</v>
      </c>
      <c r="BO438" s="271" t="s">
        <v>2961</v>
      </c>
      <c r="BP438" s="262" t="str">
        <f t="shared" si="224"/>
        <v/>
      </c>
      <c r="BQ438" s="263" t="str">
        <f t="shared" si="225"/>
        <v/>
      </c>
      <c r="BR438" s="263" t="str">
        <f t="shared" si="226"/>
        <v/>
      </c>
      <c r="BS438" s="263" t="str">
        <f t="shared" si="227"/>
        <v/>
      </c>
      <c r="BT438" s="264" t="str">
        <f t="shared" si="228"/>
        <v/>
      </c>
      <c r="BU438" s="264" t="str">
        <f t="shared" si="229"/>
        <v/>
      </c>
      <c r="BV438" s="263" t="str">
        <f t="shared" si="230"/>
        <v/>
      </c>
      <c r="BW438" s="263" t="str">
        <f t="shared" si="231"/>
        <v/>
      </c>
      <c r="BX438" s="263" t="str">
        <f t="shared" si="232"/>
        <v/>
      </c>
      <c r="BY438" s="263" t="str">
        <f t="shared" si="233"/>
        <v/>
      </c>
      <c r="BZ438" s="263" t="str">
        <f t="shared" si="234"/>
        <v/>
      </c>
      <c r="CA438" s="263" t="str">
        <f t="shared" si="235"/>
        <v/>
      </c>
      <c r="CB438" s="265"/>
      <c r="CC438" s="1131" t="s">
        <v>3412</v>
      </c>
      <c r="CD438" s="1126">
        <f t="shared" si="218"/>
        <v>0</v>
      </c>
      <c r="CE438" s="1126">
        <f t="shared" si="219"/>
        <v>0</v>
      </c>
    </row>
    <row r="439" spans="1:83" ht="67.5">
      <c r="A439" s="366">
        <v>246</v>
      </c>
      <c r="B439" s="1861" t="s">
        <v>1384</v>
      </c>
      <c r="C439" s="1861" t="s">
        <v>2322</v>
      </c>
      <c r="D439" s="1861"/>
      <c r="E439" s="1861"/>
      <c r="F439" s="447"/>
      <c r="G439" s="447"/>
      <c r="H439" s="1862"/>
      <c r="I439" s="447"/>
      <c r="J439" s="447"/>
      <c r="K439" s="1862"/>
      <c r="L439" s="1862"/>
      <c r="M439" s="360"/>
      <c r="N439" s="1862"/>
      <c r="O439" s="360"/>
      <c r="P439" s="1863"/>
      <c r="Q439" s="1863"/>
      <c r="R439" s="1863"/>
      <c r="S439" s="1863"/>
      <c r="T439" s="1863"/>
      <c r="U439" s="1761" t="s">
        <v>3593</v>
      </c>
      <c r="V439" s="500" t="s">
        <v>167</v>
      </c>
      <c r="W439" s="501" t="s">
        <v>129</v>
      </c>
      <c r="X439" s="501"/>
      <c r="Y439" s="501"/>
      <c r="Z439" s="501"/>
      <c r="AA439" s="501"/>
      <c r="AB439" s="502"/>
      <c r="AC439" s="268"/>
      <c r="AD439" s="269" t="s">
        <v>1560</v>
      </c>
      <c r="AE439" s="269" t="s">
        <v>367</v>
      </c>
      <c r="AF439" s="269" t="s">
        <v>1560</v>
      </c>
      <c r="AG439" s="269" t="s">
        <v>1560</v>
      </c>
      <c r="AH439" s="269" t="s">
        <v>90</v>
      </c>
      <c r="AI439" s="269" t="s">
        <v>1560</v>
      </c>
      <c r="AJ439" s="269" t="s">
        <v>1560</v>
      </c>
      <c r="AK439" s="269"/>
      <c r="AL439" s="269"/>
      <c r="AM439" s="270"/>
      <c r="AN439" s="269" t="s">
        <v>90</v>
      </c>
      <c r="AO439" s="269" t="s">
        <v>90</v>
      </c>
      <c r="AP439" s="271" t="s">
        <v>2941</v>
      </c>
      <c r="AQ439" s="272">
        <f t="shared" si="236"/>
        <v>0</v>
      </c>
      <c r="AR439" s="273">
        <f t="shared" si="237"/>
        <v>0</v>
      </c>
      <c r="AS439" s="274">
        <f t="shared" si="241"/>
        <v>0</v>
      </c>
      <c r="AT439" s="274">
        <f t="shared" si="242"/>
        <v>0</v>
      </c>
      <c r="AU439" s="125" t="str">
        <f t="shared" si="238"/>
        <v/>
      </c>
      <c r="AV439" s="126" t="str">
        <f t="shared" si="220"/>
        <v/>
      </c>
      <c r="AW439" s="125" t="str">
        <f t="shared" si="221"/>
        <v/>
      </c>
      <c r="AX439" s="127" t="str">
        <f t="shared" si="222"/>
        <v/>
      </c>
      <c r="AY439" s="127" t="str">
        <f t="shared" si="223"/>
        <v/>
      </c>
      <c r="AZ439" s="128" t="str">
        <f t="shared" si="239"/>
        <v/>
      </c>
      <c r="BA439" s="643">
        <v>239</v>
      </c>
      <c r="BB439" s="715" t="s">
        <v>1384</v>
      </c>
      <c r="BC439" s="716"/>
      <c r="BD439" s="716"/>
      <c r="BE439" s="717"/>
      <c r="BF439" s="716"/>
      <c r="BG439" s="716"/>
      <c r="BH439" s="717"/>
      <c r="BI439" s="717"/>
      <c r="BJ439" s="544">
        <v>0</v>
      </c>
      <c r="BK439" s="717"/>
      <c r="BL439" s="544"/>
      <c r="BM439" s="269" t="s">
        <v>182</v>
      </c>
      <c r="BN439" s="269" t="s">
        <v>182</v>
      </c>
      <c r="BO439" s="271" t="s">
        <v>2941</v>
      </c>
      <c r="BP439" s="262" t="str">
        <f t="shared" si="224"/>
        <v/>
      </c>
      <c r="BQ439" s="263" t="str">
        <f t="shared" si="225"/>
        <v/>
      </c>
      <c r="BR439" s="263" t="str">
        <f t="shared" si="226"/>
        <v/>
      </c>
      <c r="BS439" s="263" t="str">
        <f t="shared" si="227"/>
        <v/>
      </c>
      <c r="BT439" s="264" t="str">
        <f t="shared" si="228"/>
        <v/>
      </c>
      <c r="BU439" s="264" t="str">
        <f t="shared" si="229"/>
        <v/>
      </c>
      <c r="BV439" s="263" t="str">
        <f t="shared" si="230"/>
        <v/>
      </c>
      <c r="BW439" s="263" t="str">
        <f t="shared" si="231"/>
        <v/>
      </c>
      <c r="BX439" s="263" t="str">
        <f t="shared" si="232"/>
        <v/>
      </c>
      <c r="BY439" s="263" t="str">
        <f t="shared" si="233"/>
        <v/>
      </c>
      <c r="BZ439" s="263" t="str">
        <f t="shared" si="234"/>
        <v/>
      </c>
      <c r="CA439" s="263" t="str">
        <f t="shared" si="235"/>
        <v/>
      </c>
      <c r="CB439" s="265"/>
      <c r="CC439" s="1131" t="s">
        <v>3412</v>
      </c>
      <c r="CD439" s="1126">
        <f t="shared" si="218"/>
        <v>0</v>
      </c>
      <c r="CE439" s="1126">
        <f t="shared" si="219"/>
        <v>0</v>
      </c>
    </row>
    <row r="440" spans="1:83" ht="40.5">
      <c r="A440" s="366">
        <v>247</v>
      </c>
      <c r="B440" s="372" t="s">
        <v>880</v>
      </c>
      <c r="C440" s="440"/>
      <c r="D440" s="372"/>
      <c r="E440" s="372"/>
      <c r="F440" s="75"/>
      <c r="G440" s="75"/>
      <c r="H440" s="367"/>
      <c r="I440" s="75"/>
      <c r="J440" s="75"/>
      <c r="K440" s="367"/>
      <c r="L440" s="367"/>
      <c r="M440" s="360"/>
      <c r="N440" s="367"/>
      <c r="O440" s="360"/>
      <c r="P440" s="371"/>
      <c r="Q440" s="371" t="s">
        <v>1337</v>
      </c>
      <c r="R440" s="1208" t="s">
        <v>3597</v>
      </c>
      <c r="S440" s="371" t="s">
        <v>1338</v>
      </c>
      <c r="T440" s="371"/>
      <c r="U440" s="1852" t="s">
        <v>3594</v>
      </c>
      <c r="V440" s="500"/>
      <c r="W440" s="501"/>
      <c r="X440" s="501"/>
      <c r="Y440" s="501"/>
      <c r="Z440" s="501"/>
      <c r="AA440" s="501"/>
      <c r="AB440" s="502"/>
      <c r="AC440" s="268"/>
      <c r="AD440" s="269" t="s">
        <v>182</v>
      </c>
      <c r="AE440" s="269" t="s">
        <v>182</v>
      </c>
      <c r="AF440" s="269" t="s">
        <v>182</v>
      </c>
      <c r="AG440" s="269" t="s">
        <v>182</v>
      </c>
      <c r="AH440" s="269" t="s">
        <v>90</v>
      </c>
      <c r="AI440" s="269" t="s">
        <v>742</v>
      </c>
      <c r="AJ440" s="269" t="s">
        <v>773</v>
      </c>
      <c r="AK440" s="269"/>
      <c r="AL440" s="269"/>
      <c r="AM440" s="270"/>
      <c r="AN440" s="269" t="s">
        <v>90</v>
      </c>
      <c r="AO440" s="269" t="s">
        <v>90</v>
      </c>
      <c r="AP440" s="271" t="s">
        <v>2924</v>
      </c>
      <c r="AQ440" s="272">
        <f t="shared" si="236"/>
        <v>0</v>
      </c>
      <c r="AR440" s="273">
        <f t="shared" si="237"/>
        <v>0</v>
      </c>
      <c r="AS440" s="274">
        <f t="shared" si="241"/>
        <v>0</v>
      </c>
      <c r="AT440" s="274">
        <f t="shared" si="242"/>
        <v>0</v>
      </c>
      <c r="AU440" s="125" t="str">
        <f t="shared" si="238"/>
        <v/>
      </c>
      <c r="AV440" s="126" t="str">
        <f t="shared" si="220"/>
        <v/>
      </c>
      <c r="AW440" s="125" t="str">
        <f t="shared" si="221"/>
        <v/>
      </c>
      <c r="AX440" s="127" t="str">
        <f t="shared" si="222"/>
        <v/>
      </c>
      <c r="AY440" s="127" t="str">
        <f t="shared" si="223"/>
        <v/>
      </c>
      <c r="AZ440" s="128" t="str">
        <f t="shared" si="239"/>
        <v/>
      </c>
      <c r="BA440" s="643">
        <v>240</v>
      </c>
      <c r="BB440" s="504" t="s">
        <v>880</v>
      </c>
      <c r="BC440" s="547"/>
      <c r="BD440" s="547"/>
      <c r="BE440" s="545"/>
      <c r="BF440" s="547"/>
      <c r="BG440" s="547"/>
      <c r="BH440" s="545"/>
      <c r="BI440" s="545"/>
      <c r="BJ440" s="544">
        <v>0</v>
      </c>
      <c r="BK440" s="545"/>
      <c r="BL440" s="544"/>
      <c r="BM440" s="269" t="s">
        <v>182</v>
      </c>
      <c r="BN440" s="269" t="s">
        <v>182</v>
      </c>
      <c r="BO440" s="271" t="s">
        <v>2924</v>
      </c>
      <c r="BP440" s="262" t="str">
        <f t="shared" si="224"/>
        <v/>
      </c>
      <c r="BQ440" s="263" t="str">
        <f t="shared" si="225"/>
        <v/>
      </c>
      <c r="BR440" s="263" t="str">
        <f t="shared" si="226"/>
        <v/>
      </c>
      <c r="BS440" s="263" t="str">
        <f t="shared" si="227"/>
        <v/>
      </c>
      <c r="BT440" s="264" t="str">
        <f t="shared" si="228"/>
        <v/>
      </c>
      <c r="BU440" s="264" t="str">
        <f t="shared" si="229"/>
        <v/>
      </c>
      <c r="BV440" s="263" t="str">
        <f t="shared" si="230"/>
        <v/>
      </c>
      <c r="BW440" s="263" t="str">
        <f t="shared" si="231"/>
        <v/>
      </c>
      <c r="BX440" s="263" t="str">
        <f t="shared" si="232"/>
        <v/>
      </c>
      <c r="BY440" s="263" t="str">
        <f t="shared" si="233"/>
        <v/>
      </c>
      <c r="BZ440" s="263" t="str">
        <f t="shared" si="234"/>
        <v/>
      </c>
      <c r="CA440" s="263" t="str">
        <f t="shared" si="235"/>
        <v/>
      </c>
      <c r="CB440" s="265"/>
      <c r="CC440" s="1131" t="s">
        <v>1016</v>
      </c>
      <c r="CD440" s="1126">
        <f t="shared" si="218"/>
        <v>0</v>
      </c>
      <c r="CE440" s="1126">
        <f t="shared" si="219"/>
        <v>0</v>
      </c>
    </row>
    <row r="441" spans="1:83" ht="27">
      <c r="A441" s="366">
        <v>248</v>
      </c>
      <c r="B441" s="473" t="s">
        <v>2229</v>
      </c>
      <c r="C441" s="1853"/>
      <c r="D441" s="1854"/>
      <c r="E441" s="1854"/>
      <c r="F441" s="1855"/>
      <c r="G441" s="1855"/>
      <c r="H441" s="1855"/>
      <c r="I441" s="1855"/>
      <c r="J441" s="1855"/>
      <c r="K441" s="1855"/>
      <c r="L441" s="1865"/>
      <c r="M441" s="360"/>
      <c r="N441" s="1865"/>
      <c r="O441" s="360"/>
      <c r="P441" s="1865"/>
      <c r="Q441" s="1866"/>
      <c r="R441" s="1853"/>
      <c r="S441" s="1853"/>
      <c r="T441" s="1867"/>
      <c r="U441" s="1852" t="s">
        <v>3595</v>
      </c>
      <c r="V441" s="500" t="s">
        <v>167</v>
      </c>
      <c r="W441" s="501" t="s">
        <v>2030</v>
      </c>
      <c r="X441" s="501"/>
      <c r="Y441" s="501">
        <v>3</v>
      </c>
      <c r="Z441" s="501">
        <v>0</v>
      </c>
      <c r="AA441" s="501">
        <v>0</v>
      </c>
      <c r="AB441" s="502"/>
      <c r="AC441" s="268"/>
      <c r="AD441" s="284" t="s">
        <v>90</v>
      </c>
      <c r="AE441" s="318" t="s">
        <v>90</v>
      </c>
      <c r="AF441" s="318" t="s">
        <v>90</v>
      </c>
      <c r="AG441" s="318" t="s">
        <v>90</v>
      </c>
      <c r="AH441" s="318" t="s">
        <v>90</v>
      </c>
      <c r="AI441" s="318" t="s">
        <v>90</v>
      </c>
      <c r="AJ441" s="318" t="s">
        <v>90</v>
      </c>
      <c r="AK441" s="318"/>
      <c r="AL441" s="318"/>
      <c r="AM441" s="319"/>
      <c r="AN441" s="318" t="s">
        <v>90</v>
      </c>
      <c r="AO441" s="318" t="s">
        <v>90</v>
      </c>
      <c r="AP441" s="271" t="s">
        <v>2924</v>
      </c>
      <c r="AQ441" s="272">
        <f t="shared" si="236"/>
        <v>0</v>
      </c>
      <c r="AR441" s="273">
        <f t="shared" si="237"/>
        <v>0</v>
      </c>
      <c r="AS441" s="274">
        <f t="shared" si="241"/>
        <v>0</v>
      </c>
      <c r="AT441" s="274">
        <f t="shared" si="242"/>
        <v>0</v>
      </c>
      <c r="AU441" s="125" t="str">
        <f t="shared" si="238"/>
        <v/>
      </c>
      <c r="AV441" s="126" t="str">
        <f t="shared" si="220"/>
        <v/>
      </c>
      <c r="AW441" s="125" t="str">
        <f t="shared" si="221"/>
        <v/>
      </c>
      <c r="AX441" s="127" t="str">
        <f t="shared" si="222"/>
        <v/>
      </c>
      <c r="AY441" s="127" t="str">
        <f t="shared" si="223"/>
        <v/>
      </c>
      <c r="AZ441" s="128" t="str">
        <f t="shared" si="239"/>
        <v/>
      </c>
      <c r="BA441" s="643">
        <v>241</v>
      </c>
      <c r="BB441" s="601" t="s">
        <v>1763</v>
      </c>
      <c r="BC441" s="713"/>
      <c r="BD441" s="713"/>
      <c r="BE441" s="713"/>
      <c r="BF441" s="713"/>
      <c r="BG441" s="713"/>
      <c r="BH441" s="713"/>
      <c r="BI441" s="718"/>
      <c r="BJ441" s="544">
        <v>0</v>
      </c>
      <c r="BK441" s="718"/>
      <c r="BL441" s="544"/>
      <c r="BM441" s="318" t="s">
        <v>90</v>
      </c>
      <c r="BN441" s="318" t="s">
        <v>90</v>
      </c>
      <c r="BO441" s="271" t="s">
        <v>2924</v>
      </c>
      <c r="BP441" s="262" t="str">
        <f t="shared" si="224"/>
        <v/>
      </c>
      <c r="BQ441" s="263" t="str">
        <f t="shared" si="225"/>
        <v/>
      </c>
      <c r="BR441" s="263" t="str">
        <f t="shared" si="226"/>
        <v/>
      </c>
      <c r="BS441" s="263" t="str">
        <f t="shared" si="227"/>
        <v/>
      </c>
      <c r="BT441" s="264" t="str">
        <f t="shared" si="228"/>
        <v/>
      </c>
      <c r="BU441" s="264" t="str">
        <f t="shared" si="229"/>
        <v/>
      </c>
      <c r="BV441" s="263" t="str">
        <f t="shared" si="230"/>
        <v/>
      </c>
      <c r="BW441" s="263" t="str">
        <f t="shared" si="231"/>
        <v/>
      </c>
      <c r="BX441" s="263" t="str">
        <f t="shared" si="232"/>
        <v/>
      </c>
      <c r="BY441" s="263" t="str">
        <f t="shared" si="233"/>
        <v/>
      </c>
      <c r="BZ441" s="263" t="str">
        <f t="shared" si="234"/>
        <v/>
      </c>
      <c r="CA441" s="263" t="str">
        <f t="shared" si="235"/>
        <v/>
      </c>
      <c r="CB441" s="263"/>
      <c r="CC441" s="1131" t="s">
        <v>1016</v>
      </c>
      <c r="CD441" s="1126">
        <f t="shared" si="218"/>
        <v>0</v>
      </c>
      <c r="CE441" s="1126">
        <f t="shared" si="219"/>
        <v>0</v>
      </c>
    </row>
    <row r="442" spans="1:83" ht="27">
      <c r="A442" s="366">
        <v>249</v>
      </c>
      <c r="B442" s="372" t="s">
        <v>2045</v>
      </c>
      <c r="C442" s="440"/>
      <c r="D442" s="372"/>
      <c r="E442" s="372"/>
      <c r="F442" s="75"/>
      <c r="G442" s="75"/>
      <c r="H442" s="367"/>
      <c r="I442" s="75"/>
      <c r="J442" s="75"/>
      <c r="K442" s="367"/>
      <c r="L442" s="367"/>
      <c r="M442" s="360"/>
      <c r="N442" s="367"/>
      <c r="O442" s="360"/>
      <c r="P442" s="371"/>
      <c r="Q442" s="371"/>
      <c r="R442" s="371"/>
      <c r="S442" s="371"/>
      <c r="T442" s="371"/>
      <c r="U442" s="425" t="s">
        <v>4326</v>
      </c>
      <c r="V442" s="500"/>
      <c r="W442" s="501"/>
      <c r="X442" s="501"/>
      <c r="Y442" s="501"/>
      <c r="Z442" s="501"/>
      <c r="AA442" s="501"/>
      <c r="AB442" s="502"/>
      <c r="AC442" s="268"/>
      <c r="AD442" s="269" t="s">
        <v>182</v>
      </c>
      <c r="AE442" s="269" t="s">
        <v>182</v>
      </c>
      <c r="AF442" s="269" t="s">
        <v>182</v>
      </c>
      <c r="AG442" s="269" t="s">
        <v>182</v>
      </c>
      <c r="AH442" s="269" t="s">
        <v>90</v>
      </c>
      <c r="AI442" s="269" t="s">
        <v>742</v>
      </c>
      <c r="AJ442" s="269" t="s">
        <v>773</v>
      </c>
      <c r="AK442" s="269"/>
      <c r="AL442" s="269"/>
      <c r="AM442" s="270"/>
      <c r="AN442" s="269" t="s">
        <v>90</v>
      </c>
      <c r="AO442" s="269" t="s">
        <v>90</v>
      </c>
      <c r="AP442" s="271" t="s">
        <v>2941</v>
      </c>
      <c r="AQ442" s="272">
        <f t="shared" si="236"/>
        <v>0</v>
      </c>
      <c r="AR442" s="273">
        <f t="shared" si="237"/>
        <v>0</v>
      </c>
      <c r="AS442" s="274">
        <f t="shared" si="241"/>
        <v>0</v>
      </c>
      <c r="AT442" s="274">
        <f t="shared" si="242"/>
        <v>0</v>
      </c>
      <c r="AU442" s="125" t="str">
        <f t="shared" si="238"/>
        <v/>
      </c>
      <c r="AV442" s="126" t="str">
        <f t="shared" si="220"/>
        <v/>
      </c>
      <c r="AW442" s="125" t="str">
        <f t="shared" si="221"/>
        <v/>
      </c>
      <c r="AX442" s="127" t="str">
        <f t="shared" si="222"/>
        <v/>
      </c>
      <c r="AY442" s="127" t="str">
        <f t="shared" si="223"/>
        <v/>
      </c>
      <c r="AZ442" s="128" t="str">
        <f t="shared" si="239"/>
        <v/>
      </c>
      <c r="BA442" s="643">
        <v>242</v>
      </c>
      <c r="BB442" s="504" t="s">
        <v>2045</v>
      </c>
      <c r="BC442" s="547"/>
      <c r="BD442" s="547"/>
      <c r="BE442" s="545"/>
      <c r="BF442" s="547"/>
      <c r="BG442" s="547"/>
      <c r="BH442" s="545"/>
      <c r="BI442" s="545"/>
      <c r="BJ442" s="544">
        <v>0</v>
      </c>
      <c r="BK442" s="545"/>
      <c r="BL442" s="544"/>
      <c r="BM442" s="269" t="s">
        <v>182</v>
      </c>
      <c r="BN442" s="269" t="s">
        <v>182</v>
      </c>
      <c r="BO442" s="271" t="s">
        <v>2941</v>
      </c>
      <c r="BP442" s="262" t="str">
        <f t="shared" si="224"/>
        <v/>
      </c>
      <c r="BQ442" s="263" t="str">
        <f t="shared" si="225"/>
        <v/>
      </c>
      <c r="BR442" s="263" t="str">
        <f t="shared" si="226"/>
        <v/>
      </c>
      <c r="BS442" s="263" t="str">
        <f t="shared" si="227"/>
        <v/>
      </c>
      <c r="BT442" s="264" t="str">
        <f t="shared" si="228"/>
        <v/>
      </c>
      <c r="BU442" s="264" t="str">
        <f t="shared" si="229"/>
        <v/>
      </c>
      <c r="BV442" s="263" t="str">
        <f t="shared" si="230"/>
        <v/>
      </c>
      <c r="BW442" s="263" t="str">
        <f t="shared" si="231"/>
        <v/>
      </c>
      <c r="BX442" s="263" t="str">
        <f t="shared" si="232"/>
        <v/>
      </c>
      <c r="BY442" s="263" t="str">
        <f t="shared" si="233"/>
        <v/>
      </c>
      <c r="BZ442" s="263" t="str">
        <f t="shared" si="234"/>
        <v/>
      </c>
      <c r="CA442" s="263" t="str">
        <f t="shared" si="235"/>
        <v/>
      </c>
      <c r="CB442" s="265"/>
      <c r="CC442" s="1131" t="s">
        <v>3397</v>
      </c>
      <c r="CD442" s="1126">
        <f t="shared" si="218"/>
        <v>0</v>
      </c>
      <c r="CE442" s="1126">
        <f t="shared" si="219"/>
        <v>0</v>
      </c>
    </row>
    <row r="443" spans="1:83" ht="216">
      <c r="A443" s="1580">
        <v>250</v>
      </c>
      <c r="B443" s="1239" t="s">
        <v>3598</v>
      </c>
      <c r="C443" s="1868" t="s">
        <v>3599</v>
      </c>
      <c r="D443" s="1869" t="s">
        <v>3600</v>
      </c>
      <c r="E443" s="1239" t="s">
        <v>90</v>
      </c>
      <c r="F443" s="1870">
        <f>L443+M443</f>
        <v>820</v>
      </c>
      <c r="G443" s="1870">
        <v>0</v>
      </c>
      <c r="H443" s="1870">
        <v>0</v>
      </c>
      <c r="I443" s="1870">
        <f>N443+O443</f>
        <v>1132</v>
      </c>
      <c r="J443" s="1870">
        <v>0</v>
      </c>
      <c r="K443" s="1870">
        <v>0</v>
      </c>
      <c r="L443" s="1870">
        <v>820</v>
      </c>
      <c r="M443" s="1870">
        <v>0</v>
      </c>
      <c r="N443" s="1870">
        <v>1132</v>
      </c>
      <c r="O443" s="1870">
        <v>0</v>
      </c>
      <c r="P443" s="1207" t="s">
        <v>231</v>
      </c>
      <c r="Q443" s="1208" t="s">
        <v>3601</v>
      </c>
      <c r="R443" s="1207" t="s">
        <v>2230</v>
      </c>
      <c r="S443" s="1207" t="s">
        <v>2231</v>
      </c>
      <c r="T443" s="1871" t="s">
        <v>3602</v>
      </c>
      <c r="U443" s="1872" t="s">
        <v>3596</v>
      </c>
      <c r="V443" s="500"/>
      <c r="W443" s="501"/>
      <c r="X443" s="501"/>
      <c r="Y443" s="501"/>
      <c r="Z443" s="501"/>
      <c r="AA443" s="501"/>
      <c r="AB443" s="502" t="s">
        <v>1751</v>
      </c>
      <c r="AD443" s="284" t="s">
        <v>229</v>
      </c>
      <c r="AE443" s="269" t="s">
        <v>1703</v>
      </c>
      <c r="AF443" s="269" t="s">
        <v>1704</v>
      </c>
      <c r="AG443" s="269" t="s">
        <v>1705</v>
      </c>
      <c r="AH443" s="269" t="s">
        <v>3081</v>
      </c>
      <c r="AI443" s="269" t="s">
        <v>1716</v>
      </c>
      <c r="AJ443" s="269" t="s">
        <v>230</v>
      </c>
      <c r="AK443" s="269"/>
      <c r="AL443" s="269"/>
      <c r="AM443" s="283"/>
      <c r="AN443" s="269" t="s">
        <v>610</v>
      </c>
      <c r="AO443" s="269" t="s">
        <v>611</v>
      </c>
      <c r="AP443" s="271" t="s">
        <v>2962</v>
      </c>
      <c r="AQ443" s="272">
        <f t="shared" si="236"/>
        <v>0</v>
      </c>
      <c r="AR443" s="273">
        <f t="shared" si="237"/>
        <v>0</v>
      </c>
      <c r="AS443" s="274">
        <f t="shared" si="241"/>
        <v>0</v>
      </c>
      <c r="AT443" s="274">
        <f t="shared" si="242"/>
        <v>0</v>
      </c>
      <c r="AU443" s="125">
        <f t="shared" si="238"/>
        <v>-16.326530612244895</v>
      </c>
      <c r="AV443" s="126">
        <f t="shared" si="220"/>
        <v>38.048780487804869</v>
      </c>
      <c r="AW443" s="125" t="str">
        <f t="shared" si="221"/>
        <v/>
      </c>
      <c r="AX443" s="127" t="str">
        <f t="shared" si="222"/>
        <v/>
      </c>
      <c r="AY443" s="127" t="str">
        <f t="shared" si="223"/>
        <v/>
      </c>
      <c r="AZ443" s="128" t="str">
        <f t="shared" si="239"/>
        <v/>
      </c>
      <c r="BA443" s="643">
        <v>243</v>
      </c>
      <c r="BB443" s="534" t="s">
        <v>3070</v>
      </c>
      <c r="BC443" s="719">
        <v>980</v>
      </c>
      <c r="BD443" s="701"/>
      <c r="BE443" s="702"/>
      <c r="BF443" s="701">
        <v>1420</v>
      </c>
      <c r="BG443" s="701"/>
      <c r="BH443" s="720"/>
      <c r="BI443" s="720"/>
      <c r="BJ443" s="609">
        <v>980</v>
      </c>
      <c r="BK443" s="720"/>
      <c r="BL443" s="540">
        <v>1420</v>
      </c>
      <c r="BM443" s="269" t="s">
        <v>225</v>
      </c>
      <c r="BN443" s="269" t="s">
        <v>1716</v>
      </c>
      <c r="BO443" s="271" t="s">
        <v>2962</v>
      </c>
      <c r="BP443" s="262" t="str">
        <f t="shared" si="224"/>
        <v/>
      </c>
      <c r="BQ443" s="263">
        <f t="shared" si="225"/>
        <v>-600</v>
      </c>
      <c r="BR443" s="263">
        <f t="shared" si="226"/>
        <v>0</v>
      </c>
      <c r="BS443" s="263">
        <f t="shared" si="227"/>
        <v>0</v>
      </c>
      <c r="BT443" s="264">
        <f t="shared" si="228"/>
        <v>44.897959183673478</v>
      </c>
      <c r="BU443" s="264">
        <f t="shared" si="229"/>
        <v>-16.326530612244895</v>
      </c>
      <c r="BV443" s="263">
        <f t="shared" si="230"/>
        <v>820</v>
      </c>
      <c r="BW443" s="263">
        <f t="shared" si="231"/>
        <v>-1420</v>
      </c>
      <c r="BX443" s="263" t="str">
        <f t="shared" si="232"/>
        <v/>
      </c>
      <c r="BY443" s="263" t="str">
        <f t="shared" si="233"/>
        <v/>
      </c>
      <c r="BZ443" s="263" t="str">
        <f t="shared" si="234"/>
        <v/>
      </c>
      <c r="CA443" s="263" t="str">
        <f t="shared" si="235"/>
        <v>chk</v>
      </c>
      <c r="CB443" s="265"/>
      <c r="CC443" s="1131" t="s">
        <v>3433</v>
      </c>
      <c r="CD443" s="1126">
        <f t="shared" si="218"/>
        <v>0</v>
      </c>
      <c r="CE443" s="1126">
        <f t="shared" si="219"/>
        <v>0</v>
      </c>
    </row>
    <row r="444" spans="1:83" ht="67.5">
      <c r="A444" s="366">
        <v>251</v>
      </c>
      <c r="B444" s="357" t="s">
        <v>3071</v>
      </c>
      <c r="C444" s="1868" t="s">
        <v>3603</v>
      </c>
      <c r="D444" s="1869" t="s">
        <v>3600</v>
      </c>
      <c r="E444" s="1869" t="s">
        <v>90</v>
      </c>
      <c r="F444" s="1870">
        <f>L444+M444</f>
        <v>2810</v>
      </c>
      <c r="G444" s="1870">
        <v>0</v>
      </c>
      <c r="H444" s="1870">
        <v>0</v>
      </c>
      <c r="I444" s="1870">
        <f>N444+O444</f>
        <v>0</v>
      </c>
      <c r="J444" s="1870">
        <v>0</v>
      </c>
      <c r="K444" s="1870">
        <v>0</v>
      </c>
      <c r="L444" s="1870">
        <v>2529</v>
      </c>
      <c r="M444" s="1870">
        <v>281</v>
      </c>
      <c r="N444" s="1870">
        <v>0</v>
      </c>
      <c r="O444" s="1870">
        <v>0</v>
      </c>
      <c r="P444" s="1871" t="s">
        <v>231</v>
      </c>
      <c r="Q444" s="1208" t="s">
        <v>3601</v>
      </c>
      <c r="R444" s="1207" t="s">
        <v>2230</v>
      </c>
      <c r="S444" s="1207" t="s">
        <v>2231</v>
      </c>
      <c r="T444" s="1871" t="s">
        <v>3602</v>
      </c>
      <c r="U444" s="1872" t="s">
        <v>3604</v>
      </c>
      <c r="V444" s="266"/>
      <c r="W444" s="267"/>
      <c r="X444" s="267"/>
      <c r="Y444" s="267"/>
      <c r="Z444" s="267"/>
      <c r="AA444" s="267"/>
      <c r="AB444" s="267"/>
      <c r="AD444" s="284" t="s">
        <v>228</v>
      </c>
      <c r="AE444" s="269" t="s">
        <v>1702</v>
      </c>
      <c r="AF444" s="269" t="s">
        <v>1350</v>
      </c>
      <c r="AG444" s="269" t="s">
        <v>231</v>
      </c>
      <c r="AH444" s="269" t="s">
        <v>3082</v>
      </c>
      <c r="AI444" s="269" t="s">
        <v>3052</v>
      </c>
      <c r="AJ444" s="269" t="s">
        <v>230</v>
      </c>
      <c r="AK444" s="269"/>
      <c r="AL444" s="269"/>
      <c r="AM444" s="283"/>
      <c r="AN444" s="269" t="s">
        <v>610</v>
      </c>
      <c r="AO444" s="269" t="s">
        <v>611</v>
      </c>
      <c r="AP444" s="271" t="s">
        <v>3073</v>
      </c>
      <c r="AQ444" s="272">
        <f t="shared" ref="AQ444" si="244">IF(F444&lt;&gt;L444+M444,1,0)</f>
        <v>0</v>
      </c>
      <c r="AR444" s="273">
        <f t="shared" ref="AR444" si="245">IF(I444&lt;&gt;N444+O444,1,0)</f>
        <v>0</v>
      </c>
      <c r="AS444" s="274">
        <f t="shared" si="241"/>
        <v>0</v>
      </c>
      <c r="AT444" s="274">
        <f t="shared" si="242"/>
        <v>0</v>
      </c>
      <c r="AU444" s="125" t="str">
        <f>IF(AND(BC444="",$F444=""),"",IF(BC444=0,"",($F444/BC444-1)*100))</f>
        <v/>
      </c>
      <c r="AV444" s="126">
        <f>IF(AND($I444="",$F444=""),"",IF($F444=0,"",($I444/$F444-1)*100))</f>
        <v>-100</v>
      </c>
      <c r="AW444" s="125" t="str">
        <f>IF(AND($K444&lt;&gt;"",$H444&lt;&gt;""),IF($H444=0,"",($K444/$H444-1)*100),IF(AND($J444&lt;&gt;"",$G444&lt;&gt;""),IF($G444=0,"",($J444/$G444-1)*100),""))</f>
        <v/>
      </c>
      <c r="AX444" s="127" t="str">
        <f>IF(OR($F444=0,SUM($G444:$H444)=0),"",IF(AND($H444=0,$G444&gt;0),$F444/$G444*1000,$F444/$H444*1000))</f>
        <v/>
      </c>
      <c r="AY444" s="127" t="str">
        <f>IF(OR($I444=0,SUM($J444:$K444)=0),"",IF(AND($K444=0,$J444&gt;0),$I444/$J444*1000,$I444/$K444*1000))</f>
        <v/>
      </c>
      <c r="AZ444" s="128" t="str">
        <f t="shared" ref="AZ444" si="246">IF(OR(AX444="",AY444=""),"",IF(AX444=0,"",IF(ABS(AY444/AX444-1)&gt;0.29,(AY444/AX444-1)*100,"")))</f>
        <v/>
      </c>
      <c r="BA444" s="721" t="s">
        <v>3072</v>
      </c>
      <c r="BB444" s="722" t="s">
        <v>3071</v>
      </c>
      <c r="BC444" s="719"/>
      <c r="BD444" s="719"/>
      <c r="BE444" s="723"/>
      <c r="BF444" s="719">
        <v>3419.748</v>
      </c>
      <c r="BG444" s="719"/>
      <c r="BH444" s="724"/>
      <c r="BI444" s="724"/>
      <c r="BJ444" s="609"/>
      <c r="BK444" s="724">
        <v>3077.7730000000001</v>
      </c>
      <c r="BL444" s="609">
        <v>341.97500000000002</v>
      </c>
      <c r="BM444" s="269" t="s">
        <v>1350</v>
      </c>
      <c r="BN444" s="269" t="s">
        <v>3052</v>
      </c>
      <c r="BO444" s="271" t="s">
        <v>3073</v>
      </c>
      <c r="BP444" s="262" t="str">
        <f t="shared" ref="BP444:BP445" si="247">IF($B444="","",IF(BB444&lt;&gt;$B444,"修正",""))</f>
        <v/>
      </c>
      <c r="BQ444" s="263">
        <f t="shared" ref="BQ444:BQ445" si="248">IF(AND($F444="",BF444=""),"",$F444-BF444)</f>
        <v>-609.74800000000005</v>
      </c>
      <c r="BR444" s="263">
        <f t="shared" ref="BR444:BR445" si="249">IF(AND($G444="",BG444=""),"",$G444-BG444)</f>
        <v>0</v>
      </c>
      <c r="BS444" s="263">
        <f t="shared" ref="BS444:BS445" si="250">IF(AND($H444="",BH444=""),"",$H444-BH444)</f>
        <v>0</v>
      </c>
      <c r="BT444" s="264" t="str">
        <f t="shared" ref="BT444:BT445" si="251">IF(AND(BC444="",BF444=""),"",IF(OR(BQ444="",BQ444=0),"",IF(BC444=0,"",(BF444/BC444-1)*100)))</f>
        <v/>
      </c>
      <c r="BU444" s="264" t="str">
        <f t="shared" ref="BU444:BU445" si="252">IF(AND(BC444="",$F444=""),"",IF(OR(BQ444="",BQ444=0),"",IF(BC444=0,"",($F444/BC444-1)*100)))</f>
        <v/>
      </c>
      <c r="BV444" s="263">
        <f t="shared" ref="BV444:BV445" si="253">IF(AND($L444="",BK444=""),"",$L444-BK444)</f>
        <v>-548.77300000000014</v>
      </c>
      <c r="BW444" s="263">
        <f t="shared" ref="BW444:BW445" si="254">IF(AND($M444="",BL444=""),"",$M444-BL444)</f>
        <v>-60.975000000000023</v>
      </c>
      <c r="BX444" s="263" t="str">
        <f t="shared" ref="BX444:BX445" si="255">IF(AND(BM444="",$AF444=""),"",IF(BM444&lt;&gt;$AF444,"修正",""))</f>
        <v/>
      </c>
      <c r="BY444" s="263" t="str">
        <f t="shared" ref="BY444:BY445" si="256">IF(AND(BN444="",$AI444=""),"",IF(BN444&lt;&gt;$AI444,"修正",""))</f>
        <v/>
      </c>
      <c r="BZ444" s="263" t="str">
        <f t="shared" ref="BZ444:BZ445" si="257">IF(BQ444="","",IF(AND(BF444=0,$F444&gt;0,OR($AI444="X",$AI444=""),$AJ444&lt;&gt;"N"),"是否漏編",""))</f>
        <v/>
      </c>
      <c r="CA444" s="263" t="str">
        <f t="shared" ref="CA444:CA445" si="258">IF(BZ444&lt;&gt;"","chk",IF(OR(BM444="D",$AF444="D"),IF(SUM($L444:$M444,BK444:BL444)=0,"",IF(OR(BP444&lt;&gt;"",COUNTIF(BV444:BW444,"&gt;0")+COUNTIF(BV444:BW444,"&lt;0")&gt;0,BX444&lt;&gt;"",BY444&lt;&gt;""),"chk","")),""))</f>
        <v>chk</v>
      </c>
      <c r="CB444" s="265"/>
      <c r="CC444" s="1131" t="s">
        <v>3433</v>
      </c>
      <c r="CD444" s="1126">
        <f t="shared" si="218"/>
        <v>0</v>
      </c>
      <c r="CE444" s="1126">
        <f t="shared" si="219"/>
        <v>0</v>
      </c>
    </row>
    <row r="445" spans="1:83" ht="162">
      <c r="A445" s="366">
        <v>252</v>
      </c>
      <c r="B445" s="357" t="s">
        <v>3124</v>
      </c>
      <c r="C445" s="1868" t="s">
        <v>3605</v>
      </c>
      <c r="D445" s="1869" t="s">
        <v>3600</v>
      </c>
      <c r="E445" s="1869" t="s">
        <v>90</v>
      </c>
      <c r="F445" s="1870">
        <f>L445+M445</f>
        <v>2418</v>
      </c>
      <c r="G445" s="1870">
        <v>795</v>
      </c>
      <c r="H445" s="1870">
        <v>0</v>
      </c>
      <c r="I445" s="1870">
        <f>N445+O445</f>
        <v>10750</v>
      </c>
      <c r="J445" s="1870">
        <f>4256-G445</f>
        <v>3461</v>
      </c>
      <c r="K445" s="1870">
        <v>0</v>
      </c>
      <c r="L445" s="1870">
        <v>1948</v>
      </c>
      <c r="M445" s="1870">
        <v>470</v>
      </c>
      <c r="N445" s="1870">
        <v>9488</v>
      </c>
      <c r="O445" s="1870">
        <v>1262</v>
      </c>
      <c r="P445" s="1871" t="s">
        <v>231</v>
      </c>
      <c r="Q445" s="1208" t="s">
        <v>3601</v>
      </c>
      <c r="R445" s="1871" t="s">
        <v>2230</v>
      </c>
      <c r="S445" s="1871" t="s">
        <v>3606</v>
      </c>
      <c r="T445" s="1871" t="s">
        <v>3607</v>
      </c>
      <c r="U445" s="1872" t="s">
        <v>3608</v>
      </c>
      <c r="V445" s="266"/>
      <c r="W445" s="267"/>
      <c r="X445" s="267"/>
      <c r="Y445" s="267"/>
      <c r="Z445" s="267"/>
      <c r="AA445" s="267"/>
      <c r="AB445" s="267"/>
      <c r="AD445" s="284"/>
      <c r="AE445" s="269"/>
      <c r="AF445" s="269"/>
      <c r="AG445" s="269"/>
      <c r="AH445" s="269"/>
      <c r="AI445" s="269"/>
      <c r="AJ445" s="269"/>
      <c r="AK445" s="269"/>
      <c r="AL445" s="269"/>
      <c r="AM445" s="283"/>
      <c r="AN445" s="269"/>
      <c r="AO445" s="269"/>
      <c r="AP445" s="271"/>
      <c r="AQ445" s="272"/>
      <c r="AR445" s="273"/>
      <c r="AS445" s="274"/>
      <c r="AT445" s="274">
        <f t="shared" si="242"/>
        <v>0</v>
      </c>
      <c r="AU445" s="125"/>
      <c r="AV445" s="126"/>
      <c r="AW445" s="125"/>
      <c r="AX445" s="127"/>
      <c r="AY445" s="127"/>
      <c r="AZ445" s="128"/>
      <c r="BA445" s="721"/>
      <c r="BB445" s="722"/>
      <c r="BC445" s="719"/>
      <c r="BD445" s="719"/>
      <c r="BE445" s="723"/>
      <c r="BF445" s="719"/>
      <c r="BG445" s="719"/>
      <c r="BH445" s="724"/>
      <c r="BI445" s="724"/>
      <c r="BJ445" s="609"/>
      <c r="BK445" s="724"/>
      <c r="BL445" s="609"/>
      <c r="BM445" s="269"/>
      <c r="BN445" s="269"/>
      <c r="BO445" s="271"/>
      <c r="BP445" s="262" t="str">
        <f t="shared" si="247"/>
        <v>修正</v>
      </c>
      <c r="BQ445" s="263">
        <f t="shared" si="248"/>
        <v>2418</v>
      </c>
      <c r="BR445" s="263">
        <f t="shared" si="249"/>
        <v>795</v>
      </c>
      <c r="BS445" s="263">
        <f t="shared" si="250"/>
        <v>0</v>
      </c>
      <c r="BT445" s="264" t="str">
        <f t="shared" si="251"/>
        <v/>
      </c>
      <c r="BU445" s="264" t="str">
        <f t="shared" si="252"/>
        <v/>
      </c>
      <c r="BV445" s="263">
        <f t="shared" si="253"/>
        <v>1948</v>
      </c>
      <c r="BW445" s="263">
        <f t="shared" si="254"/>
        <v>470</v>
      </c>
      <c r="BX445" s="263" t="str">
        <f t="shared" si="255"/>
        <v/>
      </c>
      <c r="BY445" s="263" t="str">
        <f t="shared" si="256"/>
        <v/>
      </c>
      <c r="BZ445" s="263" t="str">
        <f t="shared" si="257"/>
        <v>是否漏編</v>
      </c>
      <c r="CA445" s="263" t="str">
        <f t="shared" si="258"/>
        <v>chk</v>
      </c>
      <c r="CB445" s="488" t="s">
        <v>3123</v>
      </c>
      <c r="CC445" s="1131" t="s">
        <v>3433</v>
      </c>
      <c r="CD445" s="1126">
        <f t="shared" si="218"/>
        <v>0</v>
      </c>
      <c r="CE445" s="1126">
        <f t="shared" si="219"/>
        <v>0</v>
      </c>
    </row>
    <row r="446" spans="1:83" ht="67.5">
      <c r="A446" s="1873" t="s">
        <v>4264</v>
      </c>
      <c r="B446" s="1874" t="s">
        <v>2883</v>
      </c>
      <c r="C446" s="1874" t="s">
        <v>2884</v>
      </c>
      <c r="D446" s="1875" t="s">
        <v>4257</v>
      </c>
      <c r="E446" s="1875" t="s">
        <v>0</v>
      </c>
      <c r="F446" s="1723">
        <v>1722</v>
      </c>
      <c r="G446" s="1723">
        <v>19063</v>
      </c>
      <c r="H446" s="1723"/>
      <c r="I446" s="1723">
        <v>1278</v>
      </c>
      <c r="J446" s="1723">
        <v>18550</v>
      </c>
      <c r="K446" s="1723"/>
      <c r="L446" s="1723">
        <v>286</v>
      </c>
      <c r="M446" s="1723">
        <v>1436</v>
      </c>
      <c r="N446" s="1723">
        <v>0</v>
      </c>
      <c r="O446" s="1723">
        <v>1278</v>
      </c>
      <c r="P446" s="1467" t="s">
        <v>231</v>
      </c>
      <c r="Q446" s="1467" t="s">
        <v>4267</v>
      </c>
      <c r="R446" s="1467" t="s">
        <v>3935</v>
      </c>
      <c r="S446" s="1467" t="s">
        <v>4258</v>
      </c>
      <c r="T446" s="1467" t="s">
        <v>4259</v>
      </c>
      <c r="U446" s="1876" t="s">
        <v>4265</v>
      </c>
      <c r="V446" s="586" t="s">
        <v>167</v>
      </c>
      <c r="W446" s="587" t="s">
        <v>3080</v>
      </c>
      <c r="X446" s="587"/>
      <c r="Y446" s="587">
        <v>3</v>
      </c>
      <c r="Z446" s="587">
        <v>0</v>
      </c>
      <c r="AA446" s="587">
        <v>0</v>
      </c>
      <c r="AB446" s="587" t="s">
        <v>3104</v>
      </c>
      <c r="AD446" s="292" t="s">
        <v>182</v>
      </c>
      <c r="AE446" s="292" t="s">
        <v>182</v>
      </c>
      <c r="AF446" s="292" t="s">
        <v>182</v>
      </c>
      <c r="AG446" s="292" t="s">
        <v>182</v>
      </c>
      <c r="AH446" s="292" t="str">
        <f t="shared" ref="AH446" si="259">IF(OR(AF446="T",AF446="X"),"X",IF(AND(OR(L446&gt;0,N446&gt;0),OR(M446&gt;0,O446&gt;0)),"CL",IF(AND(AND(M446&lt;=0,O446&lt;=0),OR(L446&gt;0,N446&gt;0)),"C",IF(AND(AND(L446&lt;=0,N446&lt;=0),OR(M446&gt;0,O446&gt;0)),"L","X"))))</f>
        <v>X</v>
      </c>
      <c r="AI446" s="292" t="s">
        <v>182</v>
      </c>
      <c r="AJ446" s="292" t="s">
        <v>182</v>
      </c>
      <c r="AK446" s="292"/>
      <c r="AL446" s="292"/>
      <c r="AM446" s="588"/>
      <c r="AN446" s="292" t="str">
        <f>IF($AI446="X","X",VLOOKUP($AI446,'[5]112年給付項目清單'!$B:$F,4,0))</f>
        <v>X</v>
      </c>
      <c r="AO446" s="292" t="str">
        <f>IF($AI446="X","X",VLOOKUP($AI446,'[5]112年給付項目清單'!$B:$F,5,0))</f>
        <v>X</v>
      </c>
      <c r="AP446" s="589" t="s">
        <v>2964</v>
      </c>
      <c r="AQ446" s="590">
        <f>IF(F446&lt;&gt;L446+M446,1,0)</f>
        <v>0</v>
      </c>
      <c r="AR446" s="591">
        <f>IF(I446&lt;&gt;N446+O446,1,0)</f>
        <v>0</v>
      </c>
      <c r="AS446" s="592">
        <f t="shared" ref="AS446:AS473" si="260">IF(AND(SUMIF($A:$A,CONCATENATE($A446,"-","?"),$F:$F)+SUMIF($A:$A,CONCATENATE($A446,"-","??"),$F:$F)&gt;0,SUMIF($A:$A,CONCATENATE($A446,"-","?"),$F:$F)+SUMIF($A:$A,CONCATENATE($A446,"-","??"),$F:$F)&lt;&gt;$F446),1,0)</f>
        <v>0</v>
      </c>
      <c r="AT446" s="592">
        <f t="shared" si="242"/>
        <v>0</v>
      </c>
      <c r="AU446" s="194">
        <f>IF(AND(BC446="",$F446=""),"",IF(BC446=0,"",($F446/BC446-1)*100))</f>
        <v>-3.3670033670033628</v>
      </c>
      <c r="AV446" s="476">
        <f>IF(AND($I446="",$F446=""),"",IF($F446=0,"",($I446/$F446-1)*100))</f>
        <v>-25.78397212543554</v>
      </c>
      <c r="AW446" s="194">
        <f>IF(AND($K446&lt;&gt;"",$H446&lt;&gt;""),IF($H446=0,"",($K446/$H446-1)*100),IF(AND($J446&lt;&gt;"",$G446&lt;&gt;""),IF($G446=0,"",($J446/$G446-1)*100),""))</f>
        <v>-2.6910769553585512</v>
      </c>
      <c r="AX446" s="196">
        <f>IF(OR($F446=0,SUM($G446:$H446)=0),"",IF(AND($H446=0,$G446&gt;0),$F446/$G446*1000,$F446/$H446*1000))</f>
        <v>90.332056864082261</v>
      </c>
      <c r="AY446" s="196">
        <f>IF(OR($I446=0,SUM($J446:$K446)=0),"",IF(AND($K446=0,$J446&gt;0),$I446/$J446*1000,$I446/$K446*1000))</f>
        <v>68.894878706199464</v>
      </c>
      <c r="AZ446" s="477" t="str">
        <f>IF(OR(AX446="",AY446=""),"",IF(AX446=0,"",IF(ABS(AY446/AX446-1)&gt;0.29,(AY446/AX446-1)*100,"")))</f>
        <v/>
      </c>
      <c r="BA446" s="593" t="s">
        <v>3106</v>
      </c>
      <c r="BB446" s="484" t="s">
        <v>2883</v>
      </c>
      <c r="BC446" s="485">
        <v>1782</v>
      </c>
      <c r="BD446" s="485">
        <v>17949</v>
      </c>
      <c r="BE446" s="610"/>
      <c r="BF446" s="485">
        <v>1722</v>
      </c>
      <c r="BG446" s="485">
        <v>19063</v>
      </c>
      <c r="BH446" s="610"/>
      <c r="BI446" s="611">
        <v>278</v>
      </c>
      <c r="BJ446" s="611">
        <v>1504</v>
      </c>
      <c r="BK446" s="611">
        <v>286</v>
      </c>
      <c r="BL446" s="725">
        <v>1436</v>
      </c>
      <c r="BM446" s="597" t="s">
        <v>182</v>
      </c>
      <c r="BN446" s="597" t="s">
        <v>182</v>
      </c>
      <c r="BO446" s="589"/>
      <c r="BP446" s="598" t="str">
        <f>IF($B446="","",IF(BB446&lt;&gt;$B446,"修正",""))</f>
        <v/>
      </c>
      <c r="BQ446" s="292">
        <f>IF(AND($F446="",BF446=""),"",$F446-BF446)</f>
        <v>0</v>
      </c>
      <c r="BR446" s="292">
        <f>IF(AND($G446="",BG446=""),"",$G446-BG446)</f>
        <v>0</v>
      </c>
      <c r="BS446" s="292" t="str">
        <f>IF(AND($H446="",BH446=""),"",$H446-BH446)</f>
        <v/>
      </c>
      <c r="BT446" s="599" t="str">
        <f t="shared" ref="BT446" si="261">IF(AND(BC446="",BF446=""),"",IF(OR(BQ446="",BQ446=0),"",IF(BC446=0,"",(BF446/BC446-1)*100)))</f>
        <v/>
      </c>
      <c r="BU446" s="599" t="str">
        <f>IF(AND(BC446="",$F446=""),"",IF(OR(BQ446="",BQ446=0),"",IF(BC446=0,"",($F446/BC446-1)*100)))</f>
        <v/>
      </c>
      <c r="BV446" s="292">
        <f>IF(AND($L446="",BK446=""),"",$L446-BK446)</f>
        <v>0</v>
      </c>
      <c r="BW446" s="292">
        <f>IF(AND($M446="",BL446=""),"",$M446-BL446)</f>
        <v>0</v>
      </c>
      <c r="BX446" s="292" t="str">
        <f>IF(AND(BM446="",$AF446=""),"",IF(BM446&lt;&gt;$AF446,"修正",""))</f>
        <v/>
      </c>
      <c r="BY446" s="292" t="str">
        <f>IF(AND(BN446="",$AI446=""),"",IF(BN446&lt;&gt;$AI446,"修正",""))</f>
        <v/>
      </c>
      <c r="BZ446" s="292" t="str">
        <f>IF(BQ446="","",IF(AND(BF446=0,$F446&gt;0,OR($AI446="X",$AI446=""),$AJ446&lt;&gt;"N"),"是否漏編",""))</f>
        <v/>
      </c>
      <c r="CA446" s="292" t="str">
        <f>IF(BZ446&lt;&gt;"","chk",IF(OR(BM446="D",$AF446="D"),IF(SUM($L446:$M446,BK446:BL446)=0,"",IF(OR(BP446&lt;&gt;"",COUNTIF(BV446:BW446,"&gt;0")+COUNTIF(BV446:BW446,"&lt;0")&gt;0,BX446&lt;&gt;"",BY446&lt;&gt;""),"chk","")),""))</f>
        <v/>
      </c>
      <c r="CB446" s="588"/>
      <c r="CC446" s="1131" t="s">
        <v>3441</v>
      </c>
      <c r="CD446" s="1126">
        <f t="shared" si="218"/>
        <v>0</v>
      </c>
      <c r="CE446" s="1126">
        <f t="shared" si="219"/>
        <v>0</v>
      </c>
    </row>
    <row r="447" spans="1:83" ht="121.5">
      <c r="A447" s="366">
        <v>254</v>
      </c>
      <c r="B447" s="1877" t="s">
        <v>840</v>
      </c>
      <c r="C447" s="1737" t="s">
        <v>4260</v>
      </c>
      <c r="D447" s="1737" t="s">
        <v>903</v>
      </c>
      <c r="E447" s="1878" t="s">
        <v>285</v>
      </c>
      <c r="F447" s="1879">
        <v>8151</v>
      </c>
      <c r="G447" s="1879">
        <v>9100</v>
      </c>
      <c r="H447" s="1880"/>
      <c r="I447" s="1879">
        <v>9341</v>
      </c>
      <c r="J447" s="1879">
        <v>8444</v>
      </c>
      <c r="K447" s="1880"/>
      <c r="L447" s="1879">
        <v>7327</v>
      </c>
      <c r="M447" s="1879">
        <v>824</v>
      </c>
      <c r="N447" s="1879">
        <v>7468</v>
      </c>
      <c r="O447" s="1879">
        <v>1873</v>
      </c>
      <c r="P447" s="1881" t="s">
        <v>231</v>
      </c>
      <c r="Q447" s="1881" t="s">
        <v>904</v>
      </c>
      <c r="R447" s="1881" t="s">
        <v>4261</v>
      </c>
      <c r="S447" s="1881" t="s">
        <v>4262</v>
      </c>
      <c r="T447" s="1881" t="s">
        <v>4263</v>
      </c>
      <c r="U447" s="1882" t="s">
        <v>4266</v>
      </c>
      <c r="V447" s="500" t="s">
        <v>80</v>
      </c>
      <c r="W447" s="501" t="s">
        <v>898</v>
      </c>
      <c r="X447" s="501"/>
      <c r="Y447" s="501">
        <v>3</v>
      </c>
      <c r="Z447" s="501">
        <v>2</v>
      </c>
      <c r="AA447" s="501">
        <v>0</v>
      </c>
      <c r="AB447" s="502"/>
      <c r="AD447" s="269" t="s">
        <v>906</v>
      </c>
      <c r="AE447" s="269" t="s">
        <v>906</v>
      </c>
      <c r="AF447" s="269" t="s">
        <v>906</v>
      </c>
      <c r="AG447" s="269" t="s">
        <v>906</v>
      </c>
      <c r="AH447" s="269" t="s">
        <v>90</v>
      </c>
      <c r="AI447" s="269" t="s">
        <v>906</v>
      </c>
      <c r="AJ447" s="269" t="s">
        <v>905</v>
      </c>
      <c r="AK447" s="269"/>
      <c r="AL447" s="269"/>
      <c r="AM447" s="269"/>
      <c r="AN447" s="269" t="s">
        <v>90</v>
      </c>
      <c r="AO447" s="269" t="s">
        <v>90</v>
      </c>
      <c r="AP447" s="271" t="s">
        <v>2248</v>
      </c>
      <c r="AQ447" s="272">
        <f t="shared" si="236"/>
        <v>0</v>
      </c>
      <c r="AR447" s="273">
        <f t="shared" si="237"/>
        <v>0</v>
      </c>
      <c r="AS447" s="274">
        <f t="shared" si="260"/>
        <v>0</v>
      </c>
      <c r="AT447" s="274">
        <f t="shared" si="242"/>
        <v>0</v>
      </c>
      <c r="AU447" s="125">
        <f t="shared" si="238"/>
        <v>11.764705882352944</v>
      </c>
      <c r="AV447" s="126">
        <f t="shared" si="220"/>
        <v>14.599435652067228</v>
      </c>
      <c r="AW447" s="125">
        <f t="shared" si="221"/>
        <v>-7.2087912087912098</v>
      </c>
      <c r="AX447" s="127">
        <f t="shared" si="222"/>
        <v>895.71428571428567</v>
      </c>
      <c r="AY447" s="127">
        <f t="shared" si="223"/>
        <v>1106.2292752250119</v>
      </c>
      <c r="AZ447" s="128" t="str">
        <f t="shared" si="239"/>
        <v/>
      </c>
      <c r="BA447" s="643">
        <v>244</v>
      </c>
      <c r="BB447" s="726" t="s">
        <v>840</v>
      </c>
      <c r="BC447" s="727">
        <v>7293</v>
      </c>
      <c r="BD447" s="727">
        <v>8028</v>
      </c>
      <c r="BE447" s="728"/>
      <c r="BF447" s="729">
        <v>8151</v>
      </c>
      <c r="BG447" s="729">
        <v>9100</v>
      </c>
      <c r="BH447" s="728"/>
      <c r="BI447" s="727">
        <v>6404</v>
      </c>
      <c r="BJ447" s="727">
        <v>889</v>
      </c>
      <c r="BK447" s="729">
        <v>7327</v>
      </c>
      <c r="BL447" s="729">
        <v>824</v>
      </c>
      <c r="BM447" s="269" t="s">
        <v>182</v>
      </c>
      <c r="BN447" s="269" t="s">
        <v>182</v>
      </c>
      <c r="BO447" s="271" t="s">
        <v>2248</v>
      </c>
      <c r="BP447" s="262" t="str">
        <f t="shared" si="224"/>
        <v/>
      </c>
      <c r="BQ447" s="263">
        <f t="shared" si="225"/>
        <v>0</v>
      </c>
      <c r="BR447" s="263">
        <f t="shared" si="226"/>
        <v>0</v>
      </c>
      <c r="BS447" s="263" t="str">
        <f t="shared" si="227"/>
        <v/>
      </c>
      <c r="BT447" s="264" t="str">
        <f t="shared" si="228"/>
        <v/>
      </c>
      <c r="BU447" s="264" t="str">
        <f t="shared" si="229"/>
        <v/>
      </c>
      <c r="BV447" s="263">
        <f t="shared" si="230"/>
        <v>0</v>
      </c>
      <c r="BW447" s="263">
        <f t="shared" si="231"/>
        <v>0</v>
      </c>
      <c r="BX447" s="263" t="str">
        <f t="shared" si="232"/>
        <v/>
      </c>
      <c r="BY447" s="263" t="str">
        <f t="shared" si="233"/>
        <v/>
      </c>
      <c r="BZ447" s="263" t="str">
        <f t="shared" si="234"/>
        <v/>
      </c>
      <c r="CA447" s="263" t="str">
        <f t="shared" si="235"/>
        <v/>
      </c>
      <c r="CB447" s="265"/>
      <c r="CC447" s="1131" t="s">
        <v>1014</v>
      </c>
      <c r="CD447" s="1126">
        <f t="shared" si="218"/>
        <v>0</v>
      </c>
      <c r="CE447" s="1126">
        <f t="shared" si="219"/>
        <v>0</v>
      </c>
    </row>
    <row r="448" spans="1:83">
      <c r="A448" s="366">
        <v>255</v>
      </c>
      <c r="B448" s="372" t="s">
        <v>654</v>
      </c>
      <c r="C448" s="440"/>
      <c r="D448" s="372"/>
      <c r="E448" s="372"/>
      <c r="F448" s="75"/>
      <c r="G448" s="75"/>
      <c r="H448" s="367"/>
      <c r="I448" s="75"/>
      <c r="J448" s="75"/>
      <c r="K448" s="367"/>
      <c r="L448" s="367"/>
      <c r="M448" s="360"/>
      <c r="N448" s="367"/>
      <c r="O448" s="360"/>
      <c r="P448" s="371"/>
      <c r="Q448" s="371"/>
      <c r="R448" s="371"/>
      <c r="S448" s="371"/>
      <c r="T448" s="371"/>
      <c r="U448" s="425" t="s">
        <v>4326</v>
      </c>
      <c r="V448" s="500"/>
      <c r="W448" s="501"/>
      <c r="X448" s="501"/>
      <c r="Y448" s="501"/>
      <c r="Z448" s="501"/>
      <c r="AA448" s="501"/>
      <c r="AB448" s="502"/>
      <c r="AC448" s="268"/>
      <c r="AD448" s="269" t="s">
        <v>397</v>
      </c>
      <c r="AE448" s="269" t="s">
        <v>397</v>
      </c>
      <c r="AF448" s="269" t="s">
        <v>397</v>
      </c>
      <c r="AG448" s="269" t="s">
        <v>397</v>
      </c>
      <c r="AH448" s="269" t="s">
        <v>90</v>
      </c>
      <c r="AI448" s="269" t="s">
        <v>742</v>
      </c>
      <c r="AJ448" s="269" t="s">
        <v>773</v>
      </c>
      <c r="AK448" s="269"/>
      <c r="AL448" s="269"/>
      <c r="AM448" s="270"/>
      <c r="AN448" s="269" t="s">
        <v>90</v>
      </c>
      <c r="AO448" s="269" t="s">
        <v>90</v>
      </c>
      <c r="AP448" s="275" t="s">
        <v>2924</v>
      </c>
      <c r="AQ448" s="272">
        <f t="shared" si="236"/>
        <v>0</v>
      </c>
      <c r="AR448" s="273">
        <f t="shared" si="237"/>
        <v>0</v>
      </c>
      <c r="AS448" s="274">
        <f t="shared" si="260"/>
        <v>0</v>
      </c>
      <c r="AT448" s="274">
        <f t="shared" si="242"/>
        <v>0</v>
      </c>
      <c r="AU448" s="125" t="str">
        <f t="shared" si="238"/>
        <v/>
      </c>
      <c r="AV448" s="126" t="str">
        <f t="shared" si="220"/>
        <v/>
      </c>
      <c r="AW448" s="125" t="str">
        <f t="shared" si="221"/>
        <v/>
      </c>
      <c r="AX448" s="127" t="str">
        <f t="shared" si="222"/>
        <v/>
      </c>
      <c r="AY448" s="127" t="str">
        <f t="shared" si="223"/>
        <v/>
      </c>
      <c r="AZ448" s="128" t="str">
        <f t="shared" si="239"/>
        <v/>
      </c>
      <c r="BA448" s="643">
        <v>245</v>
      </c>
      <c r="BB448" s="504" t="s">
        <v>654</v>
      </c>
      <c r="BC448" s="508"/>
      <c r="BD448" s="508"/>
      <c r="BE448" s="506"/>
      <c r="BF448" s="508"/>
      <c r="BG448" s="508"/>
      <c r="BH448" s="506"/>
      <c r="BI448" s="506"/>
      <c r="BJ448" s="507">
        <v>0</v>
      </c>
      <c r="BK448" s="506"/>
      <c r="BL448" s="507"/>
      <c r="BM448" s="269" t="s">
        <v>182</v>
      </c>
      <c r="BN448" s="269" t="s">
        <v>182</v>
      </c>
      <c r="BO448" s="275" t="s">
        <v>2924</v>
      </c>
      <c r="BP448" s="262" t="str">
        <f t="shared" si="224"/>
        <v/>
      </c>
      <c r="BQ448" s="263" t="str">
        <f t="shared" si="225"/>
        <v/>
      </c>
      <c r="BR448" s="263" t="str">
        <f t="shared" si="226"/>
        <v/>
      </c>
      <c r="BS448" s="263" t="str">
        <f t="shared" si="227"/>
        <v/>
      </c>
      <c r="BT448" s="264" t="str">
        <f t="shared" si="228"/>
        <v/>
      </c>
      <c r="BU448" s="264" t="str">
        <f t="shared" si="229"/>
        <v/>
      </c>
      <c r="BV448" s="263" t="str">
        <f t="shared" si="230"/>
        <v/>
      </c>
      <c r="BW448" s="263" t="str">
        <f t="shared" si="231"/>
        <v/>
      </c>
      <c r="BX448" s="263" t="str">
        <f t="shared" si="232"/>
        <v/>
      </c>
      <c r="BY448" s="263" t="str">
        <f t="shared" si="233"/>
        <v/>
      </c>
      <c r="BZ448" s="263" t="str">
        <f t="shared" si="234"/>
        <v/>
      </c>
      <c r="CA448" s="263" t="str">
        <f t="shared" si="235"/>
        <v/>
      </c>
      <c r="CB448" s="265"/>
      <c r="CC448" s="1131" t="s">
        <v>3440</v>
      </c>
      <c r="CD448" s="1126">
        <f t="shared" si="218"/>
        <v>0</v>
      </c>
      <c r="CE448" s="1126">
        <f t="shared" si="219"/>
        <v>0</v>
      </c>
    </row>
    <row r="449" spans="1:83">
      <c r="A449" s="366">
        <v>256</v>
      </c>
      <c r="B449" s="372" t="s">
        <v>659</v>
      </c>
      <c r="C449" s="440"/>
      <c r="D449" s="372"/>
      <c r="E449" s="372"/>
      <c r="F449" s="75"/>
      <c r="G449" s="75"/>
      <c r="H449" s="367"/>
      <c r="I449" s="75"/>
      <c r="J449" s="75"/>
      <c r="K449" s="367"/>
      <c r="L449" s="367"/>
      <c r="M449" s="360"/>
      <c r="N449" s="367"/>
      <c r="O449" s="360"/>
      <c r="P449" s="371"/>
      <c r="Q449" s="371"/>
      <c r="R449" s="371"/>
      <c r="S449" s="371"/>
      <c r="T449" s="371"/>
      <c r="U449" s="425" t="s">
        <v>4326</v>
      </c>
      <c r="V449" s="500"/>
      <c r="W449" s="501"/>
      <c r="X449" s="501"/>
      <c r="Y449" s="501"/>
      <c r="Z449" s="501"/>
      <c r="AA449" s="501"/>
      <c r="AB449" s="502"/>
      <c r="AC449" s="268"/>
      <c r="AD449" s="269" t="s">
        <v>182</v>
      </c>
      <c r="AE449" s="269" t="s">
        <v>182</v>
      </c>
      <c r="AF449" s="269" t="s">
        <v>182</v>
      </c>
      <c r="AG449" s="269" t="s">
        <v>182</v>
      </c>
      <c r="AH449" s="269" t="s">
        <v>90</v>
      </c>
      <c r="AI449" s="269" t="s">
        <v>742</v>
      </c>
      <c r="AJ449" s="269" t="s">
        <v>773</v>
      </c>
      <c r="AK449" s="269"/>
      <c r="AL449" s="269"/>
      <c r="AM449" s="270"/>
      <c r="AN449" s="269" t="s">
        <v>90</v>
      </c>
      <c r="AO449" s="269" t="s">
        <v>90</v>
      </c>
      <c r="AP449" s="299" t="s">
        <v>2924</v>
      </c>
      <c r="AQ449" s="272">
        <f t="shared" si="236"/>
        <v>0</v>
      </c>
      <c r="AR449" s="273">
        <f t="shared" si="237"/>
        <v>0</v>
      </c>
      <c r="AS449" s="274">
        <f t="shared" si="260"/>
        <v>0</v>
      </c>
      <c r="AT449" s="274">
        <f t="shared" si="242"/>
        <v>0</v>
      </c>
      <c r="AU449" s="125" t="str">
        <f t="shared" si="238"/>
        <v/>
      </c>
      <c r="AV449" s="126" t="str">
        <f t="shared" si="220"/>
        <v/>
      </c>
      <c r="AW449" s="125" t="str">
        <f t="shared" si="221"/>
        <v/>
      </c>
      <c r="AX449" s="127" t="str">
        <f t="shared" si="222"/>
        <v/>
      </c>
      <c r="AY449" s="127" t="str">
        <f t="shared" si="223"/>
        <v/>
      </c>
      <c r="AZ449" s="128" t="str">
        <f t="shared" si="239"/>
        <v/>
      </c>
      <c r="BA449" s="643">
        <v>246</v>
      </c>
      <c r="BB449" s="504" t="s">
        <v>659</v>
      </c>
      <c r="BC449" s="508"/>
      <c r="BD449" s="508"/>
      <c r="BE449" s="506"/>
      <c r="BF449" s="508"/>
      <c r="BG449" s="508"/>
      <c r="BH449" s="506"/>
      <c r="BI449" s="506"/>
      <c r="BJ449" s="507">
        <v>0</v>
      </c>
      <c r="BK449" s="506"/>
      <c r="BL449" s="507"/>
      <c r="BM449" s="269" t="s">
        <v>182</v>
      </c>
      <c r="BN449" s="269" t="s">
        <v>182</v>
      </c>
      <c r="BO449" s="299" t="s">
        <v>2924</v>
      </c>
      <c r="BP449" s="262" t="str">
        <f t="shared" si="224"/>
        <v/>
      </c>
      <c r="BQ449" s="263" t="str">
        <f t="shared" si="225"/>
        <v/>
      </c>
      <c r="BR449" s="263" t="str">
        <f t="shared" si="226"/>
        <v/>
      </c>
      <c r="BS449" s="263" t="str">
        <f t="shared" si="227"/>
        <v/>
      </c>
      <c r="BT449" s="264" t="str">
        <f t="shared" si="228"/>
        <v/>
      </c>
      <c r="BU449" s="264" t="str">
        <f t="shared" si="229"/>
        <v/>
      </c>
      <c r="BV449" s="263" t="str">
        <f t="shared" si="230"/>
        <v/>
      </c>
      <c r="BW449" s="263" t="str">
        <f t="shared" si="231"/>
        <v/>
      </c>
      <c r="BX449" s="263" t="str">
        <f t="shared" si="232"/>
        <v/>
      </c>
      <c r="BY449" s="263" t="str">
        <f t="shared" si="233"/>
        <v/>
      </c>
      <c r="BZ449" s="263" t="str">
        <f t="shared" si="234"/>
        <v/>
      </c>
      <c r="CA449" s="263" t="str">
        <f t="shared" si="235"/>
        <v/>
      </c>
      <c r="CB449" s="265"/>
      <c r="CC449" s="1131" t="s">
        <v>3429</v>
      </c>
      <c r="CD449" s="1126">
        <f t="shared" si="218"/>
        <v>0</v>
      </c>
      <c r="CE449" s="1126">
        <f t="shared" si="219"/>
        <v>0</v>
      </c>
    </row>
    <row r="450" spans="1:83" ht="27">
      <c r="A450" s="366">
        <v>257</v>
      </c>
      <c r="B450" s="372" t="s">
        <v>603</v>
      </c>
      <c r="C450" s="440"/>
      <c r="D450" s="372"/>
      <c r="E450" s="372"/>
      <c r="F450" s="75"/>
      <c r="G450" s="75"/>
      <c r="H450" s="367"/>
      <c r="I450" s="75"/>
      <c r="J450" s="75"/>
      <c r="K450" s="367"/>
      <c r="L450" s="367"/>
      <c r="M450" s="360"/>
      <c r="N450" s="367"/>
      <c r="O450" s="360"/>
      <c r="P450" s="371"/>
      <c r="Q450" s="371"/>
      <c r="R450" s="371"/>
      <c r="S450" s="371"/>
      <c r="T450" s="371"/>
      <c r="U450" s="425" t="s">
        <v>4326</v>
      </c>
      <c r="V450" s="500"/>
      <c r="W450" s="501"/>
      <c r="X450" s="501"/>
      <c r="Y450" s="501"/>
      <c r="Z450" s="501"/>
      <c r="AA450" s="501"/>
      <c r="AB450" s="502"/>
      <c r="AC450" s="268"/>
      <c r="AD450" s="269" t="s">
        <v>182</v>
      </c>
      <c r="AE450" s="269" t="s">
        <v>182</v>
      </c>
      <c r="AF450" s="269" t="s">
        <v>182</v>
      </c>
      <c r="AG450" s="269" t="s">
        <v>182</v>
      </c>
      <c r="AH450" s="269" t="s">
        <v>90</v>
      </c>
      <c r="AI450" s="269" t="s">
        <v>742</v>
      </c>
      <c r="AJ450" s="269" t="s">
        <v>773</v>
      </c>
      <c r="AK450" s="269"/>
      <c r="AL450" s="269"/>
      <c r="AM450" s="270"/>
      <c r="AN450" s="269" t="s">
        <v>90</v>
      </c>
      <c r="AO450" s="269" t="s">
        <v>90</v>
      </c>
      <c r="AP450" s="275" t="s">
        <v>2924</v>
      </c>
      <c r="AQ450" s="272">
        <f t="shared" si="236"/>
        <v>0</v>
      </c>
      <c r="AR450" s="273">
        <f t="shared" si="237"/>
        <v>0</v>
      </c>
      <c r="AS450" s="274">
        <f t="shared" si="260"/>
        <v>0</v>
      </c>
      <c r="AT450" s="274">
        <f t="shared" si="242"/>
        <v>0</v>
      </c>
      <c r="AU450" s="125" t="str">
        <f t="shared" si="238"/>
        <v/>
      </c>
      <c r="AV450" s="126" t="str">
        <f t="shared" si="220"/>
        <v/>
      </c>
      <c r="AW450" s="125" t="str">
        <f t="shared" si="221"/>
        <v/>
      </c>
      <c r="AX450" s="127" t="str">
        <f t="shared" si="222"/>
        <v/>
      </c>
      <c r="AY450" s="127" t="str">
        <f t="shared" si="223"/>
        <v/>
      </c>
      <c r="AZ450" s="128" t="str">
        <f t="shared" si="239"/>
        <v/>
      </c>
      <c r="BA450" s="643">
        <v>247</v>
      </c>
      <c r="BB450" s="504" t="s">
        <v>603</v>
      </c>
      <c r="BC450" s="508"/>
      <c r="BD450" s="508"/>
      <c r="BE450" s="506"/>
      <c r="BF450" s="508"/>
      <c r="BG450" s="508"/>
      <c r="BH450" s="506"/>
      <c r="BI450" s="506"/>
      <c r="BJ450" s="507">
        <v>0</v>
      </c>
      <c r="BK450" s="506"/>
      <c r="BL450" s="507"/>
      <c r="BM450" s="269" t="s">
        <v>182</v>
      </c>
      <c r="BN450" s="269" t="s">
        <v>182</v>
      </c>
      <c r="BO450" s="275" t="s">
        <v>2924</v>
      </c>
      <c r="BP450" s="262" t="str">
        <f t="shared" si="224"/>
        <v/>
      </c>
      <c r="BQ450" s="263" t="str">
        <f t="shared" si="225"/>
        <v/>
      </c>
      <c r="BR450" s="263" t="str">
        <f t="shared" si="226"/>
        <v/>
      </c>
      <c r="BS450" s="263" t="str">
        <f t="shared" si="227"/>
        <v/>
      </c>
      <c r="BT450" s="264" t="str">
        <f t="shared" si="228"/>
        <v/>
      </c>
      <c r="BU450" s="264" t="str">
        <f t="shared" si="229"/>
        <v/>
      </c>
      <c r="BV450" s="263" t="str">
        <f t="shared" si="230"/>
        <v/>
      </c>
      <c r="BW450" s="263" t="str">
        <f t="shared" si="231"/>
        <v/>
      </c>
      <c r="BX450" s="263" t="str">
        <f t="shared" si="232"/>
        <v/>
      </c>
      <c r="BY450" s="263" t="str">
        <f t="shared" si="233"/>
        <v/>
      </c>
      <c r="BZ450" s="263" t="str">
        <f t="shared" si="234"/>
        <v/>
      </c>
      <c r="CA450" s="263" t="str">
        <f t="shared" si="235"/>
        <v/>
      </c>
      <c r="CB450" s="265"/>
      <c r="CC450" s="1131" t="s">
        <v>3436</v>
      </c>
      <c r="CD450" s="1126">
        <f t="shared" si="218"/>
        <v>0</v>
      </c>
      <c r="CE450" s="1126">
        <f t="shared" si="219"/>
        <v>0</v>
      </c>
    </row>
    <row r="451" spans="1:83">
      <c r="A451" s="1459">
        <v>258</v>
      </c>
      <c r="B451" s="1883" t="s">
        <v>937</v>
      </c>
      <c r="C451" s="1884"/>
      <c r="D451" s="1883"/>
      <c r="E451" s="1883"/>
      <c r="F451" s="1885"/>
      <c r="G451" s="1885"/>
      <c r="H451" s="1886"/>
      <c r="I451" s="1885"/>
      <c r="J451" s="1885"/>
      <c r="K451" s="1886"/>
      <c r="L451" s="1886"/>
      <c r="M451" s="1886"/>
      <c r="N451" s="1886"/>
      <c r="O451" s="1886"/>
      <c r="P451" s="1887"/>
      <c r="Q451" s="1887"/>
      <c r="R451" s="1887"/>
      <c r="S451" s="1532"/>
      <c r="T451" s="1532"/>
      <c r="U451" s="1435" t="s">
        <v>4268</v>
      </c>
      <c r="V451" s="500"/>
      <c r="W451" s="501"/>
      <c r="X451" s="501"/>
      <c r="Y451" s="501"/>
      <c r="Z451" s="501"/>
      <c r="AA451" s="501"/>
      <c r="AB451" s="502"/>
      <c r="AC451" s="300"/>
      <c r="AD451" s="269" t="s">
        <v>90</v>
      </c>
      <c r="AE451" s="269" t="s">
        <v>90</v>
      </c>
      <c r="AF451" s="269" t="s">
        <v>90</v>
      </c>
      <c r="AG451" s="269" t="s">
        <v>90</v>
      </c>
      <c r="AH451" s="269" t="s">
        <v>90</v>
      </c>
      <c r="AI451" s="269" t="s">
        <v>90</v>
      </c>
      <c r="AJ451" s="269" t="s">
        <v>936</v>
      </c>
      <c r="AK451" s="269"/>
      <c r="AL451" s="269"/>
      <c r="AM451" s="269"/>
      <c r="AN451" s="269" t="s">
        <v>90</v>
      </c>
      <c r="AO451" s="269" t="s">
        <v>90</v>
      </c>
      <c r="AP451" s="275" t="s">
        <v>2924</v>
      </c>
      <c r="AQ451" s="272">
        <f t="shared" si="236"/>
        <v>0</v>
      </c>
      <c r="AR451" s="273">
        <f t="shared" si="237"/>
        <v>0</v>
      </c>
      <c r="AS451" s="274">
        <f t="shared" si="260"/>
        <v>0</v>
      </c>
      <c r="AT451" s="274">
        <f t="shared" si="242"/>
        <v>0</v>
      </c>
      <c r="AU451" s="125" t="str">
        <f t="shared" si="238"/>
        <v/>
      </c>
      <c r="AV451" s="126" t="str">
        <f t="shared" si="220"/>
        <v/>
      </c>
      <c r="AW451" s="125" t="str">
        <f t="shared" si="221"/>
        <v/>
      </c>
      <c r="AX451" s="127" t="str">
        <f t="shared" si="222"/>
        <v/>
      </c>
      <c r="AY451" s="127" t="str">
        <f t="shared" si="223"/>
        <v/>
      </c>
      <c r="AZ451" s="128" t="str">
        <f t="shared" si="239"/>
        <v/>
      </c>
      <c r="BA451" s="643">
        <v>248</v>
      </c>
      <c r="BB451" s="730" t="s">
        <v>937</v>
      </c>
      <c r="BC451" s="731"/>
      <c r="BD451" s="731"/>
      <c r="BE451" s="732"/>
      <c r="BF451" s="731"/>
      <c r="BG451" s="731"/>
      <c r="BH451" s="732"/>
      <c r="BI451" s="732"/>
      <c r="BJ451" s="732">
        <v>0</v>
      </c>
      <c r="BK451" s="732"/>
      <c r="BL451" s="732"/>
      <c r="BM451" s="269" t="s">
        <v>90</v>
      </c>
      <c r="BN451" s="269" t="s">
        <v>90</v>
      </c>
      <c r="BO451" s="275" t="s">
        <v>2924</v>
      </c>
      <c r="BP451" s="262" t="str">
        <f t="shared" si="224"/>
        <v/>
      </c>
      <c r="BQ451" s="263" t="str">
        <f t="shared" si="225"/>
        <v/>
      </c>
      <c r="BR451" s="263" t="str">
        <f t="shared" si="226"/>
        <v/>
      </c>
      <c r="BS451" s="263" t="str">
        <f t="shared" si="227"/>
        <v/>
      </c>
      <c r="BT451" s="264" t="str">
        <f t="shared" si="228"/>
        <v/>
      </c>
      <c r="BU451" s="264" t="str">
        <f t="shared" si="229"/>
        <v/>
      </c>
      <c r="BV451" s="263" t="str">
        <f t="shared" si="230"/>
        <v/>
      </c>
      <c r="BW451" s="263" t="str">
        <f t="shared" si="231"/>
        <v/>
      </c>
      <c r="BX451" s="263" t="str">
        <f t="shared" si="232"/>
        <v/>
      </c>
      <c r="BY451" s="263" t="str">
        <f t="shared" si="233"/>
        <v/>
      </c>
      <c r="BZ451" s="263" t="str">
        <f t="shared" si="234"/>
        <v/>
      </c>
      <c r="CA451" s="263" t="str">
        <f t="shared" si="235"/>
        <v/>
      </c>
      <c r="CB451" s="265"/>
      <c r="CC451" s="1131" t="s">
        <v>1012</v>
      </c>
      <c r="CD451" s="1126">
        <f t="shared" si="218"/>
        <v>0</v>
      </c>
      <c r="CE451" s="1126">
        <f t="shared" si="219"/>
        <v>0</v>
      </c>
    </row>
    <row r="452" spans="1:83" ht="67.5">
      <c r="A452" s="1888">
        <v>259</v>
      </c>
      <c r="B452" s="1467" t="s">
        <v>2108</v>
      </c>
      <c r="C452" s="1467" t="s">
        <v>1668</v>
      </c>
      <c r="D452" s="1467" t="s">
        <v>1669</v>
      </c>
      <c r="E452" s="1467" t="s">
        <v>285</v>
      </c>
      <c r="F452" s="388"/>
      <c r="G452" s="388"/>
      <c r="H452" s="399"/>
      <c r="I452" s="388"/>
      <c r="J452" s="388"/>
      <c r="K452" s="399"/>
      <c r="L452" s="1889"/>
      <c r="M452" s="1434"/>
      <c r="N452" s="1889"/>
      <c r="O452" s="1434"/>
      <c r="P452" s="1890"/>
      <c r="Q452" s="1891" t="s">
        <v>1670</v>
      </c>
      <c r="R452" s="1891" t="s">
        <v>2111</v>
      </c>
      <c r="S452" s="1892" t="s">
        <v>2112</v>
      </c>
      <c r="T452" s="371" t="s">
        <v>2113</v>
      </c>
      <c r="U452" s="1740" t="s">
        <v>2716</v>
      </c>
      <c r="V452" s="500" t="s">
        <v>167</v>
      </c>
      <c r="W452" s="501" t="s">
        <v>1752</v>
      </c>
      <c r="X452" s="501"/>
      <c r="Y452" s="501">
        <v>3</v>
      </c>
      <c r="Z452" s="501">
        <v>0</v>
      </c>
      <c r="AA452" s="501">
        <v>0</v>
      </c>
      <c r="AB452" s="502"/>
      <c r="AC452" s="300"/>
      <c r="AD452" s="269" t="s">
        <v>90</v>
      </c>
      <c r="AE452" s="269" t="s">
        <v>90</v>
      </c>
      <c r="AF452" s="269" t="s">
        <v>90</v>
      </c>
      <c r="AG452" s="269" t="s">
        <v>90</v>
      </c>
      <c r="AH452" s="269" t="s">
        <v>90</v>
      </c>
      <c r="AI452" s="269" t="s">
        <v>90</v>
      </c>
      <c r="AJ452" s="269" t="s">
        <v>936</v>
      </c>
      <c r="AK452" s="269"/>
      <c r="AL452" s="269"/>
      <c r="AM452" s="269"/>
      <c r="AN452" s="269" t="s">
        <v>90</v>
      </c>
      <c r="AO452" s="269" t="s">
        <v>90</v>
      </c>
      <c r="AP452" s="306" t="s">
        <v>2929</v>
      </c>
      <c r="AQ452" s="272">
        <f t="shared" si="236"/>
        <v>0</v>
      </c>
      <c r="AR452" s="273">
        <f t="shared" si="237"/>
        <v>0</v>
      </c>
      <c r="AS452" s="274">
        <f t="shared" si="260"/>
        <v>0</v>
      </c>
      <c r="AT452" s="274">
        <f t="shared" si="242"/>
        <v>0</v>
      </c>
      <c r="AU452" s="125" t="str">
        <f t="shared" si="238"/>
        <v/>
      </c>
      <c r="AV452" s="126" t="str">
        <f t="shared" si="220"/>
        <v/>
      </c>
      <c r="AW452" s="125" t="str">
        <f t="shared" si="221"/>
        <v/>
      </c>
      <c r="AX452" s="127" t="str">
        <f t="shared" si="222"/>
        <v/>
      </c>
      <c r="AY452" s="127" t="str">
        <f t="shared" si="223"/>
        <v/>
      </c>
      <c r="AZ452" s="128" t="str">
        <f t="shared" si="239"/>
        <v/>
      </c>
      <c r="BA452" s="733">
        <v>249</v>
      </c>
      <c r="BB452" s="734" t="s">
        <v>2108</v>
      </c>
      <c r="BC452" s="735">
        <v>0</v>
      </c>
      <c r="BD452" s="735">
        <v>0</v>
      </c>
      <c r="BE452" s="736"/>
      <c r="BF452" s="735"/>
      <c r="BG452" s="735"/>
      <c r="BH452" s="736"/>
      <c r="BI452" s="737"/>
      <c r="BJ452" s="596">
        <v>0</v>
      </c>
      <c r="BK452" s="737"/>
      <c r="BL452" s="596"/>
      <c r="BM452" s="269" t="s">
        <v>90</v>
      </c>
      <c r="BN452" s="269" t="s">
        <v>90</v>
      </c>
      <c r="BO452" s="306" t="s">
        <v>2929</v>
      </c>
      <c r="BP452" s="262" t="str">
        <f t="shared" si="224"/>
        <v/>
      </c>
      <c r="BQ452" s="263" t="str">
        <f t="shared" si="225"/>
        <v/>
      </c>
      <c r="BR452" s="263" t="str">
        <f t="shared" si="226"/>
        <v/>
      </c>
      <c r="BS452" s="263" t="str">
        <f t="shared" si="227"/>
        <v/>
      </c>
      <c r="BT452" s="264" t="str">
        <f t="shared" si="228"/>
        <v/>
      </c>
      <c r="BU452" s="264" t="str">
        <f t="shared" si="229"/>
        <v/>
      </c>
      <c r="BV452" s="263" t="str">
        <f t="shared" si="230"/>
        <v/>
      </c>
      <c r="BW452" s="263" t="str">
        <f t="shared" si="231"/>
        <v/>
      </c>
      <c r="BX452" s="263" t="str">
        <f t="shared" si="232"/>
        <v/>
      </c>
      <c r="BY452" s="263" t="str">
        <f t="shared" si="233"/>
        <v/>
      </c>
      <c r="BZ452" s="263" t="str">
        <f t="shared" si="234"/>
        <v/>
      </c>
      <c r="CA452" s="263" t="str">
        <f t="shared" si="235"/>
        <v/>
      </c>
      <c r="CB452" s="265"/>
      <c r="CC452" s="1131" t="s">
        <v>3444</v>
      </c>
      <c r="CD452" s="1126">
        <f t="shared" si="218"/>
        <v>0</v>
      </c>
      <c r="CE452" s="1126">
        <f t="shared" si="219"/>
        <v>0</v>
      </c>
    </row>
    <row r="453" spans="1:83" ht="135">
      <c r="A453" s="1508">
        <v>260</v>
      </c>
      <c r="B453" s="1893" t="s">
        <v>4269</v>
      </c>
      <c r="C453" s="1894" t="s">
        <v>1839</v>
      </c>
      <c r="D453" s="1894" t="s">
        <v>774</v>
      </c>
      <c r="E453" s="1894" t="s">
        <v>285</v>
      </c>
      <c r="F453" s="1895">
        <v>10500</v>
      </c>
      <c r="G453" s="1895">
        <v>0</v>
      </c>
      <c r="H453" s="1896">
        <v>2364</v>
      </c>
      <c r="I453" s="1895">
        <v>7500</v>
      </c>
      <c r="J453" s="1895"/>
      <c r="K453" s="1896">
        <v>2646</v>
      </c>
      <c r="L453" s="1896">
        <v>0</v>
      </c>
      <c r="M453" s="1897">
        <v>10500</v>
      </c>
      <c r="N453" s="1896">
        <v>0</v>
      </c>
      <c r="O453" s="1897">
        <v>7500</v>
      </c>
      <c r="P453" s="1898" t="s">
        <v>231</v>
      </c>
      <c r="Q453" s="1898" t="s">
        <v>775</v>
      </c>
      <c r="R453" s="1898" t="s">
        <v>4270</v>
      </c>
      <c r="S453" s="1899" t="s">
        <v>2734</v>
      </c>
      <c r="T453" s="1900" t="s">
        <v>776</v>
      </c>
      <c r="U453" s="1901"/>
      <c r="V453" s="500" t="s">
        <v>167</v>
      </c>
      <c r="W453" s="501" t="s">
        <v>888</v>
      </c>
      <c r="X453" s="501"/>
      <c r="Y453" s="501">
        <v>1</v>
      </c>
      <c r="Z453" s="501">
        <v>2</v>
      </c>
      <c r="AA453" s="565">
        <v>1</v>
      </c>
      <c r="AB453" s="502"/>
      <c r="AC453" s="321"/>
      <c r="AD453" s="322" t="s">
        <v>182</v>
      </c>
      <c r="AE453" s="323" t="s">
        <v>182</v>
      </c>
      <c r="AF453" s="323" t="s">
        <v>182</v>
      </c>
      <c r="AG453" s="323" t="s">
        <v>182</v>
      </c>
      <c r="AH453" s="269" t="s">
        <v>90</v>
      </c>
      <c r="AI453" s="323" t="s">
        <v>182</v>
      </c>
      <c r="AJ453" s="323" t="s">
        <v>1719</v>
      </c>
      <c r="AK453" s="324"/>
      <c r="AL453" s="324"/>
      <c r="AM453" s="324"/>
      <c r="AN453" s="269" t="s">
        <v>90</v>
      </c>
      <c r="AO453" s="269" t="s">
        <v>90</v>
      </c>
      <c r="AP453" s="325" t="s">
        <v>1953</v>
      </c>
      <c r="AQ453" s="272">
        <f t="shared" si="236"/>
        <v>0</v>
      </c>
      <c r="AR453" s="273">
        <f t="shared" si="237"/>
        <v>0</v>
      </c>
      <c r="AS453" s="274">
        <f t="shared" si="260"/>
        <v>0</v>
      </c>
      <c r="AT453" s="274">
        <f t="shared" si="242"/>
        <v>0</v>
      </c>
      <c r="AU453" s="125">
        <f t="shared" si="238"/>
        <v>4.7904191616766401</v>
      </c>
      <c r="AV453" s="126">
        <f t="shared" si="220"/>
        <v>-28.571428571428569</v>
      </c>
      <c r="AW453" s="125">
        <f t="shared" si="221"/>
        <v>11.928934010152293</v>
      </c>
      <c r="AX453" s="127">
        <f t="shared" si="222"/>
        <v>4441.6243654822338</v>
      </c>
      <c r="AY453" s="127">
        <f t="shared" si="223"/>
        <v>2834.4671201814058</v>
      </c>
      <c r="AZ453" s="128">
        <f t="shared" si="239"/>
        <v>-36.183997408487215</v>
      </c>
      <c r="BA453" s="643">
        <v>250</v>
      </c>
      <c r="BB453" s="738" t="s">
        <v>2115</v>
      </c>
      <c r="BC453" s="739">
        <v>10020</v>
      </c>
      <c r="BD453" s="739">
        <v>0</v>
      </c>
      <c r="BE453" s="740">
        <v>1954</v>
      </c>
      <c r="BF453" s="739">
        <v>10500</v>
      </c>
      <c r="BG453" s="739">
        <v>0</v>
      </c>
      <c r="BH453" s="740">
        <v>2364</v>
      </c>
      <c r="BI453" s="740">
        <v>0</v>
      </c>
      <c r="BJ453" s="741">
        <v>10020</v>
      </c>
      <c r="BK453" s="740">
        <v>0</v>
      </c>
      <c r="BL453" s="741">
        <v>10500</v>
      </c>
      <c r="BM453" s="323" t="s">
        <v>182</v>
      </c>
      <c r="BN453" s="323" t="s">
        <v>182</v>
      </c>
      <c r="BO453" s="325" t="s">
        <v>1953</v>
      </c>
      <c r="BP453" s="262" t="str">
        <f t="shared" si="224"/>
        <v>修正</v>
      </c>
      <c r="BQ453" s="263">
        <f t="shared" si="225"/>
        <v>0</v>
      </c>
      <c r="BR453" s="263">
        <f t="shared" si="226"/>
        <v>0</v>
      </c>
      <c r="BS453" s="263">
        <f t="shared" si="227"/>
        <v>0</v>
      </c>
      <c r="BT453" s="264" t="str">
        <f t="shared" si="228"/>
        <v/>
      </c>
      <c r="BU453" s="264" t="str">
        <f t="shared" si="229"/>
        <v/>
      </c>
      <c r="BV453" s="263">
        <f t="shared" si="230"/>
        <v>0</v>
      </c>
      <c r="BW453" s="263">
        <f t="shared" si="231"/>
        <v>0</v>
      </c>
      <c r="BX453" s="263" t="str">
        <f t="shared" si="232"/>
        <v/>
      </c>
      <c r="BY453" s="263" t="str">
        <f t="shared" si="233"/>
        <v/>
      </c>
      <c r="BZ453" s="263" t="str">
        <f t="shared" si="234"/>
        <v/>
      </c>
      <c r="CA453" s="263" t="str">
        <f t="shared" si="235"/>
        <v/>
      </c>
      <c r="CB453" s="326"/>
      <c r="CC453" s="1131" t="s">
        <v>1012</v>
      </c>
      <c r="CD453" s="1126">
        <f t="shared" si="218"/>
        <v>0</v>
      </c>
      <c r="CE453" s="1126">
        <f t="shared" si="219"/>
        <v>0</v>
      </c>
    </row>
    <row r="454" spans="1:83" ht="54">
      <c r="A454" s="366">
        <v>261</v>
      </c>
      <c r="B454" s="1902" t="s">
        <v>2752</v>
      </c>
      <c r="C454" s="1903" t="s">
        <v>2753</v>
      </c>
      <c r="D454" s="1904" t="s">
        <v>1101</v>
      </c>
      <c r="E454" s="1904" t="s">
        <v>90</v>
      </c>
      <c r="F454" s="1905"/>
      <c r="G454" s="1905"/>
      <c r="H454" s="1906"/>
      <c r="I454" s="1905"/>
      <c r="J454" s="1905"/>
      <c r="K454" s="1906"/>
      <c r="L454" s="1907"/>
      <c r="M454" s="1908"/>
      <c r="N454" s="1907"/>
      <c r="O454" s="1908"/>
      <c r="P454" s="1909" t="s">
        <v>1023</v>
      </c>
      <c r="Q454" s="1909" t="s">
        <v>1676</v>
      </c>
      <c r="R454" s="1909" t="s">
        <v>1504</v>
      </c>
      <c r="S454" s="1909" t="s">
        <v>1505</v>
      </c>
      <c r="T454" s="1909" t="s">
        <v>1677</v>
      </c>
      <c r="U454" s="425" t="s">
        <v>4271</v>
      </c>
      <c r="V454" s="500" t="s">
        <v>167</v>
      </c>
      <c r="W454" s="501" t="s">
        <v>2303</v>
      </c>
      <c r="X454" s="501"/>
      <c r="Y454" s="501">
        <v>3</v>
      </c>
      <c r="Z454" s="501">
        <v>0</v>
      </c>
      <c r="AA454" s="501">
        <v>0</v>
      </c>
      <c r="AB454" s="502"/>
      <c r="AD454" s="284" t="s">
        <v>90</v>
      </c>
      <c r="AE454" s="269" t="s">
        <v>90</v>
      </c>
      <c r="AF454" s="269" t="s">
        <v>90</v>
      </c>
      <c r="AG454" s="269" t="s">
        <v>90</v>
      </c>
      <c r="AH454" s="269" t="s">
        <v>90</v>
      </c>
      <c r="AI454" s="269" t="s">
        <v>90</v>
      </c>
      <c r="AJ454" s="269" t="s">
        <v>2256</v>
      </c>
      <c r="AK454" s="269"/>
      <c r="AL454" s="269"/>
      <c r="AM454" s="286"/>
      <c r="AN454" s="269" t="s">
        <v>90</v>
      </c>
      <c r="AO454" s="269" t="s">
        <v>90</v>
      </c>
      <c r="AP454" s="287" t="s">
        <v>2930</v>
      </c>
      <c r="AQ454" s="272">
        <f t="shared" si="236"/>
        <v>0</v>
      </c>
      <c r="AR454" s="273">
        <f t="shared" si="237"/>
        <v>0</v>
      </c>
      <c r="AS454" s="274">
        <f t="shared" si="260"/>
        <v>0</v>
      </c>
      <c r="AT454" s="274">
        <f t="shared" si="242"/>
        <v>0</v>
      </c>
      <c r="AU454" s="125">
        <f t="shared" si="238"/>
        <v>-100</v>
      </c>
      <c r="AV454" s="126" t="str">
        <f t="shared" si="220"/>
        <v/>
      </c>
      <c r="AW454" s="125" t="str">
        <f t="shared" si="221"/>
        <v/>
      </c>
      <c r="AX454" s="127" t="str">
        <f t="shared" si="222"/>
        <v/>
      </c>
      <c r="AY454" s="127" t="str">
        <f t="shared" si="223"/>
        <v/>
      </c>
      <c r="AZ454" s="128" t="str">
        <f t="shared" si="239"/>
        <v/>
      </c>
      <c r="BA454" s="643">
        <v>251</v>
      </c>
      <c r="BB454" s="742" t="s">
        <v>2752</v>
      </c>
      <c r="BC454" s="743">
        <v>141161</v>
      </c>
      <c r="BD454" s="743">
        <v>109475</v>
      </c>
      <c r="BE454" s="744"/>
      <c r="BF454" s="743">
        <v>0</v>
      </c>
      <c r="BG454" s="743"/>
      <c r="BH454" s="744">
        <v>0</v>
      </c>
      <c r="BI454" s="745">
        <v>141161</v>
      </c>
      <c r="BJ454" s="746">
        <v>0</v>
      </c>
      <c r="BK454" s="745">
        <v>0</v>
      </c>
      <c r="BL454" s="746">
        <v>0</v>
      </c>
      <c r="BM454" s="269" t="s">
        <v>90</v>
      </c>
      <c r="BN454" s="269" t="s">
        <v>90</v>
      </c>
      <c r="BO454" s="287" t="s">
        <v>2930</v>
      </c>
      <c r="BP454" s="262" t="str">
        <f t="shared" si="224"/>
        <v/>
      </c>
      <c r="BQ454" s="263">
        <f t="shared" si="225"/>
        <v>0</v>
      </c>
      <c r="BR454" s="263" t="str">
        <f t="shared" si="226"/>
        <v/>
      </c>
      <c r="BS454" s="263">
        <f t="shared" si="227"/>
        <v>0</v>
      </c>
      <c r="BT454" s="264" t="str">
        <f t="shared" si="228"/>
        <v/>
      </c>
      <c r="BU454" s="264" t="str">
        <f t="shared" si="229"/>
        <v/>
      </c>
      <c r="BV454" s="263">
        <f t="shared" si="230"/>
        <v>0</v>
      </c>
      <c r="BW454" s="263">
        <f t="shared" si="231"/>
        <v>0</v>
      </c>
      <c r="BX454" s="263" t="str">
        <f t="shared" si="232"/>
        <v/>
      </c>
      <c r="BY454" s="263" t="str">
        <f t="shared" si="233"/>
        <v/>
      </c>
      <c r="BZ454" s="263" t="str">
        <f t="shared" si="234"/>
        <v/>
      </c>
      <c r="CA454" s="263" t="str">
        <f t="shared" si="235"/>
        <v/>
      </c>
      <c r="CC454" s="1131" t="s">
        <v>3443</v>
      </c>
      <c r="CD454" s="1126">
        <f t="shared" si="218"/>
        <v>0</v>
      </c>
      <c r="CE454" s="1126">
        <f t="shared" si="219"/>
        <v>0</v>
      </c>
    </row>
    <row r="455" spans="1:83" ht="81">
      <c r="A455" s="366">
        <v>262</v>
      </c>
      <c r="B455" s="372" t="s">
        <v>1610</v>
      </c>
      <c r="C455" s="372" t="s">
        <v>1436</v>
      </c>
      <c r="D455" s="372" t="s">
        <v>1437</v>
      </c>
      <c r="E455" s="372" t="s">
        <v>285</v>
      </c>
      <c r="F455" s="75">
        <v>1232</v>
      </c>
      <c r="G455" s="75">
        <v>36242</v>
      </c>
      <c r="H455" s="367"/>
      <c r="I455" s="75">
        <v>1218</v>
      </c>
      <c r="J455" s="75">
        <v>35831</v>
      </c>
      <c r="K455" s="367"/>
      <c r="L455" s="367"/>
      <c r="M455" s="360">
        <v>1232</v>
      </c>
      <c r="N455" s="367"/>
      <c r="O455" s="360">
        <v>1218</v>
      </c>
      <c r="P455" s="371" t="s">
        <v>231</v>
      </c>
      <c r="Q455" s="1910" t="s">
        <v>4272</v>
      </c>
      <c r="R455" s="371" t="s">
        <v>2876</v>
      </c>
      <c r="S455" s="371" t="s">
        <v>4273</v>
      </c>
      <c r="T455" s="371" t="s">
        <v>1682</v>
      </c>
      <c r="U455" s="1740" t="s">
        <v>2105</v>
      </c>
      <c r="V455" s="500" t="s">
        <v>167</v>
      </c>
      <c r="W455" s="501" t="s">
        <v>152</v>
      </c>
      <c r="X455" s="501"/>
      <c r="Y455" s="501">
        <v>3</v>
      </c>
      <c r="Z455" s="501">
        <v>0</v>
      </c>
      <c r="AA455" s="501">
        <v>0</v>
      </c>
      <c r="AB455" s="502"/>
      <c r="AC455" s="268"/>
      <c r="AD455" s="269" t="s">
        <v>367</v>
      </c>
      <c r="AE455" s="269" t="s">
        <v>1558</v>
      </c>
      <c r="AF455" s="269" t="s">
        <v>1558</v>
      </c>
      <c r="AG455" s="269" t="s">
        <v>1557</v>
      </c>
      <c r="AH455" s="269" t="s">
        <v>90</v>
      </c>
      <c r="AI455" s="269" t="s">
        <v>1557</v>
      </c>
      <c r="AJ455" s="269" t="s">
        <v>1558</v>
      </c>
      <c r="AK455" s="269"/>
      <c r="AL455" s="269"/>
      <c r="AM455" s="270"/>
      <c r="AN455" s="269" t="s">
        <v>90</v>
      </c>
      <c r="AO455" s="269" t="s">
        <v>90</v>
      </c>
      <c r="AP455" s="271" t="s">
        <v>1549</v>
      </c>
      <c r="AQ455" s="272">
        <f t="shared" si="236"/>
        <v>0</v>
      </c>
      <c r="AR455" s="273">
        <f t="shared" si="237"/>
        <v>0</v>
      </c>
      <c r="AS455" s="274">
        <f t="shared" si="260"/>
        <v>0</v>
      </c>
      <c r="AT455" s="274">
        <f t="shared" si="242"/>
        <v>0</v>
      </c>
      <c r="AU455" s="125">
        <f t="shared" si="238"/>
        <v>0.73589533932951756</v>
      </c>
      <c r="AV455" s="126">
        <f t="shared" si="220"/>
        <v>-1.1363636363636354</v>
      </c>
      <c r="AW455" s="125">
        <f t="shared" si="221"/>
        <v>-1.1340433750896772</v>
      </c>
      <c r="AX455" s="127">
        <f t="shared" si="222"/>
        <v>33.993708956459351</v>
      </c>
      <c r="AY455" s="127">
        <f t="shared" si="223"/>
        <v>33.992911166308502</v>
      </c>
      <c r="AZ455" s="128" t="str">
        <f t="shared" si="239"/>
        <v/>
      </c>
      <c r="BA455" s="643">
        <v>252</v>
      </c>
      <c r="BB455" s="504" t="s">
        <v>1610</v>
      </c>
      <c r="BC455" s="508">
        <v>1223</v>
      </c>
      <c r="BD455" s="508">
        <v>37051</v>
      </c>
      <c r="BE455" s="506"/>
      <c r="BF455" s="508">
        <v>1232</v>
      </c>
      <c r="BG455" s="508">
        <v>36242</v>
      </c>
      <c r="BH455" s="506"/>
      <c r="BI455" s="506"/>
      <c r="BJ455" s="507">
        <v>1223</v>
      </c>
      <c r="BK455" s="506"/>
      <c r="BL455" s="507">
        <v>1232</v>
      </c>
      <c r="BM455" s="269" t="s">
        <v>182</v>
      </c>
      <c r="BN455" s="269" t="s">
        <v>182</v>
      </c>
      <c r="BO455" s="271" t="s">
        <v>1549</v>
      </c>
      <c r="BP455" s="262" t="str">
        <f t="shared" si="224"/>
        <v/>
      </c>
      <c r="BQ455" s="263">
        <f t="shared" si="225"/>
        <v>0</v>
      </c>
      <c r="BR455" s="263">
        <f t="shared" si="226"/>
        <v>0</v>
      </c>
      <c r="BS455" s="263" t="str">
        <f t="shared" si="227"/>
        <v/>
      </c>
      <c r="BT455" s="264" t="str">
        <f t="shared" si="228"/>
        <v/>
      </c>
      <c r="BU455" s="264" t="str">
        <f t="shared" si="229"/>
        <v/>
      </c>
      <c r="BV455" s="263" t="str">
        <f t="shared" si="230"/>
        <v/>
      </c>
      <c r="BW455" s="263">
        <f t="shared" si="231"/>
        <v>0</v>
      </c>
      <c r="BX455" s="263" t="str">
        <f t="shared" si="232"/>
        <v/>
      </c>
      <c r="BY455" s="263" t="str">
        <f t="shared" si="233"/>
        <v/>
      </c>
      <c r="BZ455" s="263" t="str">
        <f t="shared" si="234"/>
        <v/>
      </c>
      <c r="CA455" s="263" t="str">
        <f t="shared" si="235"/>
        <v/>
      </c>
      <c r="CB455" s="265"/>
      <c r="CC455" s="1131" t="s">
        <v>3439</v>
      </c>
      <c r="CD455" s="1126">
        <f t="shared" si="218"/>
        <v>0</v>
      </c>
      <c r="CE455" s="1126">
        <f t="shared" si="219"/>
        <v>0</v>
      </c>
    </row>
    <row r="456" spans="1:83" ht="148.5">
      <c r="A456" s="366">
        <v>263</v>
      </c>
      <c r="B456" s="1737" t="s">
        <v>2872</v>
      </c>
      <c r="C456" s="1737" t="s">
        <v>2873</v>
      </c>
      <c r="D456" s="1737" t="s">
        <v>1437</v>
      </c>
      <c r="E456" s="1737" t="s">
        <v>285</v>
      </c>
      <c r="F456" s="186">
        <v>645</v>
      </c>
      <c r="G456" s="186">
        <v>993</v>
      </c>
      <c r="H456" s="1908"/>
      <c r="I456" s="186">
        <v>623</v>
      </c>
      <c r="J456" s="186">
        <v>958</v>
      </c>
      <c r="K456" s="1908"/>
      <c r="L456" s="186">
        <v>645</v>
      </c>
      <c r="M456" s="1908"/>
      <c r="N456" s="186">
        <v>623</v>
      </c>
      <c r="O456" s="1908"/>
      <c r="P456" s="1910" t="s">
        <v>231</v>
      </c>
      <c r="Q456" s="1910" t="s">
        <v>4272</v>
      </c>
      <c r="R456" s="1910" t="s">
        <v>4274</v>
      </c>
      <c r="S456" s="1910" t="s">
        <v>4275</v>
      </c>
      <c r="T456" s="1910" t="s">
        <v>1682</v>
      </c>
      <c r="U456" s="1911" t="s">
        <v>4276</v>
      </c>
      <c r="V456" s="500" t="s">
        <v>167</v>
      </c>
      <c r="W456" s="501" t="s">
        <v>152</v>
      </c>
      <c r="X456" s="501"/>
      <c r="Y456" s="501">
        <v>3</v>
      </c>
      <c r="Z456" s="501">
        <v>0</v>
      </c>
      <c r="AA456" s="501">
        <v>0</v>
      </c>
      <c r="AB456" s="502"/>
      <c r="AD456" s="284" t="s">
        <v>229</v>
      </c>
      <c r="AE456" s="269" t="s">
        <v>2257</v>
      </c>
      <c r="AF456" s="269" t="s">
        <v>2258</v>
      </c>
      <c r="AG456" s="269" t="s">
        <v>2259</v>
      </c>
      <c r="AH456" s="269" t="s">
        <v>235</v>
      </c>
      <c r="AI456" s="269" t="s">
        <v>2269</v>
      </c>
      <c r="AJ456" s="269" t="s">
        <v>681</v>
      </c>
      <c r="AK456" s="269"/>
      <c r="AL456" s="269"/>
      <c r="AM456" s="286"/>
      <c r="AN456" s="269" t="s">
        <v>610</v>
      </c>
      <c r="AO456" s="269" t="s">
        <v>611</v>
      </c>
      <c r="AP456" s="287"/>
      <c r="AQ456" s="272">
        <f t="shared" si="236"/>
        <v>0</v>
      </c>
      <c r="AR456" s="273">
        <f t="shared" si="237"/>
        <v>0</v>
      </c>
      <c r="AS456" s="274">
        <f t="shared" si="260"/>
        <v>0</v>
      </c>
      <c r="AT456" s="274">
        <f t="shared" si="242"/>
        <v>0</v>
      </c>
      <c r="AU456" s="125">
        <f t="shared" si="238"/>
        <v>-1.3610643829331637</v>
      </c>
      <c r="AV456" s="126">
        <f t="shared" si="220"/>
        <v>-3.4108527131782918</v>
      </c>
      <c r="AW456" s="125">
        <f t="shared" si="221"/>
        <v>-3.5246727089627394</v>
      </c>
      <c r="AX456" s="127">
        <f t="shared" si="222"/>
        <v>649.54682779456198</v>
      </c>
      <c r="AY456" s="127">
        <f t="shared" si="223"/>
        <v>650.31315240083507</v>
      </c>
      <c r="AZ456" s="128" t="str">
        <f t="shared" si="239"/>
        <v/>
      </c>
      <c r="BA456" s="643">
        <v>253</v>
      </c>
      <c r="BB456" s="623" t="s">
        <v>2872</v>
      </c>
      <c r="BC456" s="747">
        <v>653.9</v>
      </c>
      <c r="BD456" s="747">
        <v>1006</v>
      </c>
      <c r="BE456" s="746"/>
      <c r="BF456" s="747">
        <v>645</v>
      </c>
      <c r="BG456" s="747">
        <v>993</v>
      </c>
      <c r="BH456" s="746"/>
      <c r="BI456" s="747">
        <v>653.9</v>
      </c>
      <c r="BJ456" s="746"/>
      <c r="BK456" s="747">
        <v>645</v>
      </c>
      <c r="BL456" s="746"/>
      <c r="BM456" s="269" t="s">
        <v>225</v>
      </c>
      <c r="BN456" s="269" t="s">
        <v>2269</v>
      </c>
      <c r="BO456" s="287"/>
      <c r="BP456" s="262" t="str">
        <f t="shared" si="224"/>
        <v/>
      </c>
      <c r="BQ456" s="263">
        <f t="shared" si="225"/>
        <v>0</v>
      </c>
      <c r="BR456" s="263">
        <f t="shared" si="226"/>
        <v>0</v>
      </c>
      <c r="BS456" s="263" t="str">
        <f t="shared" si="227"/>
        <v/>
      </c>
      <c r="BT456" s="264" t="str">
        <f t="shared" si="228"/>
        <v/>
      </c>
      <c r="BU456" s="264" t="str">
        <f t="shared" si="229"/>
        <v/>
      </c>
      <c r="BV456" s="263">
        <f t="shared" si="230"/>
        <v>0</v>
      </c>
      <c r="BW456" s="263" t="str">
        <f t="shared" si="231"/>
        <v/>
      </c>
      <c r="BX456" s="263" t="str">
        <f t="shared" si="232"/>
        <v/>
      </c>
      <c r="BY456" s="263" t="str">
        <f t="shared" si="233"/>
        <v/>
      </c>
      <c r="BZ456" s="263" t="str">
        <f t="shared" si="234"/>
        <v/>
      </c>
      <c r="CA456" s="263" t="str">
        <f t="shared" si="235"/>
        <v/>
      </c>
      <c r="CC456" s="1131" t="s">
        <v>3439</v>
      </c>
      <c r="CD456" s="1126">
        <f t="shared" ref="CD456:CD473" si="262">F456-L456-M456</f>
        <v>0</v>
      </c>
      <c r="CE456" s="1126">
        <f t="shared" ref="CE456:CE473" si="263">I456-N456-O456</f>
        <v>0</v>
      </c>
    </row>
    <row r="457" spans="1:83" ht="94.5">
      <c r="A457" s="366">
        <v>264</v>
      </c>
      <c r="B457" s="1912" t="s">
        <v>2082</v>
      </c>
      <c r="C457" s="1913" t="s">
        <v>1822</v>
      </c>
      <c r="D457" s="1913" t="s">
        <v>2083</v>
      </c>
      <c r="E457" s="1913" t="s">
        <v>90</v>
      </c>
      <c r="F457" s="1914">
        <v>1152.654</v>
      </c>
      <c r="G457" s="1914">
        <v>10100</v>
      </c>
      <c r="H457" s="1915"/>
      <c r="I457" s="1914">
        <v>1339.0650000000001</v>
      </c>
      <c r="J457" s="1914">
        <v>9924</v>
      </c>
      <c r="K457" s="1915"/>
      <c r="L457" s="1916">
        <v>1152.654</v>
      </c>
      <c r="M457" s="360"/>
      <c r="N457" s="1916">
        <v>1339.0650000000001</v>
      </c>
      <c r="O457" s="360"/>
      <c r="P457" s="1917" t="s">
        <v>231</v>
      </c>
      <c r="Q457" s="1917" t="s">
        <v>2084</v>
      </c>
      <c r="R457" s="1917" t="s">
        <v>4277</v>
      </c>
      <c r="S457" s="1917" t="s">
        <v>4278</v>
      </c>
      <c r="T457" s="1917" t="s">
        <v>1682</v>
      </c>
      <c r="U457" s="1918" t="s">
        <v>4279</v>
      </c>
      <c r="V457" s="500" t="s">
        <v>167</v>
      </c>
      <c r="W457" s="501" t="s">
        <v>152</v>
      </c>
      <c r="X457" s="501"/>
      <c r="Y457" s="501">
        <v>3</v>
      </c>
      <c r="Z457" s="501">
        <v>0</v>
      </c>
      <c r="AA457" s="501">
        <v>0</v>
      </c>
      <c r="AB457" s="502"/>
      <c r="AD457" s="269" t="s">
        <v>182</v>
      </c>
      <c r="AE457" s="269" t="s">
        <v>182</v>
      </c>
      <c r="AF457" s="269" t="s">
        <v>182</v>
      </c>
      <c r="AG457" s="269" t="s">
        <v>182</v>
      </c>
      <c r="AH457" s="269" t="s">
        <v>90</v>
      </c>
      <c r="AI457" s="269" t="s">
        <v>182</v>
      </c>
      <c r="AJ457" s="269" t="s">
        <v>182</v>
      </c>
      <c r="AK457" s="269"/>
      <c r="AL457" s="269"/>
      <c r="AM457" s="270"/>
      <c r="AN457" s="269" t="s">
        <v>90</v>
      </c>
      <c r="AO457" s="269" t="s">
        <v>90</v>
      </c>
      <c r="AP457" s="271" t="s">
        <v>2268</v>
      </c>
      <c r="AQ457" s="272">
        <f t="shared" si="236"/>
        <v>0</v>
      </c>
      <c r="AR457" s="273">
        <f t="shared" si="237"/>
        <v>0</v>
      </c>
      <c r="AS457" s="274">
        <f t="shared" si="260"/>
        <v>0</v>
      </c>
      <c r="AT457" s="274">
        <f t="shared" si="242"/>
        <v>0</v>
      </c>
      <c r="AU457" s="125">
        <f t="shared" si="238"/>
        <v>-2.3174576271186464</v>
      </c>
      <c r="AV457" s="126">
        <f t="shared" si="220"/>
        <v>16.172329250581697</v>
      </c>
      <c r="AW457" s="125">
        <f t="shared" si="221"/>
        <v>-1.7425742574257441</v>
      </c>
      <c r="AX457" s="127">
        <f t="shared" si="222"/>
        <v>114.12415841584159</v>
      </c>
      <c r="AY457" s="127">
        <f t="shared" si="223"/>
        <v>134.93198307134222</v>
      </c>
      <c r="AZ457" s="128" t="str">
        <f t="shared" si="239"/>
        <v/>
      </c>
      <c r="BA457" s="643">
        <v>254</v>
      </c>
      <c r="BB457" s="571" t="s">
        <v>2082</v>
      </c>
      <c r="BC457" s="485">
        <v>1180</v>
      </c>
      <c r="BD457" s="485">
        <v>10068</v>
      </c>
      <c r="BE457" s="610"/>
      <c r="BF457" s="485">
        <v>1152.654</v>
      </c>
      <c r="BG457" s="485">
        <v>10100</v>
      </c>
      <c r="BH457" s="610"/>
      <c r="BI457" s="611">
        <v>1180</v>
      </c>
      <c r="BJ457" s="507">
        <v>0</v>
      </c>
      <c r="BK457" s="611">
        <v>1152.654</v>
      </c>
      <c r="BL457" s="507"/>
      <c r="BM457" s="269" t="s">
        <v>182</v>
      </c>
      <c r="BN457" s="269" t="s">
        <v>182</v>
      </c>
      <c r="BO457" s="271" t="s">
        <v>2268</v>
      </c>
      <c r="BP457" s="262" t="str">
        <f t="shared" si="224"/>
        <v/>
      </c>
      <c r="BQ457" s="263">
        <f t="shared" si="225"/>
        <v>0</v>
      </c>
      <c r="BR457" s="263">
        <f t="shared" si="226"/>
        <v>0</v>
      </c>
      <c r="BS457" s="263" t="str">
        <f t="shared" si="227"/>
        <v/>
      </c>
      <c r="BT457" s="264" t="str">
        <f t="shared" si="228"/>
        <v/>
      </c>
      <c r="BU457" s="264" t="str">
        <f t="shared" si="229"/>
        <v/>
      </c>
      <c r="BV457" s="263">
        <f t="shared" si="230"/>
        <v>0</v>
      </c>
      <c r="BW457" s="263" t="str">
        <f t="shared" si="231"/>
        <v/>
      </c>
      <c r="BX457" s="263" t="str">
        <f t="shared" si="232"/>
        <v/>
      </c>
      <c r="BY457" s="263" t="str">
        <f t="shared" si="233"/>
        <v/>
      </c>
      <c r="BZ457" s="263" t="str">
        <f t="shared" si="234"/>
        <v/>
      </c>
      <c r="CA457" s="263" t="str">
        <f t="shared" si="235"/>
        <v/>
      </c>
      <c r="CB457" s="263"/>
      <c r="CC457" s="1131" t="s">
        <v>3439</v>
      </c>
      <c r="CD457" s="1126">
        <f t="shared" si="262"/>
        <v>0</v>
      </c>
      <c r="CE457" s="1126">
        <f t="shared" si="263"/>
        <v>0</v>
      </c>
    </row>
    <row r="458" spans="1:83" ht="270" customHeight="1">
      <c r="A458" s="1919" t="s">
        <v>4283</v>
      </c>
      <c r="B458" s="1920" t="s">
        <v>2119</v>
      </c>
      <c r="C458" s="1920" t="s">
        <v>2882</v>
      </c>
      <c r="D458" s="1920" t="s">
        <v>4280</v>
      </c>
      <c r="E458" s="1920" t="s">
        <v>0</v>
      </c>
      <c r="F458" s="478">
        <v>846</v>
      </c>
      <c r="G458" s="478">
        <v>122</v>
      </c>
      <c r="H458" s="1921"/>
      <c r="I458" s="478">
        <v>661.5</v>
      </c>
      <c r="J458" s="478">
        <v>106</v>
      </c>
      <c r="K458" s="1921"/>
      <c r="L458" s="1921">
        <v>0</v>
      </c>
      <c r="M458" s="1433">
        <v>846</v>
      </c>
      <c r="N458" s="1921">
        <v>0</v>
      </c>
      <c r="O458" s="1433">
        <v>661.5</v>
      </c>
      <c r="P458" s="1922" t="s">
        <v>231</v>
      </c>
      <c r="Q458" s="1920" t="s">
        <v>4288</v>
      </c>
      <c r="R458" s="1922" t="s">
        <v>4281</v>
      </c>
      <c r="S458" s="1922" t="s">
        <v>4282</v>
      </c>
      <c r="T458" s="1532" t="s">
        <v>4259</v>
      </c>
      <c r="U458" s="1923"/>
      <c r="V458" s="586" t="s">
        <v>167</v>
      </c>
      <c r="W458" s="587" t="s">
        <v>2033</v>
      </c>
      <c r="X458" s="587"/>
      <c r="Y458" s="587">
        <v>3</v>
      </c>
      <c r="Z458" s="587">
        <v>0</v>
      </c>
      <c r="AA458" s="587">
        <v>0</v>
      </c>
      <c r="AB458" s="587"/>
      <c r="AD458" s="597" t="s">
        <v>182</v>
      </c>
      <c r="AE458" s="597" t="s">
        <v>182</v>
      </c>
      <c r="AF458" s="597" t="s">
        <v>182</v>
      </c>
      <c r="AG458" s="597" t="s">
        <v>182</v>
      </c>
      <c r="AH458" s="597" t="str">
        <f t="shared" ref="AH458" si="264">IF(OR(AF458="T",AF458="X"),"X",IF(AND(OR(L458&gt;0,N458&gt;0),OR(M458&gt;0,O458&gt;0)),"CL",IF(AND(AND(M458&lt;=0,O458&lt;=0),OR(L458&gt;0,N458&gt;0)),"C",IF(AND(AND(L458&lt;=0,N458&lt;=0),OR(M458&gt;0,O458&gt;0)),"L","X"))))</f>
        <v>X</v>
      </c>
      <c r="AI458" s="597" t="s">
        <v>182</v>
      </c>
      <c r="AJ458" s="597" t="s">
        <v>182</v>
      </c>
      <c r="AK458" s="597"/>
      <c r="AL458" s="597"/>
      <c r="AM458" s="748"/>
      <c r="AN458" s="597" t="str">
        <f>IF($AI458="X","X",VLOOKUP($AI458,'[5]112年給付項目清單'!$B:$F,4,0))</f>
        <v>X</v>
      </c>
      <c r="AO458" s="597" t="str">
        <f>IF($AI458="X","X",VLOOKUP($AI458,'[5]112年給付項目清單'!$B:$F,5,0))</f>
        <v>X</v>
      </c>
      <c r="AP458" s="749" t="s">
        <v>2963</v>
      </c>
      <c r="AQ458" s="407">
        <f t="shared" si="236"/>
        <v>0</v>
      </c>
      <c r="AR458" s="750">
        <f t="shared" si="237"/>
        <v>0</v>
      </c>
      <c r="AS458" s="751">
        <f t="shared" si="260"/>
        <v>0</v>
      </c>
      <c r="AT458" s="751">
        <f t="shared" si="242"/>
        <v>0</v>
      </c>
      <c r="AU458" s="479">
        <f t="shared" si="238"/>
        <v>54.945054945054949</v>
      </c>
      <c r="AV458" s="480">
        <f t="shared" si="220"/>
        <v>-21.808510638297875</v>
      </c>
      <c r="AW458" s="479">
        <f t="shared" si="221"/>
        <v>-13.11475409836066</v>
      </c>
      <c r="AX458" s="481">
        <f t="shared" si="222"/>
        <v>6934.4262295081962</v>
      </c>
      <c r="AY458" s="481">
        <f t="shared" si="223"/>
        <v>6240.566037735849</v>
      </c>
      <c r="AZ458" s="482" t="str">
        <f t="shared" si="239"/>
        <v/>
      </c>
      <c r="BA458" s="752" t="s">
        <v>2118</v>
      </c>
      <c r="BB458" s="753" t="s">
        <v>2119</v>
      </c>
      <c r="BC458" s="483">
        <v>546</v>
      </c>
      <c r="BD458" s="483">
        <v>79</v>
      </c>
      <c r="BE458" s="754"/>
      <c r="BF458" s="483">
        <v>846</v>
      </c>
      <c r="BG458" s="483">
        <v>122</v>
      </c>
      <c r="BH458" s="754"/>
      <c r="BI458" s="754">
        <v>0</v>
      </c>
      <c r="BJ458" s="754">
        <v>546</v>
      </c>
      <c r="BK458" s="754">
        <v>0</v>
      </c>
      <c r="BL458" s="755">
        <v>846</v>
      </c>
      <c r="BM458" s="597" t="s">
        <v>182</v>
      </c>
      <c r="BN458" s="597" t="s">
        <v>182</v>
      </c>
      <c r="BO458" s="756" t="s">
        <v>2120</v>
      </c>
      <c r="BP458" s="414" t="str">
        <f t="shared" si="224"/>
        <v/>
      </c>
      <c r="BQ458" s="757">
        <f t="shared" si="225"/>
        <v>0</v>
      </c>
      <c r="BR458" s="757">
        <f t="shared" si="226"/>
        <v>0</v>
      </c>
      <c r="BS458" s="757" t="str">
        <f t="shared" si="227"/>
        <v/>
      </c>
      <c r="BT458" s="758" t="str">
        <f t="shared" si="228"/>
        <v/>
      </c>
      <c r="BU458" s="758" t="str">
        <f t="shared" si="229"/>
        <v/>
      </c>
      <c r="BV458" s="757">
        <f t="shared" si="230"/>
        <v>0</v>
      </c>
      <c r="BW458" s="757">
        <f t="shared" si="231"/>
        <v>0</v>
      </c>
      <c r="BX458" s="757" t="str">
        <f t="shared" si="232"/>
        <v/>
      </c>
      <c r="BY458" s="757" t="str">
        <f t="shared" si="233"/>
        <v/>
      </c>
      <c r="BZ458" s="757" t="str">
        <f t="shared" si="234"/>
        <v/>
      </c>
      <c r="CA458" s="757" t="str">
        <f t="shared" si="235"/>
        <v/>
      </c>
      <c r="CB458" s="757"/>
      <c r="CC458" s="1131" t="s">
        <v>3439</v>
      </c>
      <c r="CD458" s="1126">
        <f t="shared" si="262"/>
        <v>0</v>
      </c>
      <c r="CE458" s="1126">
        <f t="shared" si="263"/>
        <v>0</v>
      </c>
    </row>
    <row r="459" spans="1:83" ht="67.5">
      <c r="A459" s="1924" t="s">
        <v>4284</v>
      </c>
      <c r="B459" s="1925" t="s">
        <v>2933</v>
      </c>
      <c r="C459" s="1926" t="s">
        <v>1867</v>
      </c>
      <c r="D459" s="1926" t="s">
        <v>4285</v>
      </c>
      <c r="E459" s="1926" t="s">
        <v>0</v>
      </c>
      <c r="F459" s="1927">
        <v>1298</v>
      </c>
      <c r="G459" s="1927">
        <v>1456</v>
      </c>
      <c r="H459" s="1928"/>
      <c r="I459" s="1927">
        <v>1329</v>
      </c>
      <c r="J459" s="1927">
        <v>1462</v>
      </c>
      <c r="K459" s="1928"/>
      <c r="L459" s="1929">
        <v>1298</v>
      </c>
      <c r="M459" s="360">
        <v>0</v>
      </c>
      <c r="N459" s="1929">
        <v>1329</v>
      </c>
      <c r="O459" s="360"/>
      <c r="P459" s="1930" t="s">
        <v>231</v>
      </c>
      <c r="Q459" s="1930" t="s">
        <v>4289</v>
      </c>
      <c r="R459" s="1930" t="s">
        <v>1868</v>
      </c>
      <c r="S459" s="1930" t="s">
        <v>4286</v>
      </c>
      <c r="T459" s="1930" t="s">
        <v>776</v>
      </c>
      <c r="U459" s="1931"/>
      <c r="V459" s="500" t="s">
        <v>167</v>
      </c>
      <c r="W459" s="501" t="s">
        <v>2034</v>
      </c>
      <c r="X459" s="501"/>
      <c r="Y459" s="501">
        <v>3</v>
      </c>
      <c r="Z459" s="501">
        <v>0</v>
      </c>
      <c r="AA459" s="501">
        <v>0</v>
      </c>
      <c r="AB459" s="502"/>
      <c r="AD459" s="284" t="s">
        <v>229</v>
      </c>
      <c r="AE459" s="269" t="s">
        <v>224</v>
      </c>
      <c r="AF459" s="269" t="s">
        <v>225</v>
      </c>
      <c r="AG459" s="269" t="s">
        <v>222</v>
      </c>
      <c r="AH459" s="269" t="s">
        <v>235</v>
      </c>
      <c r="AI459" s="269" t="s">
        <v>1958</v>
      </c>
      <c r="AJ459" s="269" t="s">
        <v>230</v>
      </c>
      <c r="AK459" s="269"/>
      <c r="AL459" s="269"/>
      <c r="AM459" s="286"/>
      <c r="AN459" s="269" t="s">
        <v>610</v>
      </c>
      <c r="AO459" s="269" t="s">
        <v>611</v>
      </c>
      <c r="AP459" s="287" t="s">
        <v>2249</v>
      </c>
      <c r="AQ459" s="272">
        <f t="shared" si="236"/>
        <v>0</v>
      </c>
      <c r="AR459" s="273">
        <f t="shared" si="237"/>
        <v>0</v>
      </c>
      <c r="AS459" s="274">
        <f t="shared" si="260"/>
        <v>0</v>
      </c>
      <c r="AT459" s="274">
        <f t="shared" si="242"/>
        <v>0</v>
      </c>
      <c r="AU459" s="125">
        <f t="shared" si="238"/>
        <v>12.089810017271162</v>
      </c>
      <c r="AV459" s="126">
        <f t="shared" si="220"/>
        <v>2.3882896764252592</v>
      </c>
      <c r="AW459" s="125">
        <f t="shared" si="221"/>
        <v>0.41208791208791062</v>
      </c>
      <c r="AX459" s="127">
        <f t="shared" si="222"/>
        <v>891.4835164835165</v>
      </c>
      <c r="AY459" s="127">
        <f t="shared" si="223"/>
        <v>909.02872777017785</v>
      </c>
      <c r="AZ459" s="128" t="str">
        <f t="shared" si="239"/>
        <v/>
      </c>
      <c r="BA459" s="759" t="s">
        <v>2647</v>
      </c>
      <c r="BB459" s="760" t="s">
        <v>2933</v>
      </c>
      <c r="BC459" s="761">
        <v>1158</v>
      </c>
      <c r="BD459" s="761">
        <v>1277</v>
      </c>
      <c r="BE459" s="762">
        <v>0</v>
      </c>
      <c r="BF459" s="761">
        <v>1298</v>
      </c>
      <c r="BG459" s="761">
        <v>1456</v>
      </c>
      <c r="BH459" s="762">
        <v>0</v>
      </c>
      <c r="BI459" s="763">
        <v>1158</v>
      </c>
      <c r="BJ459" s="507">
        <v>0</v>
      </c>
      <c r="BK459" s="763">
        <v>1298</v>
      </c>
      <c r="BL459" s="507">
        <v>0</v>
      </c>
      <c r="BM459" s="269" t="s">
        <v>225</v>
      </c>
      <c r="BN459" s="269" t="s">
        <v>1958</v>
      </c>
      <c r="BO459" s="287" t="s">
        <v>2249</v>
      </c>
      <c r="BP459" s="262" t="str">
        <f t="shared" si="224"/>
        <v/>
      </c>
      <c r="BQ459" s="263">
        <f t="shared" si="225"/>
        <v>0</v>
      </c>
      <c r="BR459" s="263">
        <f t="shared" si="226"/>
        <v>0</v>
      </c>
      <c r="BS459" s="263">
        <f t="shared" si="227"/>
        <v>0</v>
      </c>
      <c r="BT459" s="264" t="str">
        <f t="shared" si="228"/>
        <v/>
      </c>
      <c r="BU459" s="264" t="str">
        <f t="shared" si="229"/>
        <v/>
      </c>
      <c r="BV459" s="263">
        <f t="shared" si="230"/>
        <v>0</v>
      </c>
      <c r="BW459" s="263">
        <f t="shared" si="231"/>
        <v>0</v>
      </c>
      <c r="BX459" s="263" t="str">
        <f t="shared" si="232"/>
        <v/>
      </c>
      <c r="BY459" s="263" t="str">
        <f t="shared" si="233"/>
        <v/>
      </c>
      <c r="BZ459" s="263" t="str">
        <f t="shared" si="234"/>
        <v/>
      </c>
      <c r="CA459" s="263" t="str">
        <f t="shared" si="235"/>
        <v/>
      </c>
      <c r="CB459" s="389"/>
      <c r="CC459" s="1131" t="s">
        <v>3439</v>
      </c>
      <c r="CD459" s="1126">
        <f t="shared" si="262"/>
        <v>0</v>
      </c>
      <c r="CE459" s="1126">
        <f t="shared" si="263"/>
        <v>0</v>
      </c>
    </row>
    <row r="460" spans="1:83" s="221" customFormat="1" ht="67.5">
      <c r="A460" s="1932">
        <v>267</v>
      </c>
      <c r="B460" s="1933" t="s">
        <v>2405</v>
      </c>
      <c r="C460" s="440"/>
      <c r="D460" s="1467"/>
      <c r="E460" s="1483"/>
      <c r="F460" s="1934"/>
      <c r="G460" s="1934"/>
      <c r="H460" s="1935"/>
      <c r="I460" s="1934"/>
      <c r="J460" s="1934"/>
      <c r="K460" s="1935"/>
      <c r="L460" s="1935"/>
      <c r="M460" s="1935"/>
      <c r="N460" s="1935"/>
      <c r="O460" s="1935"/>
      <c r="P460" s="1485"/>
      <c r="Q460" s="1485"/>
      <c r="R460" s="1485"/>
      <c r="S460" s="1936"/>
      <c r="T460" s="1936"/>
      <c r="U460" s="425" t="s">
        <v>4287</v>
      </c>
      <c r="V460" s="764"/>
      <c r="W460" s="765"/>
      <c r="X460" s="766"/>
      <c r="Y460" s="765"/>
      <c r="Z460" s="765"/>
      <c r="AA460" s="765"/>
      <c r="AB460" s="767"/>
      <c r="AC460" s="327"/>
      <c r="AD460" s="284" t="s">
        <v>90</v>
      </c>
      <c r="AE460" s="318" t="s">
        <v>90</v>
      </c>
      <c r="AF460" s="318" t="s">
        <v>90</v>
      </c>
      <c r="AG460" s="318" t="s">
        <v>90</v>
      </c>
      <c r="AH460" s="318" t="s">
        <v>90</v>
      </c>
      <c r="AI460" s="318" t="s">
        <v>90</v>
      </c>
      <c r="AJ460" s="318" t="s">
        <v>90</v>
      </c>
      <c r="AK460" s="318"/>
      <c r="AL460" s="318"/>
      <c r="AM460" s="319"/>
      <c r="AN460" s="318" t="s">
        <v>90</v>
      </c>
      <c r="AO460" s="318" t="s">
        <v>90</v>
      </c>
      <c r="AP460" s="328" t="s">
        <v>2921</v>
      </c>
      <c r="AQ460" s="272">
        <f t="shared" si="236"/>
        <v>0</v>
      </c>
      <c r="AR460" s="273">
        <f t="shared" si="237"/>
        <v>0</v>
      </c>
      <c r="AS460" s="274">
        <f t="shared" si="260"/>
        <v>0</v>
      </c>
      <c r="AT460" s="274">
        <f t="shared" si="242"/>
        <v>0</v>
      </c>
      <c r="AU460" s="125" t="str">
        <f t="shared" si="238"/>
        <v/>
      </c>
      <c r="AV460" s="126" t="str">
        <f t="shared" si="220"/>
        <v/>
      </c>
      <c r="AW460" s="125" t="str">
        <f t="shared" si="221"/>
        <v/>
      </c>
      <c r="AX460" s="127" t="str">
        <f t="shared" si="222"/>
        <v/>
      </c>
      <c r="AY460" s="127" t="str">
        <f t="shared" si="223"/>
        <v/>
      </c>
      <c r="AZ460" s="128" t="str">
        <f t="shared" si="239"/>
        <v/>
      </c>
      <c r="BA460" s="768" t="s">
        <v>1772</v>
      </c>
      <c r="BB460" s="769" t="s">
        <v>2405</v>
      </c>
      <c r="BC460" s="770"/>
      <c r="BD460" s="770"/>
      <c r="BE460" s="771"/>
      <c r="BF460" s="770"/>
      <c r="BG460" s="770"/>
      <c r="BH460" s="771"/>
      <c r="BI460" s="771"/>
      <c r="BJ460" s="771"/>
      <c r="BK460" s="771"/>
      <c r="BL460" s="771"/>
      <c r="BM460" s="318" t="s">
        <v>90</v>
      </c>
      <c r="BN460" s="318" t="s">
        <v>90</v>
      </c>
      <c r="BO460" s="328" t="s">
        <v>2921</v>
      </c>
      <c r="BP460" s="262" t="str">
        <f t="shared" si="224"/>
        <v/>
      </c>
      <c r="BQ460" s="263" t="str">
        <f t="shared" si="225"/>
        <v/>
      </c>
      <c r="BR460" s="263" t="str">
        <f t="shared" si="226"/>
        <v/>
      </c>
      <c r="BS460" s="263" t="str">
        <f t="shared" si="227"/>
        <v/>
      </c>
      <c r="BT460" s="264" t="str">
        <f t="shared" si="228"/>
        <v/>
      </c>
      <c r="BU460" s="264" t="str">
        <f t="shared" si="229"/>
        <v/>
      </c>
      <c r="BV460" s="263" t="str">
        <f t="shared" si="230"/>
        <v/>
      </c>
      <c r="BW460" s="263" t="str">
        <f t="shared" si="231"/>
        <v/>
      </c>
      <c r="BX460" s="263" t="str">
        <f t="shared" si="232"/>
        <v/>
      </c>
      <c r="BY460" s="263" t="str">
        <f t="shared" si="233"/>
        <v/>
      </c>
      <c r="BZ460" s="263" t="str">
        <f t="shared" si="234"/>
        <v/>
      </c>
      <c r="CA460" s="263" t="str">
        <f t="shared" si="235"/>
        <v/>
      </c>
      <c r="CB460" s="329"/>
      <c r="CC460" s="1133" t="s">
        <v>3442</v>
      </c>
      <c r="CD460" s="1126">
        <f t="shared" si="262"/>
        <v>0</v>
      </c>
      <c r="CE460" s="1126">
        <f t="shared" si="263"/>
        <v>0</v>
      </c>
    </row>
    <row r="461" spans="1:83" s="221" customFormat="1" ht="54">
      <c r="A461" s="1937" t="s">
        <v>3384</v>
      </c>
      <c r="B461" s="1938" t="s">
        <v>2406</v>
      </c>
      <c r="C461" s="1428"/>
      <c r="D461" s="1467"/>
      <c r="E461" s="1483"/>
      <c r="F461" s="1934"/>
      <c r="G461" s="1934"/>
      <c r="H461" s="1935"/>
      <c r="I461" s="1934"/>
      <c r="J461" s="1934"/>
      <c r="K461" s="1935"/>
      <c r="L461" s="1935"/>
      <c r="M461" s="1935"/>
      <c r="N461" s="1935"/>
      <c r="O461" s="1935"/>
      <c r="P461" s="1485"/>
      <c r="Q461" s="1485"/>
      <c r="R461" s="1485"/>
      <c r="S461" s="1936"/>
      <c r="T461" s="1936"/>
      <c r="U461" s="1447" t="s">
        <v>4064</v>
      </c>
      <c r="V461" s="764"/>
      <c r="W461" s="765"/>
      <c r="X461" s="766"/>
      <c r="Y461" s="765"/>
      <c r="Z461" s="765"/>
      <c r="AA461" s="765"/>
      <c r="AB461" s="767"/>
      <c r="AC461" s="327"/>
      <c r="AD461" s="284" t="s">
        <v>90</v>
      </c>
      <c r="AE461" s="318" t="s">
        <v>90</v>
      </c>
      <c r="AF461" s="318" t="s">
        <v>90</v>
      </c>
      <c r="AG461" s="318" t="s">
        <v>90</v>
      </c>
      <c r="AH461" s="318" t="s">
        <v>90</v>
      </c>
      <c r="AI461" s="318" t="s">
        <v>90</v>
      </c>
      <c r="AJ461" s="318" t="s">
        <v>90</v>
      </c>
      <c r="AK461" s="318"/>
      <c r="AL461" s="318"/>
      <c r="AM461" s="319"/>
      <c r="AN461" s="318" t="s">
        <v>90</v>
      </c>
      <c r="AO461" s="318" t="s">
        <v>90</v>
      </c>
      <c r="AP461" s="328" t="s">
        <v>2921</v>
      </c>
      <c r="AQ461" s="272">
        <f t="shared" si="236"/>
        <v>0</v>
      </c>
      <c r="AR461" s="273">
        <f t="shared" si="237"/>
        <v>0</v>
      </c>
      <c r="AS461" s="274">
        <f t="shared" si="260"/>
        <v>0</v>
      </c>
      <c r="AT461" s="274">
        <f t="shared" si="242"/>
        <v>0</v>
      </c>
      <c r="AU461" s="125" t="str">
        <f t="shared" si="238"/>
        <v/>
      </c>
      <c r="AV461" s="126" t="str">
        <f t="shared" si="220"/>
        <v/>
      </c>
      <c r="AW461" s="125" t="str">
        <f t="shared" si="221"/>
        <v/>
      </c>
      <c r="AX461" s="127" t="str">
        <f t="shared" si="222"/>
        <v/>
      </c>
      <c r="AY461" s="127" t="str">
        <f t="shared" si="223"/>
        <v/>
      </c>
      <c r="AZ461" s="128" t="str">
        <f t="shared" si="239"/>
        <v/>
      </c>
      <c r="BA461" s="772" t="s">
        <v>2648</v>
      </c>
      <c r="BB461" s="773" t="s">
        <v>2406</v>
      </c>
      <c r="BC461" s="770"/>
      <c r="BD461" s="770"/>
      <c r="BE461" s="771"/>
      <c r="BF461" s="770"/>
      <c r="BG461" s="770"/>
      <c r="BH461" s="771"/>
      <c r="BI461" s="771"/>
      <c r="BJ461" s="771"/>
      <c r="BK461" s="771"/>
      <c r="BL461" s="771"/>
      <c r="BM461" s="318" t="s">
        <v>90</v>
      </c>
      <c r="BN461" s="318" t="s">
        <v>90</v>
      </c>
      <c r="BO461" s="328" t="s">
        <v>2921</v>
      </c>
      <c r="BP461" s="262" t="str">
        <f t="shared" si="224"/>
        <v/>
      </c>
      <c r="BQ461" s="263" t="str">
        <f t="shared" si="225"/>
        <v/>
      </c>
      <c r="BR461" s="263" t="str">
        <f t="shared" si="226"/>
        <v/>
      </c>
      <c r="BS461" s="263" t="str">
        <f t="shared" si="227"/>
        <v/>
      </c>
      <c r="BT461" s="264" t="str">
        <f t="shared" si="228"/>
        <v/>
      </c>
      <c r="BU461" s="264" t="str">
        <f t="shared" si="229"/>
        <v/>
      </c>
      <c r="BV461" s="263" t="str">
        <f t="shared" si="230"/>
        <v/>
      </c>
      <c r="BW461" s="263" t="str">
        <f t="shared" si="231"/>
        <v/>
      </c>
      <c r="BX461" s="263" t="str">
        <f t="shared" si="232"/>
        <v/>
      </c>
      <c r="BY461" s="263" t="str">
        <f t="shared" si="233"/>
        <v/>
      </c>
      <c r="BZ461" s="263" t="str">
        <f t="shared" si="234"/>
        <v/>
      </c>
      <c r="CA461" s="263" t="str">
        <f t="shared" si="235"/>
        <v/>
      </c>
      <c r="CB461" s="329"/>
      <c r="CC461" s="1133" t="s">
        <v>3442</v>
      </c>
      <c r="CD461" s="1126">
        <f t="shared" si="262"/>
        <v>0</v>
      </c>
      <c r="CE461" s="1126">
        <f t="shared" si="263"/>
        <v>0</v>
      </c>
    </row>
    <row r="462" spans="1:83" s="221" customFormat="1" ht="54">
      <c r="A462" s="1937" t="s">
        <v>3385</v>
      </c>
      <c r="B462" s="1938" t="s">
        <v>2407</v>
      </c>
      <c r="C462" s="1428"/>
      <c r="D462" s="1467"/>
      <c r="E462" s="1483"/>
      <c r="F462" s="1934"/>
      <c r="G462" s="1934"/>
      <c r="H462" s="1935"/>
      <c r="I462" s="1934"/>
      <c r="J462" s="1934"/>
      <c r="K462" s="1935"/>
      <c r="L462" s="1935"/>
      <c r="M462" s="1935"/>
      <c r="N462" s="1935"/>
      <c r="O462" s="1935"/>
      <c r="P462" s="1485"/>
      <c r="Q462" s="1485"/>
      <c r="R462" s="1485"/>
      <c r="S462" s="1936"/>
      <c r="T462" s="1936"/>
      <c r="U462" s="1447" t="s">
        <v>4290</v>
      </c>
      <c r="V462" s="764"/>
      <c r="W462" s="765"/>
      <c r="X462" s="766"/>
      <c r="Y462" s="765"/>
      <c r="Z462" s="765"/>
      <c r="AA462" s="765"/>
      <c r="AB462" s="767"/>
      <c r="AC462" s="327"/>
      <c r="AD462" s="284" t="s">
        <v>90</v>
      </c>
      <c r="AE462" s="318" t="s">
        <v>90</v>
      </c>
      <c r="AF462" s="318" t="s">
        <v>90</v>
      </c>
      <c r="AG462" s="318" t="s">
        <v>90</v>
      </c>
      <c r="AH462" s="318" t="s">
        <v>90</v>
      </c>
      <c r="AI462" s="318" t="s">
        <v>90</v>
      </c>
      <c r="AJ462" s="318" t="s">
        <v>90</v>
      </c>
      <c r="AK462" s="318"/>
      <c r="AL462" s="318"/>
      <c r="AM462" s="319"/>
      <c r="AN462" s="318" t="s">
        <v>90</v>
      </c>
      <c r="AO462" s="318" t="s">
        <v>90</v>
      </c>
      <c r="AP462" s="328" t="s">
        <v>2921</v>
      </c>
      <c r="AQ462" s="272">
        <f t="shared" si="236"/>
        <v>0</v>
      </c>
      <c r="AR462" s="273">
        <f t="shared" si="237"/>
        <v>0</v>
      </c>
      <c r="AS462" s="274">
        <f t="shared" si="260"/>
        <v>0</v>
      </c>
      <c r="AT462" s="274">
        <f t="shared" si="242"/>
        <v>0</v>
      </c>
      <c r="AU462" s="125" t="str">
        <f t="shared" si="238"/>
        <v/>
      </c>
      <c r="AV462" s="126" t="str">
        <f t="shared" si="220"/>
        <v/>
      </c>
      <c r="AW462" s="125" t="str">
        <f t="shared" si="221"/>
        <v/>
      </c>
      <c r="AX462" s="127" t="str">
        <f t="shared" si="222"/>
        <v/>
      </c>
      <c r="AY462" s="127" t="str">
        <f t="shared" si="223"/>
        <v/>
      </c>
      <c r="AZ462" s="128" t="str">
        <f t="shared" si="239"/>
        <v/>
      </c>
      <c r="BA462" s="772" t="s">
        <v>2649</v>
      </c>
      <c r="BB462" s="773" t="s">
        <v>2407</v>
      </c>
      <c r="BC462" s="770"/>
      <c r="BD462" s="770"/>
      <c r="BE462" s="771"/>
      <c r="BF462" s="770"/>
      <c r="BG462" s="770"/>
      <c r="BH462" s="771"/>
      <c r="BI462" s="771"/>
      <c r="BJ462" s="771"/>
      <c r="BK462" s="771"/>
      <c r="BL462" s="771"/>
      <c r="BM462" s="318" t="s">
        <v>90</v>
      </c>
      <c r="BN462" s="318" t="s">
        <v>90</v>
      </c>
      <c r="BO462" s="328" t="s">
        <v>2921</v>
      </c>
      <c r="BP462" s="262" t="str">
        <f t="shared" si="224"/>
        <v/>
      </c>
      <c r="BQ462" s="263" t="str">
        <f t="shared" si="225"/>
        <v/>
      </c>
      <c r="BR462" s="263" t="str">
        <f t="shared" si="226"/>
        <v/>
      </c>
      <c r="BS462" s="263" t="str">
        <f t="shared" si="227"/>
        <v/>
      </c>
      <c r="BT462" s="264" t="str">
        <f t="shared" si="228"/>
        <v/>
      </c>
      <c r="BU462" s="264" t="str">
        <f t="shared" si="229"/>
        <v/>
      </c>
      <c r="BV462" s="263" t="str">
        <f t="shared" si="230"/>
        <v/>
      </c>
      <c r="BW462" s="263" t="str">
        <f t="shared" si="231"/>
        <v/>
      </c>
      <c r="BX462" s="263" t="str">
        <f t="shared" si="232"/>
        <v/>
      </c>
      <c r="BY462" s="263" t="str">
        <f t="shared" si="233"/>
        <v/>
      </c>
      <c r="BZ462" s="263" t="str">
        <f t="shared" si="234"/>
        <v/>
      </c>
      <c r="CA462" s="263" t="str">
        <f t="shared" si="235"/>
        <v/>
      </c>
      <c r="CB462" s="329"/>
      <c r="CC462" s="1133" t="s">
        <v>3442</v>
      </c>
      <c r="CD462" s="1126">
        <f t="shared" si="262"/>
        <v>0</v>
      </c>
      <c r="CE462" s="1126">
        <f t="shared" si="263"/>
        <v>0</v>
      </c>
    </row>
    <row r="463" spans="1:83" ht="49.5">
      <c r="A463" s="94" t="s">
        <v>2049</v>
      </c>
      <c r="B463" s="119" t="s">
        <v>1632</v>
      </c>
      <c r="C463" s="95"/>
      <c r="D463" s="95"/>
      <c r="E463" s="96"/>
      <c r="F463" s="97"/>
      <c r="G463" s="97"/>
      <c r="H463" s="98"/>
      <c r="I463" s="97"/>
      <c r="J463" s="97"/>
      <c r="K463" s="98"/>
      <c r="L463" s="98"/>
      <c r="M463" s="98"/>
      <c r="N463" s="98"/>
      <c r="O463" s="98"/>
      <c r="P463" s="98"/>
      <c r="Q463" s="100"/>
      <c r="R463" s="99"/>
      <c r="S463" s="100"/>
      <c r="T463" s="100"/>
      <c r="U463" s="172"/>
      <c r="V463" s="774"/>
      <c r="W463" s="774"/>
      <c r="X463" s="774"/>
      <c r="Y463" s="774"/>
      <c r="Z463" s="774"/>
      <c r="AA463" s="775"/>
      <c r="AB463" s="774"/>
      <c r="AC463" s="330"/>
      <c r="AD463" s="331" t="s">
        <v>90</v>
      </c>
      <c r="AE463" s="332" t="s">
        <v>90</v>
      </c>
      <c r="AF463" s="332" t="s">
        <v>90</v>
      </c>
      <c r="AG463" s="332" t="s">
        <v>90</v>
      </c>
      <c r="AH463" s="332" t="s">
        <v>90</v>
      </c>
      <c r="AI463" s="332" t="s">
        <v>90</v>
      </c>
      <c r="AJ463" s="332" t="s">
        <v>90</v>
      </c>
      <c r="AK463" s="333"/>
      <c r="AL463" s="334"/>
      <c r="AM463" s="334"/>
      <c r="AN463" s="335" t="s">
        <v>90</v>
      </c>
      <c r="AO463" s="335" t="s">
        <v>90</v>
      </c>
      <c r="AP463" s="336"/>
      <c r="AQ463" s="272">
        <f t="shared" si="236"/>
        <v>0</v>
      </c>
      <c r="AR463" s="273">
        <f t="shared" si="237"/>
        <v>0</v>
      </c>
      <c r="AS463" s="274">
        <f t="shared" si="260"/>
        <v>0</v>
      </c>
      <c r="AT463" s="274">
        <f t="shared" si="242"/>
        <v>0</v>
      </c>
      <c r="AU463" s="125" t="str">
        <f t="shared" si="238"/>
        <v/>
      </c>
      <c r="AV463" s="126" t="str">
        <f t="shared" si="220"/>
        <v/>
      </c>
      <c r="AW463" s="125" t="str">
        <f t="shared" si="221"/>
        <v/>
      </c>
      <c r="AX463" s="127" t="str">
        <f t="shared" si="222"/>
        <v/>
      </c>
      <c r="AY463" s="127" t="str">
        <f t="shared" si="223"/>
        <v/>
      </c>
      <c r="AZ463" s="128" t="str">
        <f t="shared" si="239"/>
        <v/>
      </c>
      <c r="BA463" s="776" t="s">
        <v>2049</v>
      </c>
      <c r="BB463" s="777" t="s">
        <v>1632</v>
      </c>
      <c r="BC463" s="778"/>
      <c r="BD463" s="778"/>
      <c r="BE463" s="779"/>
      <c r="BF463" s="778"/>
      <c r="BG463" s="778"/>
      <c r="BH463" s="779"/>
      <c r="BI463" s="779"/>
      <c r="BJ463" s="779"/>
      <c r="BK463" s="779"/>
      <c r="BL463" s="779"/>
      <c r="BM463" s="332" t="s">
        <v>90</v>
      </c>
      <c r="BN463" s="332" t="s">
        <v>90</v>
      </c>
      <c r="BO463" s="336"/>
      <c r="BP463" s="262" t="str">
        <f t="shared" si="224"/>
        <v/>
      </c>
      <c r="BQ463" s="263" t="str">
        <f t="shared" si="225"/>
        <v/>
      </c>
      <c r="BR463" s="263" t="str">
        <f t="shared" si="226"/>
        <v/>
      </c>
      <c r="BS463" s="263" t="str">
        <f t="shared" si="227"/>
        <v/>
      </c>
      <c r="BT463" s="264" t="str">
        <f t="shared" si="228"/>
        <v/>
      </c>
      <c r="BU463" s="264" t="str">
        <f t="shared" si="229"/>
        <v/>
      </c>
      <c r="BV463" s="263" t="str">
        <f t="shared" si="230"/>
        <v/>
      </c>
      <c r="BW463" s="263" t="str">
        <f t="shared" si="231"/>
        <v/>
      </c>
      <c r="BX463" s="263" t="str">
        <f t="shared" si="232"/>
        <v/>
      </c>
      <c r="BY463" s="263" t="str">
        <f t="shared" si="233"/>
        <v/>
      </c>
      <c r="BZ463" s="263" t="str">
        <f t="shared" si="234"/>
        <v/>
      </c>
      <c r="CA463" s="263" t="str">
        <f t="shared" si="235"/>
        <v/>
      </c>
      <c r="CB463" s="387"/>
      <c r="CC463" s="1131"/>
      <c r="CD463" s="1126">
        <f t="shared" si="262"/>
        <v>0</v>
      </c>
      <c r="CE463" s="1126">
        <f t="shared" si="263"/>
        <v>0</v>
      </c>
    </row>
    <row r="464" spans="1:83" ht="81">
      <c r="A464" s="373" t="s">
        <v>3386</v>
      </c>
      <c r="B464" s="372" t="s">
        <v>1831</v>
      </c>
      <c r="C464" s="1939" t="s">
        <v>2816</v>
      </c>
      <c r="D464" s="1939" t="s">
        <v>1641</v>
      </c>
      <c r="E464" s="1939"/>
      <c r="F464" s="124"/>
      <c r="G464" s="124"/>
      <c r="H464" s="1940"/>
      <c r="I464" s="124"/>
      <c r="J464" s="124"/>
      <c r="K464" s="1940"/>
      <c r="L464" s="1940"/>
      <c r="M464" s="360"/>
      <c r="N464" s="1940"/>
      <c r="O464" s="360"/>
      <c r="P464" s="1941" t="s">
        <v>231</v>
      </c>
      <c r="Q464" s="1237" t="s">
        <v>3402</v>
      </c>
      <c r="R464" s="1237" t="s">
        <v>3609</v>
      </c>
      <c r="S464" s="1237" t="s">
        <v>3610</v>
      </c>
      <c r="T464" s="1207"/>
      <c r="U464" s="1740" t="s">
        <v>3102</v>
      </c>
      <c r="V464" s="500" t="s">
        <v>167</v>
      </c>
      <c r="W464" s="501" t="s">
        <v>1753</v>
      </c>
      <c r="X464" s="501"/>
      <c r="Y464" s="501">
        <v>3</v>
      </c>
      <c r="Z464" s="501">
        <v>0</v>
      </c>
      <c r="AA464" s="501">
        <v>0</v>
      </c>
      <c r="AB464" s="502"/>
      <c r="AC464" s="268"/>
      <c r="AD464" s="284" t="s">
        <v>229</v>
      </c>
      <c r="AE464" s="269" t="s">
        <v>1708</v>
      </c>
      <c r="AF464" s="269" t="s">
        <v>1704</v>
      </c>
      <c r="AG464" s="269" t="s">
        <v>1705</v>
      </c>
      <c r="AH464" s="269" t="s">
        <v>90</v>
      </c>
      <c r="AI464" s="269" t="s">
        <v>1698</v>
      </c>
      <c r="AJ464" s="269" t="s">
        <v>230</v>
      </c>
      <c r="AK464" s="269"/>
      <c r="AL464" s="269"/>
      <c r="AM464" s="270"/>
      <c r="AN464" s="269" t="s">
        <v>564</v>
      </c>
      <c r="AO464" s="269" t="s">
        <v>565</v>
      </c>
      <c r="AP464" s="337" t="s">
        <v>2934</v>
      </c>
      <c r="AQ464" s="272">
        <f t="shared" si="236"/>
        <v>0</v>
      </c>
      <c r="AR464" s="273">
        <f t="shared" si="237"/>
        <v>0</v>
      </c>
      <c r="AS464" s="274">
        <f t="shared" si="260"/>
        <v>0</v>
      </c>
      <c r="AT464" s="274">
        <f t="shared" si="242"/>
        <v>0</v>
      </c>
      <c r="AU464" s="125" t="str">
        <f t="shared" si="238"/>
        <v/>
      </c>
      <c r="AV464" s="126" t="str">
        <f t="shared" ref="AV464:AV473" si="265">IF(AND($I464="",$F464=""),"",IF($F464=0,"",($I464/$F464-1)*100))</f>
        <v/>
      </c>
      <c r="AW464" s="125" t="str">
        <f t="shared" ref="AW464:AW473" si="266">IF(AND($K464&lt;&gt;"",$H464&lt;&gt;""),IF($H464=0,"",($K464/$H464-1)*100),IF(AND($J464&lt;&gt;"",$G464&lt;&gt;""),IF($G464=0,"",($J464/$G464-1)*100),""))</f>
        <v/>
      </c>
      <c r="AX464" s="127" t="str">
        <f t="shared" ref="AX464:AX473" si="267">IF(OR($F464=0,SUM($G464:$H464)=0),"",IF(AND($H464=0,$G464&gt;0),$F464/$G464*1000,$F464/$H464*1000))</f>
        <v/>
      </c>
      <c r="AY464" s="127" t="str">
        <f t="shared" ref="AY464:AY473" si="268">IF(OR($I464=0,SUM($J464:$K464)=0),"",IF(AND($K464=0,$J464&gt;0),$I464/$J464*1000,$I464/$K464*1000))</f>
        <v/>
      </c>
      <c r="AZ464" s="128" t="str">
        <f t="shared" si="239"/>
        <v/>
      </c>
      <c r="BA464" s="503" t="s">
        <v>2072</v>
      </c>
      <c r="BB464" s="504" t="s">
        <v>1831</v>
      </c>
      <c r="BC464" s="780"/>
      <c r="BD464" s="780"/>
      <c r="BE464" s="781"/>
      <c r="BF464" s="780"/>
      <c r="BG464" s="780"/>
      <c r="BH464" s="781"/>
      <c r="BI464" s="781"/>
      <c r="BJ464" s="507">
        <v>0</v>
      </c>
      <c r="BK464" s="781"/>
      <c r="BL464" s="507"/>
      <c r="BM464" s="269" t="s">
        <v>225</v>
      </c>
      <c r="BN464" s="269" t="s">
        <v>1698</v>
      </c>
      <c r="BO464" s="337" t="s">
        <v>2934</v>
      </c>
      <c r="BP464" s="262" t="str">
        <f t="shared" ref="BP464:BP473" si="269">IF($B464="","",IF(BB464&lt;&gt;$B464,"修正",""))</f>
        <v/>
      </c>
      <c r="BQ464" s="263" t="str">
        <f t="shared" ref="BQ464:BQ473" si="270">IF(AND($F464="",BF464=""),"",$F464-BF464)</f>
        <v/>
      </c>
      <c r="BR464" s="263" t="str">
        <f t="shared" ref="BR464:BR473" si="271">IF(AND($G464="",BG464=""),"",$G464-BG464)</f>
        <v/>
      </c>
      <c r="BS464" s="263" t="str">
        <f t="shared" ref="BS464:BS473" si="272">IF(AND($H464="",BH464=""),"",$H464-BH464)</f>
        <v/>
      </c>
      <c r="BT464" s="264" t="str">
        <f t="shared" ref="BT464:BT473" si="273">IF(AND(BC464="",BF464=""),"",IF(OR(BQ464="",BQ464=0),"",IF(BC464=0,"",(BF464/BC464-1)*100)))</f>
        <v/>
      </c>
      <c r="BU464" s="264" t="str">
        <f t="shared" ref="BU464:BU473" si="274">IF(AND(BC464="",$F464=""),"",IF(OR(BQ464="",BQ464=0),"",IF(BC464=0,"",($F464/BC464-1)*100)))</f>
        <v/>
      </c>
      <c r="BV464" s="263" t="str">
        <f t="shared" ref="BV464:BV473" si="275">IF(AND($L464="",BK464=""),"",$L464-BK464)</f>
        <v/>
      </c>
      <c r="BW464" s="263" t="str">
        <f t="shared" ref="BW464:BW473" si="276">IF(AND($M464="",BL464=""),"",$M464-BL464)</f>
        <v/>
      </c>
      <c r="BX464" s="263" t="str">
        <f t="shared" ref="BX464:BX473" si="277">IF(AND(BM464="",$AF464=""),"",IF(BM464&lt;&gt;$AF464,"修正",""))</f>
        <v/>
      </c>
      <c r="BY464" s="263" t="str">
        <f t="shared" ref="BY464:BY473" si="278">IF(AND(BN464="",$AI464=""),"",IF(BN464&lt;&gt;$AI464,"修正",""))</f>
        <v/>
      </c>
      <c r="BZ464" s="263" t="str">
        <f t="shared" ref="BZ464:BZ473" si="279">IF(BQ464="","",IF(AND(BF464=0,$F464&gt;0,OR($AI464="X",$AI464=""),$AJ464&lt;&gt;"N"),"是否漏編",""))</f>
        <v/>
      </c>
      <c r="CA464" s="263" t="str">
        <f t="shared" ref="CA464:CA473" si="280">IF(BZ464&lt;&gt;"","chk",IF(OR(BM464="D",$AF464="D"),IF(SUM($L464:$M464,BK464:BL464)=0,"",IF(OR(BP464&lt;&gt;"",COUNTIF(BV464:BW464,"&gt;0")+COUNTIF(BV464:BW464,"&lt;0")&gt;0,BX464&lt;&gt;"",BY464&lt;&gt;""),"chk","")),""))</f>
        <v/>
      </c>
      <c r="CB464" s="265"/>
      <c r="CC464" s="1131" t="s">
        <v>3436</v>
      </c>
      <c r="CD464" s="1126">
        <f t="shared" si="262"/>
        <v>0</v>
      </c>
      <c r="CE464" s="1126">
        <f t="shared" si="263"/>
        <v>0</v>
      </c>
    </row>
    <row r="465" spans="1:83" ht="40.5">
      <c r="A465" s="373">
        <v>269</v>
      </c>
      <c r="B465" s="372" t="s">
        <v>1663</v>
      </c>
      <c r="C465" s="372" t="s">
        <v>1656</v>
      </c>
      <c r="D465" s="372"/>
      <c r="E465" s="372" t="s">
        <v>0</v>
      </c>
      <c r="F465" s="75"/>
      <c r="G465" s="75"/>
      <c r="H465" s="75"/>
      <c r="I465" s="75"/>
      <c r="J465" s="75"/>
      <c r="K465" s="75"/>
      <c r="L465" s="75"/>
      <c r="M465" s="75"/>
      <c r="N465" s="75"/>
      <c r="O465" s="75"/>
      <c r="P465" s="92"/>
      <c r="Q465" s="371"/>
      <c r="R465" s="371"/>
      <c r="S465" s="371"/>
      <c r="T465" s="371" t="s">
        <v>1657</v>
      </c>
      <c r="U465" s="1740"/>
      <c r="V465" s="500" t="s">
        <v>167</v>
      </c>
      <c r="W465" s="501" t="s">
        <v>1754</v>
      </c>
      <c r="X465" s="501"/>
      <c r="Y465" s="501">
        <v>3</v>
      </c>
      <c r="Z465" s="501">
        <v>0</v>
      </c>
      <c r="AA465" s="501">
        <v>0</v>
      </c>
      <c r="AB465" s="502"/>
      <c r="AC465" s="268"/>
      <c r="AD465" s="284" t="s">
        <v>90</v>
      </c>
      <c r="AE465" s="269" t="s">
        <v>90</v>
      </c>
      <c r="AF465" s="269" t="s">
        <v>1709</v>
      </c>
      <c r="AG465" s="269" t="s">
        <v>90</v>
      </c>
      <c r="AH465" s="269" t="s">
        <v>90</v>
      </c>
      <c r="AI465" s="269" t="s">
        <v>90</v>
      </c>
      <c r="AJ465" s="269" t="s">
        <v>90</v>
      </c>
      <c r="AK465" s="269"/>
      <c r="AL465" s="269"/>
      <c r="AM465" s="270"/>
      <c r="AN465" s="269" t="s">
        <v>90</v>
      </c>
      <c r="AO465" s="269" t="s">
        <v>90</v>
      </c>
      <c r="AP465" s="337" t="s">
        <v>2005</v>
      </c>
      <c r="AQ465" s="272">
        <f t="shared" ref="AQ465:AQ473" si="281">IF(F465&lt;&gt;L465+M465,1,0)</f>
        <v>0</v>
      </c>
      <c r="AR465" s="273">
        <f t="shared" ref="AR465:AR473" si="282">IF(I465&lt;&gt;N465+O465,1,0)</f>
        <v>0</v>
      </c>
      <c r="AS465" s="274">
        <f t="shared" si="260"/>
        <v>0</v>
      </c>
      <c r="AT465" s="274">
        <f t="shared" si="242"/>
        <v>0</v>
      </c>
      <c r="AU465" s="125">
        <f t="shared" ref="AU465:AU473" si="283">IF(AND(BC465="",$F465=""),"",IF(BC465=0,"",($F465/BC465-1)*100))</f>
        <v>-100</v>
      </c>
      <c r="AV465" s="126" t="str">
        <f t="shared" si="265"/>
        <v/>
      </c>
      <c r="AW465" s="125" t="str">
        <f t="shared" si="266"/>
        <v/>
      </c>
      <c r="AX465" s="127" t="str">
        <f t="shared" si="267"/>
        <v/>
      </c>
      <c r="AY465" s="127" t="str">
        <f t="shared" si="268"/>
        <v/>
      </c>
      <c r="AZ465" s="128" t="str">
        <f t="shared" ref="AZ465:AZ473" si="284">IF(OR(AX465="",AY465=""),"",IF(AX465=0,"",IF(ABS(AY465/AX465-1)&gt;0.29,(AY465/AX465-1)*100,"")))</f>
        <v/>
      </c>
      <c r="BA465" s="503" t="s">
        <v>2073</v>
      </c>
      <c r="BB465" s="504" t="s">
        <v>1663</v>
      </c>
      <c r="BC465" s="508">
        <v>1090.7760000000001</v>
      </c>
      <c r="BD465" s="508">
        <v>0</v>
      </c>
      <c r="BE465" s="508">
        <v>9300</v>
      </c>
      <c r="BF465" s="508">
        <v>0</v>
      </c>
      <c r="BG465" s="508">
        <v>0</v>
      </c>
      <c r="BH465" s="508"/>
      <c r="BI465" s="508">
        <v>807.19</v>
      </c>
      <c r="BJ465" s="508">
        <v>283.58600000000001</v>
      </c>
      <c r="BK465" s="508">
        <v>0</v>
      </c>
      <c r="BL465" s="508">
        <v>0</v>
      </c>
      <c r="BM465" s="269" t="s">
        <v>376</v>
      </c>
      <c r="BN465" s="269" t="s">
        <v>90</v>
      </c>
      <c r="BO465" s="337" t="s">
        <v>2005</v>
      </c>
      <c r="BP465" s="262" t="str">
        <f t="shared" si="269"/>
        <v/>
      </c>
      <c r="BQ465" s="263">
        <f t="shared" si="270"/>
        <v>0</v>
      </c>
      <c r="BR465" s="263">
        <f t="shared" si="271"/>
        <v>0</v>
      </c>
      <c r="BS465" s="263" t="str">
        <f t="shared" si="272"/>
        <v/>
      </c>
      <c r="BT465" s="264" t="str">
        <f t="shared" si="273"/>
        <v/>
      </c>
      <c r="BU465" s="264" t="str">
        <f t="shared" si="274"/>
        <v/>
      </c>
      <c r="BV465" s="263">
        <f t="shared" si="275"/>
        <v>0</v>
      </c>
      <c r="BW465" s="263">
        <f t="shared" si="276"/>
        <v>0</v>
      </c>
      <c r="BX465" s="263" t="str">
        <f t="shared" si="277"/>
        <v/>
      </c>
      <c r="BY465" s="263" t="str">
        <f t="shared" si="278"/>
        <v/>
      </c>
      <c r="BZ465" s="263" t="str">
        <f t="shared" si="279"/>
        <v/>
      </c>
      <c r="CA465" s="263" t="str">
        <f t="shared" si="280"/>
        <v/>
      </c>
      <c r="CB465" s="302"/>
      <c r="CC465" s="1131" t="s">
        <v>3435</v>
      </c>
      <c r="CD465" s="1126">
        <f t="shared" si="262"/>
        <v>0</v>
      </c>
      <c r="CE465" s="1126">
        <f t="shared" si="263"/>
        <v>0</v>
      </c>
    </row>
    <row r="466" spans="1:83" ht="67.5">
      <c r="A466" s="1942" t="s">
        <v>3387</v>
      </c>
      <c r="B466" s="372" t="s">
        <v>1655</v>
      </c>
      <c r="C466" s="372" t="s">
        <v>1656</v>
      </c>
      <c r="D466" s="372" t="s">
        <v>2216</v>
      </c>
      <c r="E466" s="372" t="s">
        <v>0</v>
      </c>
      <c r="F466" s="75"/>
      <c r="G466" s="75"/>
      <c r="H466" s="367"/>
      <c r="I466" s="75"/>
      <c r="J466" s="75"/>
      <c r="K466" s="367"/>
      <c r="L466" s="367"/>
      <c r="M466" s="360"/>
      <c r="N466" s="367"/>
      <c r="O466" s="360"/>
      <c r="P466" s="371" t="s">
        <v>1023</v>
      </c>
      <c r="Q466" s="371" t="s">
        <v>1825</v>
      </c>
      <c r="R466" s="371" t="s">
        <v>1824</v>
      </c>
      <c r="S466" s="371" t="s">
        <v>2107</v>
      </c>
      <c r="T466" s="371" t="s">
        <v>1657</v>
      </c>
      <c r="U466" s="425" t="s">
        <v>4311</v>
      </c>
      <c r="V466" s="500" t="s">
        <v>167</v>
      </c>
      <c r="W466" s="501" t="s">
        <v>1754</v>
      </c>
      <c r="X466" s="501"/>
      <c r="Y466" s="501">
        <v>3</v>
      </c>
      <c r="Z466" s="501">
        <v>0</v>
      </c>
      <c r="AA466" s="501">
        <v>0</v>
      </c>
      <c r="AB466" s="502"/>
      <c r="AC466" s="268"/>
      <c r="AD466" s="284" t="s">
        <v>229</v>
      </c>
      <c r="AE466" s="269" t="s">
        <v>224</v>
      </c>
      <c r="AF466" s="269" t="s">
        <v>1704</v>
      </c>
      <c r="AG466" s="269" t="s">
        <v>1705</v>
      </c>
      <c r="AH466" s="269" t="s">
        <v>3082</v>
      </c>
      <c r="AI466" s="269" t="s">
        <v>1699</v>
      </c>
      <c r="AJ466" s="269" t="s">
        <v>230</v>
      </c>
      <c r="AK466" s="269"/>
      <c r="AL466" s="269"/>
      <c r="AM466" s="270"/>
      <c r="AN466" s="269" t="s">
        <v>564</v>
      </c>
      <c r="AO466" s="269" t="s">
        <v>565</v>
      </c>
      <c r="AP466" s="337" t="s">
        <v>2936</v>
      </c>
      <c r="AQ466" s="272">
        <f t="shared" si="281"/>
        <v>0</v>
      </c>
      <c r="AR466" s="273">
        <f t="shared" si="282"/>
        <v>0</v>
      </c>
      <c r="AS466" s="274">
        <f t="shared" si="260"/>
        <v>0</v>
      </c>
      <c r="AT466" s="274">
        <f t="shared" si="242"/>
        <v>0</v>
      </c>
      <c r="AU466" s="125">
        <f t="shared" si="283"/>
        <v>-100</v>
      </c>
      <c r="AV466" s="126" t="str">
        <f t="shared" si="265"/>
        <v/>
      </c>
      <c r="AW466" s="125" t="str">
        <f t="shared" si="266"/>
        <v/>
      </c>
      <c r="AX466" s="127" t="str">
        <f t="shared" si="267"/>
        <v/>
      </c>
      <c r="AY466" s="127" t="str">
        <f t="shared" si="268"/>
        <v/>
      </c>
      <c r="AZ466" s="128" t="str">
        <f t="shared" si="284"/>
        <v/>
      </c>
      <c r="BA466" s="782" t="s">
        <v>2650</v>
      </c>
      <c r="BB466" s="504" t="s">
        <v>1655</v>
      </c>
      <c r="BC466" s="508">
        <v>1090.7760000000001</v>
      </c>
      <c r="BD466" s="508"/>
      <c r="BE466" s="506">
        <v>9300</v>
      </c>
      <c r="BF466" s="508">
        <v>0</v>
      </c>
      <c r="BG466" s="508">
        <v>0</v>
      </c>
      <c r="BH466" s="506"/>
      <c r="BI466" s="506">
        <v>807.19</v>
      </c>
      <c r="BJ466" s="507">
        <v>283.58600000000001</v>
      </c>
      <c r="BK466" s="506">
        <v>0</v>
      </c>
      <c r="BL466" s="507">
        <v>0</v>
      </c>
      <c r="BM466" s="269" t="s">
        <v>225</v>
      </c>
      <c r="BN466" s="269" t="s">
        <v>1699</v>
      </c>
      <c r="BO466" s="337" t="s">
        <v>2936</v>
      </c>
      <c r="BP466" s="262" t="str">
        <f t="shared" si="269"/>
        <v/>
      </c>
      <c r="BQ466" s="263">
        <f t="shared" si="270"/>
        <v>0</v>
      </c>
      <c r="BR466" s="263">
        <f t="shared" si="271"/>
        <v>0</v>
      </c>
      <c r="BS466" s="263" t="str">
        <f t="shared" si="272"/>
        <v/>
      </c>
      <c r="BT466" s="264" t="str">
        <f t="shared" si="273"/>
        <v/>
      </c>
      <c r="BU466" s="264" t="str">
        <f t="shared" si="274"/>
        <v/>
      </c>
      <c r="BV466" s="263">
        <f t="shared" si="275"/>
        <v>0</v>
      </c>
      <c r="BW466" s="263">
        <f t="shared" si="276"/>
        <v>0</v>
      </c>
      <c r="BX466" s="263" t="str">
        <f t="shared" si="277"/>
        <v/>
      </c>
      <c r="BY466" s="263" t="str">
        <f t="shared" si="278"/>
        <v/>
      </c>
      <c r="BZ466" s="263" t="str">
        <f t="shared" si="279"/>
        <v/>
      </c>
      <c r="CA466" s="263" t="str">
        <f t="shared" si="280"/>
        <v/>
      </c>
      <c r="CB466" s="338"/>
      <c r="CC466" s="1131" t="s">
        <v>3434</v>
      </c>
      <c r="CD466" s="1126">
        <f t="shared" si="262"/>
        <v>0</v>
      </c>
      <c r="CE466" s="1126">
        <f t="shared" si="263"/>
        <v>0</v>
      </c>
    </row>
    <row r="467" spans="1:83" ht="67.5">
      <c r="A467" s="1382" t="s">
        <v>3388</v>
      </c>
      <c r="B467" s="1465" t="s">
        <v>1663</v>
      </c>
      <c r="C467" s="1465" t="s">
        <v>4291</v>
      </c>
      <c r="D467" s="1465" t="s">
        <v>1664</v>
      </c>
      <c r="E467" s="1465" t="s">
        <v>4292</v>
      </c>
      <c r="F467" s="1627"/>
      <c r="G467" s="1627"/>
      <c r="H467" s="1433"/>
      <c r="I467" s="1627"/>
      <c r="J467" s="1627"/>
      <c r="K467" s="1433"/>
      <c r="L467" s="1627"/>
      <c r="M467" s="1433"/>
      <c r="N467" s="1627"/>
      <c r="O467" s="1433"/>
      <c r="P467" s="1532" t="s">
        <v>222</v>
      </c>
      <c r="Q467" s="1666" t="s">
        <v>928</v>
      </c>
      <c r="R467" s="1666" t="s">
        <v>4293</v>
      </c>
      <c r="S467" s="1666" t="s">
        <v>4294</v>
      </c>
      <c r="T467" s="1532" t="s">
        <v>1657</v>
      </c>
      <c r="U467" s="1831" t="s">
        <v>4310</v>
      </c>
      <c r="V467" s="500" t="s">
        <v>167</v>
      </c>
      <c r="W467" s="501" t="s">
        <v>1754</v>
      </c>
      <c r="X467" s="501"/>
      <c r="Y467" s="501">
        <v>3</v>
      </c>
      <c r="Z467" s="501">
        <v>0</v>
      </c>
      <c r="AA467" s="501">
        <v>0</v>
      </c>
      <c r="AB467" s="502"/>
      <c r="AC467" s="268"/>
      <c r="AD467" s="284" t="s">
        <v>90</v>
      </c>
      <c r="AE467" s="269" t="s">
        <v>90</v>
      </c>
      <c r="AF467" s="269" t="s">
        <v>90</v>
      </c>
      <c r="AG467" s="269" t="s">
        <v>90</v>
      </c>
      <c r="AH467" s="269" t="s">
        <v>90</v>
      </c>
      <c r="AI467" s="269" t="s">
        <v>90</v>
      </c>
      <c r="AJ467" s="269" t="s">
        <v>90</v>
      </c>
      <c r="AK467" s="269"/>
      <c r="AL467" s="269"/>
      <c r="AM467" s="270"/>
      <c r="AN467" s="269" t="s">
        <v>90</v>
      </c>
      <c r="AO467" s="269" t="s">
        <v>90</v>
      </c>
      <c r="AP467" s="337" t="s">
        <v>2937</v>
      </c>
      <c r="AQ467" s="272">
        <f t="shared" si="281"/>
        <v>0</v>
      </c>
      <c r="AR467" s="273">
        <f t="shared" si="282"/>
        <v>0</v>
      </c>
      <c r="AS467" s="274">
        <f t="shared" si="260"/>
        <v>0</v>
      </c>
      <c r="AT467" s="274">
        <f t="shared" si="242"/>
        <v>0</v>
      </c>
      <c r="AU467" s="125" t="str">
        <f t="shared" si="283"/>
        <v/>
      </c>
      <c r="AV467" s="126" t="str">
        <f t="shared" si="265"/>
        <v/>
      </c>
      <c r="AW467" s="125" t="str">
        <f t="shared" si="266"/>
        <v/>
      </c>
      <c r="AX467" s="127" t="str">
        <f t="shared" si="267"/>
        <v/>
      </c>
      <c r="AY467" s="127" t="str">
        <f t="shared" si="268"/>
        <v/>
      </c>
      <c r="AZ467" s="128" t="str">
        <f t="shared" si="284"/>
        <v/>
      </c>
      <c r="BA467" s="782" t="s">
        <v>2651</v>
      </c>
      <c r="BB467" s="560" t="s">
        <v>1663</v>
      </c>
      <c r="BC467" s="505">
        <v>0</v>
      </c>
      <c r="BD467" s="505"/>
      <c r="BE467" s="507">
        <v>0</v>
      </c>
      <c r="BF467" s="505">
        <v>0</v>
      </c>
      <c r="BG467" s="505">
        <v>0</v>
      </c>
      <c r="BH467" s="507"/>
      <c r="BI467" s="505">
        <v>0</v>
      </c>
      <c r="BJ467" s="507">
        <v>0</v>
      </c>
      <c r="BK467" s="505">
        <v>0</v>
      </c>
      <c r="BL467" s="507">
        <v>0</v>
      </c>
      <c r="BM467" s="269" t="s">
        <v>90</v>
      </c>
      <c r="BN467" s="269" t="s">
        <v>90</v>
      </c>
      <c r="BO467" s="337" t="s">
        <v>2937</v>
      </c>
      <c r="BP467" s="262" t="str">
        <f t="shared" si="269"/>
        <v/>
      </c>
      <c r="BQ467" s="263">
        <f t="shared" si="270"/>
        <v>0</v>
      </c>
      <c r="BR467" s="263">
        <f t="shared" si="271"/>
        <v>0</v>
      </c>
      <c r="BS467" s="263" t="str">
        <f t="shared" si="272"/>
        <v/>
      </c>
      <c r="BT467" s="264" t="str">
        <f t="shared" si="273"/>
        <v/>
      </c>
      <c r="BU467" s="264" t="str">
        <f t="shared" si="274"/>
        <v/>
      </c>
      <c r="BV467" s="263">
        <f t="shared" si="275"/>
        <v>0</v>
      </c>
      <c r="BW467" s="263">
        <f t="shared" si="276"/>
        <v>0</v>
      </c>
      <c r="BX467" s="263" t="str">
        <f t="shared" si="277"/>
        <v/>
      </c>
      <c r="BY467" s="263" t="str">
        <f t="shared" si="278"/>
        <v/>
      </c>
      <c r="BZ467" s="263" t="str">
        <f t="shared" si="279"/>
        <v/>
      </c>
      <c r="CA467" s="263" t="str">
        <f t="shared" si="280"/>
        <v/>
      </c>
      <c r="CB467" s="265"/>
      <c r="CC467" s="1131" t="s">
        <v>3437</v>
      </c>
      <c r="CD467" s="1126">
        <f t="shared" si="262"/>
        <v>0</v>
      </c>
      <c r="CE467" s="1126">
        <f t="shared" si="263"/>
        <v>0</v>
      </c>
    </row>
    <row r="468" spans="1:83" ht="54">
      <c r="A468" s="373" t="s">
        <v>4295</v>
      </c>
      <c r="B468" s="1943" t="s">
        <v>2085</v>
      </c>
      <c r="C468" s="1943" t="s">
        <v>1675</v>
      </c>
      <c r="D468" s="1943" t="s">
        <v>1101</v>
      </c>
      <c r="E468" s="1943" t="s">
        <v>90</v>
      </c>
      <c r="F468" s="142"/>
      <c r="G468" s="142"/>
      <c r="H468" s="1944"/>
      <c r="I468" s="142"/>
      <c r="J468" s="142"/>
      <c r="K468" s="1944"/>
      <c r="L468" s="1944"/>
      <c r="M468" s="360"/>
      <c r="N468" s="1944"/>
      <c r="O468" s="360"/>
      <c r="P468" s="1945" t="s">
        <v>1023</v>
      </c>
      <c r="Q468" s="1945" t="s">
        <v>1676</v>
      </c>
      <c r="R468" s="1945" t="s">
        <v>1504</v>
      </c>
      <c r="S468" s="1945" t="s">
        <v>1505</v>
      </c>
      <c r="T468" s="1945" t="s">
        <v>1677</v>
      </c>
      <c r="U468" s="425" t="s">
        <v>4271</v>
      </c>
      <c r="V468" s="500" t="s">
        <v>167</v>
      </c>
      <c r="W468" s="501" t="s">
        <v>1755</v>
      </c>
      <c r="X468" s="501"/>
      <c r="Y468" s="501">
        <v>3</v>
      </c>
      <c r="Z468" s="501">
        <v>0</v>
      </c>
      <c r="AA468" s="501">
        <v>0</v>
      </c>
      <c r="AB468" s="502"/>
      <c r="AC468" s="268"/>
      <c r="AD468" s="284" t="s">
        <v>90</v>
      </c>
      <c r="AE468" s="269" t="s">
        <v>90</v>
      </c>
      <c r="AF468" s="269" t="s">
        <v>90</v>
      </c>
      <c r="AG468" s="269" t="s">
        <v>90</v>
      </c>
      <c r="AH468" s="269" t="s">
        <v>90</v>
      </c>
      <c r="AI468" s="269" t="s">
        <v>90</v>
      </c>
      <c r="AJ468" s="269" t="s">
        <v>90</v>
      </c>
      <c r="AK468" s="269"/>
      <c r="AL468" s="269"/>
      <c r="AM468" s="270"/>
      <c r="AN468" s="269" t="s">
        <v>90</v>
      </c>
      <c r="AO468" s="269" t="s">
        <v>90</v>
      </c>
      <c r="AP468" s="337" t="s">
        <v>1952</v>
      </c>
      <c r="AQ468" s="272">
        <f t="shared" si="281"/>
        <v>0</v>
      </c>
      <c r="AR468" s="273">
        <f t="shared" si="282"/>
        <v>0</v>
      </c>
      <c r="AS468" s="274">
        <f t="shared" si="260"/>
        <v>0</v>
      </c>
      <c r="AT468" s="274">
        <f t="shared" si="242"/>
        <v>0</v>
      </c>
      <c r="AU468" s="125">
        <f t="shared" si="283"/>
        <v>-100</v>
      </c>
      <c r="AV468" s="126" t="str">
        <f t="shared" si="265"/>
        <v/>
      </c>
      <c r="AW468" s="125" t="str">
        <f t="shared" si="266"/>
        <v/>
      </c>
      <c r="AX468" s="127" t="str">
        <f t="shared" si="267"/>
        <v/>
      </c>
      <c r="AY468" s="127" t="str">
        <f t="shared" si="268"/>
        <v/>
      </c>
      <c r="AZ468" s="128" t="str">
        <f t="shared" si="284"/>
        <v/>
      </c>
      <c r="BA468" s="503" t="s">
        <v>2652</v>
      </c>
      <c r="BB468" s="668" t="s">
        <v>2085</v>
      </c>
      <c r="BC468" s="783">
        <v>22464</v>
      </c>
      <c r="BD468" s="783"/>
      <c r="BE468" s="784">
        <v>21045</v>
      </c>
      <c r="BF468" s="783">
        <v>0</v>
      </c>
      <c r="BG468" s="783"/>
      <c r="BH468" s="784">
        <v>0</v>
      </c>
      <c r="BI468" s="784">
        <v>22464</v>
      </c>
      <c r="BJ468" s="507">
        <v>0</v>
      </c>
      <c r="BK468" s="784">
        <v>0</v>
      </c>
      <c r="BL468" s="507">
        <v>0</v>
      </c>
      <c r="BM468" s="269" t="s">
        <v>90</v>
      </c>
      <c r="BN468" s="269" t="s">
        <v>90</v>
      </c>
      <c r="BO468" s="337" t="s">
        <v>1952</v>
      </c>
      <c r="BP468" s="262" t="str">
        <f t="shared" si="269"/>
        <v/>
      </c>
      <c r="BQ468" s="263">
        <f t="shared" si="270"/>
        <v>0</v>
      </c>
      <c r="BR468" s="263" t="str">
        <f t="shared" si="271"/>
        <v/>
      </c>
      <c r="BS468" s="263">
        <f t="shared" si="272"/>
        <v>0</v>
      </c>
      <c r="BT468" s="264" t="str">
        <f t="shared" si="273"/>
        <v/>
      </c>
      <c r="BU468" s="264" t="str">
        <f t="shared" si="274"/>
        <v/>
      </c>
      <c r="BV468" s="263">
        <f t="shared" si="275"/>
        <v>0</v>
      </c>
      <c r="BW468" s="263">
        <f t="shared" si="276"/>
        <v>0</v>
      </c>
      <c r="BX468" s="263" t="str">
        <f t="shared" si="277"/>
        <v/>
      </c>
      <c r="BY468" s="263" t="str">
        <f t="shared" si="278"/>
        <v/>
      </c>
      <c r="BZ468" s="263" t="str">
        <f t="shared" si="279"/>
        <v/>
      </c>
      <c r="CA468" s="263" t="str">
        <f t="shared" si="280"/>
        <v/>
      </c>
      <c r="CB468" s="265"/>
      <c r="CC468" s="1131" t="s">
        <v>3438</v>
      </c>
      <c r="CD468" s="1126">
        <f t="shared" si="262"/>
        <v>0</v>
      </c>
      <c r="CE468" s="1126">
        <f t="shared" si="263"/>
        <v>0</v>
      </c>
    </row>
    <row r="469" spans="1:83" ht="121.5">
      <c r="A469" s="366">
        <v>271</v>
      </c>
      <c r="B469" s="1946" t="s">
        <v>2917</v>
      </c>
      <c r="C469" s="1947" t="s">
        <v>1671</v>
      </c>
      <c r="D469" s="1947" t="s">
        <v>1672</v>
      </c>
      <c r="E469" s="1696" t="s">
        <v>90</v>
      </c>
      <c r="F469" s="377">
        <v>0</v>
      </c>
      <c r="G469" s="377"/>
      <c r="H469" s="376">
        <v>0</v>
      </c>
      <c r="I469" s="1212">
        <v>0</v>
      </c>
      <c r="J469" s="377"/>
      <c r="K469" s="1212">
        <v>0</v>
      </c>
      <c r="L469" s="378"/>
      <c r="M469" s="360">
        <v>0</v>
      </c>
      <c r="N469" s="378"/>
      <c r="O469" s="1212">
        <v>0</v>
      </c>
      <c r="P469" s="1698" t="s">
        <v>1023</v>
      </c>
      <c r="Q469" s="1871" t="s">
        <v>3601</v>
      </c>
      <c r="R469" s="1948" t="s">
        <v>2232</v>
      </c>
      <c r="S469" s="1949" t="s">
        <v>3611</v>
      </c>
      <c r="T469" s="1948" t="s">
        <v>1673</v>
      </c>
      <c r="U469" s="1950" t="s">
        <v>3612</v>
      </c>
      <c r="V469" s="500"/>
      <c r="W469" s="501"/>
      <c r="X469" s="501"/>
      <c r="Y469" s="501"/>
      <c r="Z469" s="501"/>
      <c r="AA469" s="501"/>
      <c r="AB469" s="502" t="s">
        <v>1756</v>
      </c>
      <c r="AC469" s="268"/>
      <c r="AD469" s="284" t="s">
        <v>229</v>
      </c>
      <c r="AE469" s="269" t="s">
        <v>1717</v>
      </c>
      <c r="AF469" s="269" t="s">
        <v>1718</v>
      </c>
      <c r="AG469" s="269" t="s">
        <v>1719</v>
      </c>
      <c r="AH469" s="269" t="s">
        <v>3082</v>
      </c>
      <c r="AI469" s="269" t="s">
        <v>1722</v>
      </c>
      <c r="AJ469" s="269" t="s">
        <v>1720</v>
      </c>
      <c r="AK469" s="269"/>
      <c r="AL469" s="269"/>
      <c r="AM469" s="286"/>
      <c r="AN469" s="269" t="s">
        <v>564</v>
      </c>
      <c r="AO469" s="269" t="s">
        <v>565</v>
      </c>
      <c r="AP469" s="287" t="s">
        <v>2938</v>
      </c>
      <c r="AQ469" s="272">
        <f t="shared" si="281"/>
        <v>0</v>
      </c>
      <c r="AR469" s="273">
        <f t="shared" si="282"/>
        <v>0</v>
      </c>
      <c r="AS469" s="274">
        <f t="shared" si="260"/>
        <v>0</v>
      </c>
      <c r="AT469" s="274">
        <f t="shared" si="242"/>
        <v>0</v>
      </c>
      <c r="AU469" s="125">
        <f t="shared" si="283"/>
        <v>-100</v>
      </c>
      <c r="AV469" s="126" t="str">
        <f t="shared" si="265"/>
        <v/>
      </c>
      <c r="AW469" s="125" t="str">
        <f t="shared" si="266"/>
        <v/>
      </c>
      <c r="AX469" s="127" t="str">
        <f t="shared" si="267"/>
        <v/>
      </c>
      <c r="AY469" s="127" t="str">
        <f t="shared" si="268"/>
        <v/>
      </c>
      <c r="AZ469" s="128" t="str">
        <f t="shared" si="284"/>
        <v/>
      </c>
      <c r="BA469" s="643">
        <v>262</v>
      </c>
      <c r="BB469" s="785" t="s">
        <v>2917</v>
      </c>
      <c r="BC469" s="786">
        <v>10615.5</v>
      </c>
      <c r="BD469" s="786"/>
      <c r="BE469" s="787">
        <v>3426</v>
      </c>
      <c r="BF469" s="788">
        <v>0</v>
      </c>
      <c r="BG469" s="788"/>
      <c r="BH469" s="787">
        <v>0</v>
      </c>
      <c r="BI469" s="789">
        <v>9164.75</v>
      </c>
      <c r="BJ469" s="516">
        <v>1450.75</v>
      </c>
      <c r="BK469" s="789"/>
      <c r="BL469" s="516">
        <v>0</v>
      </c>
      <c r="BM469" s="269" t="s">
        <v>225</v>
      </c>
      <c r="BN469" s="269" t="s">
        <v>1722</v>
      </c>
      <c r="BO469" s="287" t="s">
        <v>2938</v>
      </c>
      <c r="BP469" s="262" t="str">
        <f t="shared" si="269"/>
        <v/>
      </c>
      <c r="BQ469" s="263">
        <f t="shared" si="270"/>
        <v>0</v>
      </c>
      <c r="BR469" s="263" t="str">
        <f t="shared" si="271"/>
        <v/>
      </c>
      <c r="BS469" s="263">
        <f t="shared" si="272"/>
        <v>0</v>
      </c>
      <c r="BT469" s="264" t="str">
        <f t="shared" si="273"/>
        <v/>
      </c>
      <c r="BU469" s="264" t="str">
        <f t="shared" si="274"/>
        <v/>
      </c>
      <c r="BV469" s="263" t="str">
        <f t="shared" si="275"/>
        <v/>
      </c>
      <c r="BW469" s="263">
        <f t="shared" si="276"/>
        <v>0</v>
      </c>
      <c r="BX469" s="263" t="str">
        <f t="shared" si="277"/>
        <v/>
      </c>
      <c r="BY469" s="263" t="str">
        <f t="shared" si="278"/>
        <v/>
      </c>
      <c r="BZ469" s="263" t="str">
        <f t="shared" si="279"/>
        <v/>
      </c>
      <c r="CA469" s="263" t="str">
        <f t="shared" si="280"/>
        <v/>
      </c>
      <c r="CB469" s="338"/>
      <c r="CC469" s="1131" t="s">
        <v>3433</v>
      </c>
      <c r="CD469" s="1126">
        <f t="shared" si="262"/>
        <v>0</v>
      </c>
      <c r="CE469" s="1126">
        <f t="shared" si="263"/>
        <v>0</v>
      </c>
    </row>
    <row r="470" spans="1:83" ht="67.5">
      <c r="A470" s="1706" t="s">
        <v>4296</v>
      </c>
      <c r="B470" s="1951" t="s">
        <v>2695</v>
      </c>
      <c r="C470" s="1952"/>
      <c r="D470" s="1953"/>
      <c r="E470" s="1953"/>
      <c r="F470" s="1954"/>
      <c r="G470" s="1954"/>
      <c r="H470" s="1954"/>
      <c r="I470" s="1954"/>
      <c r="J470" s="1954"/>
      <c r="K470" s="1954"/>
      <c r="L470" s="1955"/>
      <c r="M470" s="1712"/>
      <c r="N470" s="1955"/>
      <c r="O470" s="1712"/>
      <c r="P470" s="1968"/>
      <c r="Q470" s="1516" t="s">
        <v>928</v>
      </c>
      <c r="R470" s="1516" t="s">
        <v>2252</v>
      </c>
      <c r="S470" s="1516" t="s">
        <v>2253</v>
      </c>
      <c r="T470" s="1956"/>
      <c r="U470" s="1957" t="s">
        <v>4202</v>
      </c>
      <c r="V470" s="500" t="s">
        <v>167</v>
      </c>
      <c r="W470" s="501" t="s">
        <v>2029</v>
      </c>
      <c r="X470" s="501"/>
      <c r="Y470" s="501">
        <v>3</v>
      </c>
      <c r="Z470" s="501">
        <v>0</v>
      </c>
      <c r="AA470" s="501">
        <v>0</v>
      </c>
      <c r="AB470" s="502"/>
      <c r="AC470" s="268"/>
      <c r="AD470" s="284" t="s">
        <v>90</v>
      </c>
      <c r="AE470" s="318" t="s">
        <v>90</v>
      </c>
      <c r="AF470" s="318" t="s">
        <v>90</v>
      </c>
      <c r="AG470" s="318" t="s">
        <v>90</v>
      </c>
      <c r="AH470" s="318" t="s">
        <v>90</v>
      </c>
      <c r="AI470" s="318" t="s">
        <v>90</v>
      </c>
      <c r="AJ470" s="318" t="s">
        <v>90</v>
      </c>
      <c r="AK470" s="318"/>
      <c r="AL470" s="318"/>
      <c r="AM470" s="319"/>
      <c r="AN470" s="318" t="s">
        <v>90</v>
      </c>
      <c r="AO470" s="318" t="s">
        <v>90</v>
      </c>
      <c r="AP470" s="320" t="s">
        <v>2939</v>
      </c>
      <c r="AQ470" s="272">
        <f t="shared" si="281"/>
        <v>0</v>
      </c>
      <c r="AR470" s="273">
        <f t="shared" si="282"/>
        <v>0</v>
      </c>
      <c r="AS470" s="274">
        <f t="shared" si="260"/>
        <v>0</v>
      </c>
      <c r="AT470" s="274">
        <f t="shared" si="242"/>
        <v>0</v>
      </c>
      <c r="AU470" s="125" t="str">
        <f t="shared" si="283"/>
        <v/>
      </c>
      <c r="AV470" s="126" t="str">
        <f t="shared" si="265"/>
        <v/>
      </c>
      <c r="AW470" s="125" t="str">
        <f t="shared" si="266"/>
        <v/>
      </c>
      <c r="AX470" s="127" t="str">
        <f t="shared" si="267"/>
        <v/>
      </c>
      <c r="AY470" s="127" t="str">
        <f t="shared" si="268"/>
        <v/>
      </c>
      <c r="AZ470" s="128" t="str">
        <f t="shared" si="284"/>
        <v/>
      </c>
      <c r="BA470" s="570" t="s">
        <v>2074</v>
      </c>
      <c r="BB470" s="790" t="s">
        <v>2695</v>
      </c>
      <c r="BC470" s="791"/>
      <c r="BD470" s="791"/>
      <c r="BE470" s="791"/>
      <c r="BF470" s="791"/>
      <c r="BG470" s="791"/>
      <c r="BH470" s="791"/>
      <c r="BI470" s="792"/>
      <c r="BJ470" s="793">
        <v>0</v>
      </c>
      <c r="BK470" s="792"/>
      <c r="BL470" s="793"/>
      <c r="BM470" s="318" t="s">
        <v>90</v>
      </c>
      <c r="BN470" s="318" t="s">
        <v>90</v>
      </c>
      <c r="BO470" s="320" t="s">
        <v>2939</v>
      </c>
      <c r="BP470" s="262" t="str">
        <f t="shared" si="269"/>
        <v/>
      </c>
      <c r="BQ470" s="263" t="str">
        <f t="shared" si="270"/>
        <v/>
      </c>
      <c r="BR470" s="263" t="str">
        <f t="shared" si="271"/>
        <v/>
      </c>
      <c r="BS470" s="263" t="str">
        <f t="shared" si="272"/>
        <v/>
      </c>
      <c r="BT470" s="264" t="str">
        <f t="shared" si="273"/>
        <v/>
      </c>
      <c r="BU470" s="264" t="str">
        <f t="shared" si="274"/>
        <v/>
      </c>
      <c r="BV470" s="263" t="str">
        <f t="shared" si="275"/>
        <v/>
      </c>
      <c r="BW470" s="263" t="str">
        <f t="shared" si="276"/>
        <v/>
      </c>
      <c r="BX470" s="263" t="str">
        <f t="shared" si="277"/>
        <v/>
      </c>
      <c r="BY470" s="263" t="str">
        <f t="shared" si="278"/>
        <v/>
      </c>
      <c r="BZ470" s="263" t="str">
        <f t="shared" si="279"/>
        <v/>
      </c>
      <c r="CA470" s="263" t="str">
        <f t="shared" si="280"/>
        <v/>
      </c>
      <c r="CB470" s="263"/>
      <c r="CC470" s="1131" t="s">
        <v>3413</v>
      </c>
      <c r="CD470" s="1126">
        <f t="shared" si="262"/>
        <v>0</v>
      </c>
      <c r="CE470" s="1126">
        <f t="shared" si="263"/>
        <v>0</v>
      </c>
    </row>
    <row r="471" spans="1:83" ht="67.5">
      <c r="A471" s="1958" t="s">
        <v>4297</v>
      </c>
      <c r="B471" s="1959" t="s">
        <v>2696</v>
      </c>
      <c r="C471" s="1959" t="s">
        <v>2250</v>
      </c>
      <c r="D471" s="1960" t="s">
        <v>2251</v>
      </c>
      <c r="E471" s="1960" t="s">
        <v>285</v>
      </c>
      <c r="F471" s="1682">
        <v>607</v>
      </c>
      <c r="G471" s="1961"/>
      <c r="H471" s="1682">
        <v>863</v>
      </c>
      <c r="I471" s="1961">
        <v>0</v>
      </c>
      <c r="J471" s="1961"/>
      <c r="K471" s="1961"/>
      <c r="L471" s="1962">
        <v>607</v>
      </c>
      <c r="M471" s="1963"/>
      <c r="N471" s="1964">
        <v>0</v>
      </c>
      <c r="O471" s="1963"/>
      <c r="P471" s="1969" t="s">
        <v>1023</v>
      </c>
      <c r="Q471" s="1959" t="s">
        <v>928</v>
      </c>
      <c r="R471" s="1959" t="s">
        <v>2252</v>
      </c>
      <c r="S471" s="1959" t="s">
        <v>2253</v>
      </c>
      <c r="T471" s="1959" t="s">
        <v>256</v>
      </c>
      <c r="U471" s="1966" t="s">
        <v>3805</v>
      </c>
      <c r="V471" s="500"/>
      <c r="W471" s="501"/>
      <c r="X471" s="501"/>
      <c r="Y471" s="501"/>
      <c r="Z471" s="501"/>
      <c r="AA471" s="501"/>
      <c r="AB471" s="502" t="s">
        <v>2302</v>
      </c>
      <c r="AC471" s="268"/>
      <c r="AD471" s="284" t="s">
        <v>229</v>
      </c>
      <c r="AE471" s="269" t="s">
        <v>224</v>
      </c>
      <c r="AF471" s="269" t="s">
        <v>225</v>
      </c>
      <c r="AG471" s="269" t="s">
        <v>222</v>
      </c>
      <c r="AH471" s="318" t="s">
        <v>235</v>
      </c>
      <c r="AI471" s="318" t="s">
        <v>2267</v>
      </c>
      <c r="AJ471" s="318" t="s">
        <v>681</v>
      </c>
      <c r="AK471" s="318"/>
      <c r="AL471" s="318"/>
      <c r="AM471" s="319"/>
      <c r="AN471" s="318" t="s">
        <v>564</v>
      </c>
      <c r="AO471" s="318" t="s">
        <v>565</v>
      </c>
      <c r="AP471" s="320" t="s">
        <v>2002</v>
      </c>
      <c r="AQ471" s="272">
        <f t="shared" si="281"/>
        <v>0</v>
      </c>
      <c r="AR471" s="273">
        <f t="shared" si="282"/>
        <v>0</v>
      </c>
      <c r="AS471" s="274">
        <f t="shared" si="260"/>
        <v>0</v>
      </c>
      <c r="AT471" s="274">
        <f t="shared" si="242"/>
        <v>0</v>
      </c>
      <c r="AU471" s="125">
        <f t="shared" si="283"/>
        <v>-95.972931732236447</v>
      </c>
      <c r="AV471" s="126">
        <f t="shared" si="265"/>
        <v>-100</v>
      </c>
      <c r="AW471" s="125" t="str">
        <f t="shared" si="266"/>
        <v/>
      </c>
      <c r="AX471" s="127">
        <f t="shared" si="267"/>
        <v>703.36037079953655</v>
      </c>
      <c r="AY471" s="127" t="str">
        <f t="shared" si="268"/>
        <v/>
      </c>
      <c r="AZ471" s="128" t="str">
        <f t="shared" si="284"/>
        <v/>
      </c>
      <c r="BA471" s="580" t="s">
        <v>2653</v>
      </c>
      <c r="BB471" s="295" t="s">
        <v>2696</v>
      </c>
      <c r="BC471" s="794">
        <v>15073</v>
      </c>
      <c r="BD471" s="794"/>
      <c r="BE471" s="794">
        <v>150730</v>
      </c>
      <c r="BF471" s="794">
        <v>517</v>
      </c>
      <c r="BG471" s="794"/>
      <c r="BH471" s="794">
        <v>5170</v>
      </c>
      <c r="BI471" s="795">
        <v>15073</v>
      </c>
      <c r="BJ471" s="796">
        <v>0</v>
      </c>
      <c r="BK471" s="795">
        <v>517</v>
      </c>
      <c r="BL471" s="796"/>
      <c r="BM471" s="269" t="s">
        <v>225</v>
      </c>
      <c r="BN471" s="318" t="s">
        <v>2267</v>
      </c>
      <c r="BO471" s="320" t="s">
        <v>2002</v>
      </c>
      <c r="BP471" s="262" t="str">
        <f t="shared" si="269"/>
        <v/>
      </c>
      <c r="BQ471" s="263">
        <f t="shared" si="270"/>
        <v>90</v>
      </c>
      <c r="BR471" s="263" t="str">
        <f t="shared" si="271"/>
        <v/>
      </c>
      <c r="BS471" s="263">
        <f t="shared" si="272"/>
        <v>-4307</v>
      </c>
      <c r="BT471" s="264">
        <f t="shared" si="273"/>
        <v>-96.570025874079477</v>
      </c>
      <c r="BU471" s="264">
        <f t="shared" si="274"/>
        <v>-95.972931732236447</v>
      </c>
      <c r="BV471" s="263">
        <f t="shared" si="275"/>
        <v>90</v>
      </c>
      <c r="BW471" s="263" t="str">
        <f t="shared" si="276"/>
        <v/>
      </c>
      <c r="BX471" s="263" t="str">
        <f t="shared" si="277"/>
        <v/>
      </c>
      <c r="BY471" s="263" t="str">
        <f t="shared" si="278"/>
        <v/>
      </c>
      <c r="BZ471" s="263" t="str">
        <f t="shared" si="279"/>
        <v/>
      </c>
      <c r="CA471" s="263" t="str">
        <f t="shared" si="280"/>
        <v>chk</v>
      </c>
      <c r="CB471" s="263"/>
      <c r="CC471" s="1131" t="s">
        <v>3414</v>
      </c>
      <c r="CD471" s="1126">
        <f t="shared" si="262"/>
        <v>0</v>
      </c>
      <c r="CE471" s="1126">
        <f t="shared" si="263"/>
        <v>0</v>
      </c>
    </row>
    <row r="472" spans="1:83" ht="81">
      <c r="A472" s="1958" t="s">
        <v>4298</v>
      </c>
      <c r="B472" s="1959" t="s">
        <v>2697</v>
      </c>
      <c r="C472" s="1959"/>
      <c r="D472" s="1960"/>
      <c r="E472" s="1960"/>
      <c r="F472" s="1961"/>
      <c r="G472" s="1961"/>
      <c r="H472" s="1961"/>
      <c r="I472" s="1961"/>
      <c r="J472" s="1961"/>
      <c r="K472" s="1961"/>
      <c r="L472" s="1965"/>
      <c r="M472" s="1963"/>
      <c r="N472" s="1965"/>
      <c r="O472" s="1963"/>
      <c r="P472" s="1969"/>
      <c r="Q472" s="1959" t="s">
        <v>928</v>
      </c>
      <c r="R472" s="1959" t="s">
        <v>4299</v>
      </c>
      <c r="S472" s="1959" t="s">
        <v>4300</v>
      </c>
      <c r="T472" s="1959"/>
      <c r="U472" s="1957" t="s">
        <v>4202</v>
      </c>
      <c r="V472" s="797" t="s">
        <v>2301</v>
      </c>
      <c r="W472" s="798" t="s">
        <v>3079</v>
      </c>
      <c r="X472" s="798"/>
      <c r="Y472" s="798"/>
      <c r="Z472" s="798"/>
      <c r="AA472" s="798"/>
      <c r="AB472" s="502"/>
      <c r="AC472" s="268"/>
      <c r="AD472" s="284" t="s">
        <v>182</v>
      </c>
      <c r="AE472" s="284" t="s">
        <v>182</v>
      </c>
      <c r="AF472" s="284" t="s">
        <v>182</v>
      </c>
      <c r="AG472" s="284" t="s">
        <v>182</v>
      </c>
      <c r="AH472" s="284" t="s">
        <v>90</v>
      </c>
      <c r="AI472" s="284" t="s">
        <v>182</v>
      </c>
      <c r="AJ472" s="284" t="s">
        <v>182</v>
      </c>
      <c r="AK472" s="339"/>
      <c r="AL472" s="339"/>
      <c r="AM472" s="340"/>
      <c r="AN472" s="318" t="s">
        <v>90</v>
      </c>
      <c r="AO472" s="318" t="s">
        <v>90</v>
      </c>
      <c r="AP472" s="341" t="s">
        <v>2942</v>
      </c>
      <c r="AQ472" s="272">
        <f t="shared" si="281"/>
        <v>0</v>
      </c>
      <c r="AR472" s="273">
        <f t="shared" si="282"/>
        <v>0</v>
      </c>
      <c r="AS472" s="274">
        <f t="shared" si="260"/>
        <v>0</v>
      </c>
      <c r="AT472" s="274">
        <f t="shared" si="242"/>
        <v>0</v>
      </c>
      <c r="AU472" s="125" t="str">
        <f t="shared" si="283"/>
        <v/>
      </c>
      <c r="AV472" s="126" t="str">
        <f t="shared" si="265"/>
        <v/>
      </c>
      <c r="AW472" s="125" t="str">
        <f t="shared" si="266"/>
        <v/>
      </c>
      <c r="AX472" s="127" t="str">
        <f t="shared" si="267"/>
        <v/>
      </c>
      <c r="AY472" s="127" t="str">
        <f t="shared" si="268"/>
        <v/>
      </c>
      <c r="AZ472" s="128" t="str">
        <f t="shared" si="284"/>
        <v/>
      </c>
      <c r="BA472" s="799" t="s">
        <v>2075</v>
      </c>
      <c r="BB472" s="734" t="s">
        <v>2697</v>
      </c>
      <c r="BC472" s="800"/>
      <c r="BD472" s="800"/>
      <c r="BE472" s="800"/>
      <c r="BF472" s="800"/>
      <c r="BG472" s="800"/>
      <c r="BH472" s="800"/>
      <c r="BI472" s="801"/>
      <c r="BJ472" s="596">
        <v>0</v>
      </c>
      <c r="BK472" s="801"/>
      <c r="BL472" s="596"/>
      <c r="BM472" s="284" t="s">
        <v>182</v>
      </c>
      <c r="BN472" s="284" t="s">
        <v>182</v>
      </c>
      <c r="BO472" s="341" t="s">
        <v>2942</v>
      </c>
      <c r="BP472" s="262" t="str">
        <f t="shared" si="269"/>
        <v/>
      </c>
      <c r="BQ472" s="263" t="str">
        <f t="shared" si="270"/>
        <v/>
      </c>
      <c r="BR472" s="263" t="str">
        <f t="shared" si="271"/>
        <v/>
      </c>
      <c r="BS472" s="263" t="str">
        <f t="shared" si="272"/>
        <v/>
      </c>
      <c r="BT472" s="264" t="str">
        <f t="shared" si="273"/>
        <v/>
      </c>
      <c r="BU472" s="264" t="str">
        <f t="shared" si="274"/>
        <v/>
      </c>
      <c r="BV472" s="263" t="str">
        <f t="shared" si="275"/>
        <v/>
      </c>
      <c r="BW472" s="263" t="str">
        <f t="shared" si="276"/>
        <v/>
      </c>
      <c r="BX472" s="263" t="str">
        <f t="shared" si="277"/>
        <v/>
      </c>
      <c r="BY472" s="263" t="str">
        <f t="shared" si="278"/>
        <v/>
      </c>
      <c r="BZ472" s="263" t="str">
        <f t="shared" si="279"/>
        <v/>
      </c>
      <c r="CA472" s="263" t="str">
        <f t="shared" si="280"/>
        <v/>
      </c>
      <c r="CB472" s="342"/>
      <c r="CC472" s="1131" t="s">
        <v>3415</v>
      </c>
      <c r="CD472" s="1126">
        <f t="shared" si="262"/>
        <v>0</v>
      </c>
      <c r="CE472" s="1126">
        <f t="shared" si="263"/>
        <v>0</v>
      </c>
    </row>
    <row r="473" spans="1:83" ht="54.75" customHeight="1">
      <c r="A473" s="1873"/>
      <c r="B473" s="1967" t="s">
        <v>1762</v>
      </c>
      <c r="C473" s="1467"/>
      <c r="D473" s="1482"/>
      <c r="E473" s="1482"/>
      <c r="F473" s="1615"/>
      <c r="G473" s="1615"/>
      <c r="H473" s="1615"/>
      <c r="I473" s="1615"/>
      <c r="J473" s="1615"/>
      <c r="K473" s="1615"/>
      <c r="L473" s="1485"/>
      <c r="M473" s="1434"/>
      <c r="N473" s="1485"/>
      <c r="O473" s="1434"/>
      <c r="P473" s="1936"/>
      <c r="Q473" s="1483"/>
      <c r="R473" s="1467"/>
      <c r="S473" s="1467"/>
      <c r="T473" s="1467"/>
      <c r="U473" s="425"/>
      <c r="V473" s="797"/>
      <c r="W473" s="798"/>
      <c r="X473" s="798"/>
      <c r="Y473" s="798"/>
      <c r="Z473" s="798"/>
      <c r="AA473" s="798"/>
      <c r="AB473" s="502"/>
      <c r="AC473" s="268"/>
      <c r="AD473" s="284" t="s">
        <v>182</v>
      </c>
      <c r="AE473" s="284" t="s">
        <v>182</v>
      </c>
      <c r="AF473" s="284" t="s">
        <v>182</v>
      </c>
      <c r="AG473" s="284" t="s">
        <v>182</v>
      </c>
      <c r="AH473" s="284" t="s">
        <v>90</v>
      </c>
      <c r="AI473" s="284" t="s">
        <v>182</v>
      </c>
      <c r="AJ473" s="284" t="s">
        <v>182</v>
      </c>
      <c r="AK473" s="339"/>
      <c r="AL473" s="339"/>
      <c r="AM473" s="340"/>
      <c r="AN473" s="318" t="s">
        <v>90</v>
      </c>
      <c r="AO473" s="318" t="s">
        <v>90</v>
      </c>
      <c r="AP473" s="341"/>
      <c r="AQ473" s="272">
        <f t="shared" si="281"/>
        <v>0</v>
      </c>
      <c r="AR473" s="273">
        <f t="shared" si="282"/>
        <v>0</v>
      </c>
      <c r="AS473" s="274">
        <f t="shared" si="260"/>
        <v>0</v>
      </c>
      <c r="AT473" s="274">
        <f t="shared" si="242"/>
        <v>0</v>
      </c>
      <c r="AU473" s="125" t="str">
        <f t="shared" si="283"/>
        <v/>
      </c>
      <c r="AV473" s="126" t="str">
        <f t="shared" si="265"/>
        <v/>
      </c>
      <c r="AW473" s="125" t="str">
        <f t="shared" si="266"/>
        <v/>
      </c>
      <c r="AX473" s="127" t="str">
        <f t="shared" si="267"/>
        <v/>
      </c>
      <c r="AY473" s="127" t="str">
        <f t="shared" si="268"/>
        <v/>
      </c>
      <c r="AZ473" s="128" t="str">
        <f t="shared" si="284"/>
        <v/>
      </c>
      <c r="BA473" s="799"/>
      <c r="BB473" s="734" t="s">
        <v>1762</v>
      </c>
      <c r="BC473" s="800"/>
      <c r="BD473" s="800"/>
      <c r="BE473" s="800"/>
      <c r="BF473" s="800"/>
      <c r="BG473" s="800"/>
      <c r="BH473" s="800"/>
      <c r="BI473" s="801"/>
      <c r="BJ473" s="596">
        <v>0</v>
      </c>
      <c r="BK473" s="801"/>
      <c r="BL473" s="596"/>
      <c r="BM473" s="284" t="s">
        <v>182</v>
      </c>
      <c r="BN473" s="284" t="s">
        <v>182</v>
      </c>
      <c r="BO473" s="341"/>
      <c r="BP473" s="262" t="str">
        <f t="shared" si="269"/>
        <v/>
      </c>
      <c r="BQ473" s="263" t="str">
        <f t="shared" si="270"/>
        <v/>
      </c>
      <c r="BR473" s="263" t="str">
        <f t="shared" si="271"/>
        <v/>
      </c>
      <c r="BS473" s="263" t="str">
        <f t="shared" si="272"/>
        <v/>
      </c>
      <c r="BT473" s="264" t="str">
        <f t="shared" si="273"/>
        <v/>
      </c>
      <c r="BU473" s="264" t="str">
        <f t="shared" si="274"/>
        <v/>
      </c>
      <c r="BV473" s="263" t="str">
        <f t="shared" si="275"/>
        <v/>
      </c>
      <c r="BW473" s="263" t="str">
        <f t="shared" si="276"/>
        <v/>
      </c>
      <c r="BX473" s="263" t="str">
        <f t="shared" si="277"/>
        <v/>
      </c>
      <c r="BY473" s="263" t="str">
        <f t="shared" si="278"/>
        <v/>
      </c>
      <c r="BZ473" s="263" t="str">
        <f t="shared" si="279"/>
        <v/>
      </c>
      <c r="CA473" s="263" t="str">
        <f t="shared" si="280"/>
        <v/>
      </c>
      <c r="CB473" s="342"/>
      <c r="CC473" s="1131" t="s">
        <v>2079</v>
      </c>
      <c r="CD473" s="1126">
        <f t="shared" si="262"/>
        <v>0</v>
      </c>
      <c r="CE473" s="1126">
        <f t="shared" si="263"/>
        <v>0</v>
      </c>
    </row>
    <row r="474" spans="1:83" ht="162">
      <c r="A474" s="1678"/>
      <c r="B474" s="1679" t="s">
        <v>4305</v>
      </c>
      <c r="C474" s="1679" t="s">
        <v>4301</v>
      </c>
      <c r="D474" s="1680" t="s">
        <v>4306</v>
      </c>
      <c r="E474" s="1680" t="s">
        <v>0</v>
      </c>
      <c r="F474" s="1681">
        <v>0</v>
      </c>
      <c r="G474" s="1681">
        <v>0</v>
      </c>
      <c r="H474" s="1681">
        <v>0</v>
      </c>
      <c r="I474" s="1681">
        <v>733</v>
      </c>
      <c r="J474" s="1681">
        <v>0</v>
      </c>
      <c r="K474" s="1681">
        <v>33</v>
      </c>
      <c r="L474" s="1684">
        <v>0</v>
      </c>
      <c r="M474" s="1683">
        <v>0</v>
      </c>
      <c r="N474" s="1684">
        <v>0</v>
      </c>
      <c r="O474" s="1683">
        <v>733</v>
      </c>
      <c r="P474" s="1970" t="s">
        <v>231</v>
      </c>
      <c r="Q474" s="1679" t="s">
        <v>4302</v>
      </c>
      <c r="R474" s="1679" t="s">
        <v>4303</v>
      </c>
      <c r="S474" s="1679" t="s">
        <v>4304</v>
      </c>
      <c r="T474" s="1679" t="s">
        <v>4332</v>
      </c>
      <c r="U474" s="1685" t="s">
        <v>4307</v>
      </c>
      <c r="CC474" s="1973"/>
      <c r="CD474" s="1126">
        <f t="shared" ref="CD474" si="285">F474-L474-M474</f>
        <v>0</v>
      </c>
      <c r="CE474" s="1126">
        <f t="shared" ref="CE474" si="286">I474-N474-O474</f>
        <v>0</v>
      </c>
    </row>
    <row r="475" spans="1:83">
      <c r="F475" s="400"/>
      <c r="G475" s="400"/>
    </row>
  </sheetData>
  <sheetProtection formatCells="0" formatColumns="0" formatRows="0" insertRows="0" autoFilter="0"/>
  <autoFilter ref="A5:CE474"/>
  <mergeCells count="78">
    <mergeCell ref="AQ3:AR3"/>
    <mergeCell ref="AV4:AV5"/>
    <mergeCell ref="BC4:BE4"/>
    <mergeCell ref="BN4:BN5"/>
    <mergeCell ref="BP3:CB3"/>
    <mergeCell ref="BQ4:BS4"/>
    <mergeCell ref="BT4:BU4"/>
    <mergeCell ref="BV4:BW4"/>
    <mergeCell ref="BP4:BP5"/>
    <mergeCell ref="CB4:CB5"/>
    <mergeCell ref="AW4:AW5"/>
    <mergeCell ref="AU4:AU5"/>
    <mergeCell ref="AX3:AZ3"/>
    <mergeCell ref="AU3:AW3"/>
    <mergeCell ref="CA4:CA5"/>
    <mergeCell ref="BF4:BH4"/>
    <mergeCell ref="AO3:AO5"/>
    <mergeCell ref="BA4:BA5"/>
    <mergeCell ref="AP3:AP5"/>
    <mergeCell ref="AS4:AS5"/>
    <mergeCell ref="AT4:AT5"/>
    <mergeCell ref="BA3:BO3"/>
    <mergeCell ref="BB4:BB5"/>
    <mergeCell ref="AQ4:AQ5"/>
    <mergeCell ref="AR4:AR5"/>
    <mergeCell ref="AX4:AX5"/>
    <mergeCell ref="AY4:AY5"/>
    <mergeCell ref="AZ4:AZ5"/>
    <mergeCell ref="AS3:AT3"/>
    <mergeCell ref="BI4:BJ4"/>
    <mergeCell ref="BK4:BL4"/>
    <mergeCell ref="BM4:BM5"/>
    <mergeCell ref="AN3:AN5"/>
    <mergeCell ref="AH3:AH5"/>
    <mergeCell ref="AI3:AI5"/>
    <mergeCell ref="U3:U5"/>
    <mergeCell ref="Y3:Y5"/>
    <mergeCell ref="Z3:Z5"/>
    <mergeCell ref="AA3:AA5"/>
    <mergeCell ref="AB3:AB5"/>
    <mergeCell ref="AC3:AC5"/>
    <mergeCell ref="V3:V5"/>
    <mergeCell ref="W3:W5"/>
    <mergeCell ref="X3:X5"/>
    <mergeCell ref="AF3:AF5"/>
    <mergeCell ref="AG3:AG5"/>
    <mergeCell ref="AE3:AE5"/>
    <mergeCell ref="AD3:AD5"/>
    <mergeCell ref="AJ3:AJ5"/>
    <mergeCell ref="AK3:AK5"/>
    <mergeCell ref="AL3:AL5"/>
    <mergeCell ref="AM3:AM5"/>
    <mergeCell ref="I4:I5"/>
    <mergeCell ref="P4:P5"/>
    <mergeCell ref="Q4:Q5"/>
    <mergeCell ref="R4:R5"/>
    <mergeCell ref="S4:S5"/>
    <mergeCell ref="A1:U1"/>
    <mergeCell ref="N4:O4"/>
    <mergeCell ref="G4:H4"/>
    <mergeCell ref="J4:K4"/>
    <mergeCell ref="F3:H3"/>
    <mergeCell ref="I3:K3"/>
    <mergeCell ref="A3:A5"/>
    <mergeCell ref="B3:B5"/>
    <mergeCell ref="C3:C5"/>
    <mergeCell ref="D3:D5"/>
    <mergeCell ref="T3:T5"/>
    <mergeCell ref="Q3:S3"/>
    <mergeCell ref="L4:M4"/>
    <mergeCell ref="L3:P3"/>
    <mergeCell ref="E4:E5"/>
    <mergeCell ref="F4:F5"/>
    <mergeCell ref="CC3:CC5"/>
    <mergeCell ref="BX4:BX5"/>
    <mergeCell ref="BY4:BY5"/>
    <mergeCell ref="BZ4:BZ5"/>
    <mergeCell ref="BO4:BO5"/>
  </mergeCells>
  <phoneticPr fontId="35" type="noConversion"/>
  <conditionalFormatting sqref="AC225">
    <cfRule type="cellIs" dxfId="14" priority="20" operator="greaterThan">
      <formula>30</formula>
    </cfRule>
    <cfRule type="cellIs" dxfId="13" priority="21" operator="between">
      <formula>20</formula>
      <formula>30</formula>
    </cfRule>
    <cfRule type="cellIs" dxfId="12" priority="22" operator="between">
      <formula>10</formula>
      <formula>20</formula>
    </cfRule>
  </conditionalFormatting>
  <conditionalFormatting sqref="AC238:AC243">
    <cfRule type="cellIs" dxfId="11" priority="7" operator="greaterThan">
      <formula>30</formula>
    </cfRule>
    <cfRule type="cellIs" dxfId="10" priority="8" operator="between">
      <formula>20</formula>
      <formula>30</formula>
    </cfRule>
    <cfRule type="cellIs" dxfId="9" priority="9" operator="between">
      <formula>10</formula>
      <formula>20</formula>
    </cfRule>
  </conditionalFormatting>
  <conditionalFormatting sqref="AC257">
    <cfRule type="cellIs" dxfId="8" priority="17" operator="greaterThan">
      <formula>30</formula>
    </cfRule>
    <cfRule type="cellIs" dxfId="7" priority="18" operator="between">
      <formula>20</formula>
      <formula>30</formula>
    </cfRule>
    <cfRule type="cellIs" dxfId="6" priority="19" operator="between">
      <formula>10</formula>
      <formula>20</formula>
    </cfRule>
  </conditionalFormatting>
  <conditionalFormatting sqref="AC451:AC452">
    <cfRule type="cellIs" dxfId="5" priority="14" operator="greaterThan">
      <formula>30</formula>
    </cfRule>
    <cfRule type="cellIs" dxfId="4" priority="15" operator="between">
      <formula>20</formula>
      <formula>30</formula>
    </cfRule>
    <cfRule type="cellIs" dxfId="3" priority="16" operator="between">
      <formula>10</formula>
      <formula>20</formula>
    </cfRule>
  </conditionalFormatting>
  <hyperlinks>
    <hyperlink ref="S22" r:id="rId1"/>
  </hyperlinks>
  <printOptions horizontalCentered="1"/>
  <pageMargins left="0.39370078740157483" right="0.39370078740157483" top="0.39370078740157483" bottom="0.39370078740157483" header="0.51181102362204722" footer="0"/>
  <pageSetup paperSize="8" scale="73" firstPageNumber="0" fitToHeight="30" orientation="landscape" r:id="rId2"/>
  <headerFooter alignWithMargins="0">
    <oddFooter>&amp;C第 &amp;P 頁，共 &amp;N 頁</oddFooter>
  </headerFooter>
  <rowBreaks count="1" manualBreakCount="1">
    <brk id="27" max="16383" man="1"/>
  </rowBreaks>
  <colBreaks count="1" manualBreakCount="1">
    <brk id="25" max="1048575" man="1"/>
  </colBreaks>
  <ignoredErrors>
    <ignoredError sqref="A33:A34 A36:A40 A60 A64 A66:A71 A83:A84 A85:A86 A90 A91:A96 A100:A102 A106:A117 A130:A131 A142:A156 A133:A139 A331 A381:A383 A464 A73:A76 A78:A79 A81 A343:A344" numberStoredAsText="1"/>
    <ignoredError sqref="A61 A87:A89" twoDigitTextYear="1"/>
    <ignoredError sqref="A97:A99 A103:A105 A118:A129 A140:A141 A158:A199 A213:A216 A218:A225 A233:A238 A249:A253 A271 A273:A274 A291:A292" twoDigitTextYear="1" numberStoredAsText="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2">
    <tabColor rgb="FFFFF2CC"/>
    <pageSetUpPr fitToPage="1"/>
  </sheetPr>
  <dimension ref="A1:CE136"/>
  <sheetViews>
    <sheetView zoomScale="70" zoomScaleNormal="70" workbookViewId="0">
      <pane xSplit="3" ySplit="5" topLeftCell="D6" activePane="bottomRight" state="frozen"/>
      <selection pane="topRight" activeCell="D1" sqref="D1"/>
      <selection pane="bottomLeft" activeCell="A6" sqref="A6"/>
      <selection pane="bottomRight" activeCell="A3" sqref="A3:A5"/>
    </sheetView>
  </sheetViews>
  <sheetFormatPr defaultColWidth="9" defaultRowHeight="15.75"/>
  <cols>
    <col min="1" max="1" width="8.625" style="182" customWidth="1"/>
    <col min="2" max="2" width="20.625" style="182" customWidth="1"/>
    <col min="3" max="3" width="30.625" style="182" customWidth="1"/>
    <col min="4" max="4" width="25.625" style="182" customWidth="1"/>
    <col min="5" max="5" width="11.625" style="182" customWidth="1"/>
    <col min="6" max="7" width="10.625" style="182" customWidth="1"/>
    <col min="8" max="8" width="11.625" style="182" customWidth="1"/>
    <col min="9" max="10" width="10.625" style="182" customWidth="1"/>
    <col min="11" max="11" width="11.625" style="182" customWidth="1"/>
    <col min="12" max="16" width="10.625" style="182" customWidth="1"/>
    <col min="17" max="17" width="9.625" style="182" customWidth="1"/>
    <col min="18" max="18" width="6.5" style="182" customWidth="1"/>
    <col min="19" max="20" width="10.625" style="182" customWidth="1"/>
    <col min="21" max="21" width="20.625" style="182" customWidth="1"/>
    <col min="22" max="28" width="11.625" style="1034" hidden="1" customWidth="1"/>
    <col min="29" max="29" width="4.125" style="1035" hidden="1" customWidth="1"/>
    <col min="30" max="41" width="11.625" style="1034" hidden="1" customWidth="1"/>
    <col min="42" max="42" width="25.625" style="1034" hidden="1" customWidth="1"/>
    <col min="43" max="52" width="8.625" style="1034" hidden="1" customWidth="1"/>
    <col min="53" max="53" width="6.625" style="1034" hidden="1" customWidth="1"/>
    <col min="54" max="54" width="25.625" style="1034" hidden="1" customWidth="1"/>
    <col min="55" max="66" width="10.625" style="1034" hidden="1" customWidth="1"/>
    <col min="67" max="67" width="25.625" style="1034" hidden="1" customWidth="1"/>
    <col min="68" max="79" width="10.625" style="1034" hidden="1" customWidth="1"/>
    <col min="80" max="80" width="15.625" style="1034" hidden="1" customWidth="1"/>
    <col min="81" max="81" width="9" style="220" customWidth="1"/>
    <col min="82" max="82" width="11.875" style="182" customWidth="1"/>
    <col min="83" max="83" width="10.75" style="182" customWidth="1"/>
    <col min="84" max="16384" width="9" style="182"/>
  </cols>
  <sheetData>
    <row r="1" spans="1:83" s="2" customFormat="1" ht="27" customHeight="1">
      <c r="A1" s="2103" t="s">
        <v>257</v>
      </c>
      <c r="B1" s="2103"/>
      <c r="C1" s="2103"/>
      <c r="D1" s="2103"/>
      <c r="E1" s="2103"/>
      <c r="F1" s="2103"/>
      <c r="G1" s="2103"/>
      <c r="H1" s="2103"/>
      <c r="I1" s="2103"/>
      <c r="J1" s="2103"/>
      <c r="K1" s="2103"/>
      <c r="L1" s="2103"/>
      <c r="M1" s="2103"/>
      <c r="N1" s="2103"/>
      <c r="O1" s="2103"/>
      <c r="P1" s="2103"/>
      <c r="Q1" s="2103"/>
      <c r="R1" s="2103"/>
      <c r="S1" s="2103"/>
      <c r="T1" s="2103"/>
      <c r="U1" s="2103"/>
      <c r="V1" s="802"/>
      <c r="W1" s="802"/>
      <c r="X1" s="802"/>
      <c r="Y1" s="802"/>
      <c r="Z1" s="802"/>
      <c r="AA1" s="802"/>
      <c r="AB1" s="802"/>
      <c r="AC1" s="225"/>
      <c r="AD1" s="226">
        <f>SUMIFS(L$6:L$128,$AF$6:$AF$128,"D",$AI$6:$AI$128,"&lt;&gt;N",$AI$6:$AI$128,"&lt;&gt;X")</f>
        <v>1234446</v>
      </c>
      <c r="AE1" s="226">
        <f>SUMIFS(M$6:M$128,$AF$6:$AF$128,"D",$AI$6:$AI$128,"&lt;&gt;N",$AI$6:$AI$128,"&lt;&gt;X")</f>
        <v>924338.5</v>
      </c>
      <c r="AF1" s="226">
        <f>SUMIFS(N$6:N$128,$AF$6:$AF$128,"D",$AI$6:$AI$128,"&lt;&gt;N",$AI$6:$AI$128,"&lt;&gt;X")</f>
        <v>1178116</v>
      </c>
      <c r="AG1" s="226">
        <f>SUMIFS(O$6:O$128,$AF$6:$AF$128,"D",$AI$6:$AI$128,"&lt;&gt;N",$AI$6:$AI$128,"&lt;&gt;X")</f>
        <v>961254.5</v>
      </c>
      <c r="AH1" s="227"/>
      <c r="AI1" s="227"/>
      <c r="AJ1" s="227"/>
      <c r="AK1" s="227"/>
      <c r="AL1" s="227"/>
      <c r="AM1" s="227"/>
      <c r="AN1" s="227"/>
      <c r="AO1" s="227"/>
      <c r="AP1" s="803"/>
      <c r="AQ1" s="229">
        <f>IF(SUM(AQ6:AQ128)&lt;&gt;0,1,0)</f>
        <v>0</v>
      </c>
      <c r="AR1" s="229">
        <f>IF(SUM(AR6:AR128)&lt;&gt;0,1,0)</f>
        <v>0</v>
      </c>
      <c r="AS1" s="229">
        <f>IF(SUM(AS6:AS128)&lt;&gt;0,1,0)</f>
        <v>0</v>
      </c>
      <c r="AT1" s="229">
        <f>IF(SUM(AT6:AT128)&lt;&gt;0,1,0)</f>
        <v>0</v>
      </c>
      <c r="AU1" s="230"/>
      <c r="AV1" s="231"/>
      <c r="AW1" s="231"/>
      <c r="AX1" s="232"/>
      <c r="AY1" s="232"/>
      <c r="AZ1" s="231"/>
      <c r="BA1" s="231"/>
      <c r="BB1" s="233" t="s">
        <v>1354</v>
      </c>
      <c r="BC1" s="234"/>
      <c r="BD1" s="234"/>
      <c r="BE1" s="234">
        <f>AD1-BE2</f>
        <v>-538028</v>
      </c>
      <c r="BF1" s="234">
        <f>AE1-BF2</f>
        <v>537714.5</v>
      </c>
      <c r="BG1" s="235"/>
      <c r="BH1" s="235"/>
      <c r="BI1" s="235"/>
      <c r="BJ1" s="235"/>
      <c r="BK1" s="235"/>
      <c r="BL1" s="235"/>
      <c r="BM1" s="236"/>
      <c r="BN1" s="237"/>
      <c r="BO1" s="238"/>
      <c r="BP1" s="239"/>
      <c r="BQ1" s="239"/>
      <c r="BR1" s="239"/>
      <c r="BS1" s="239"/>
      <c r="BT1" s="239"/>
      <c r="BU1" s="239"/>
      <c r="BV1" s="239"/>
      <c r="BW1" s="239"/>
      <c r="BX1" s="239"/>
      <c r="BY1" s="239"/>
      <c r="BZ1" s="239"/>
      <c r="CA1" s="239"/>
      <c r="CB1" s="804"/>
      <c r="CC1" s="184"/>
    </row>
    <row r="2" spans="1:83" s="2" customFormat="1" ht="30" customHeight="1" thickBot="1">
      <c r="A2" s="45" t="s">
        <v>4339</v>
      </c>
      <c r="B2" s="46"/>
      <c r="C2" s="46" t="s">
        <v>4340</v>
      </c>
      <c r="D2" s="46" t="s">
        <v>4341</v>
      </c>
      <c r="E2" s="49"/>
      <c r="F2" s="101"/>
      <c r="G2" s="101"/>
      <c r="H2" s="102"/>
      <c r="I2" s="101"/>
      <c r="J2" s="101"/>
      <c r="K2" s="102"/>
      <c r="L2" s="103"/>
      <c r="M2" s="103"/>
      <c r="N2" s="103"/>
      <c r="O2" s="103"/>
      <c r="P2" s="104"/>
      <c r="Q2" s="50"/>
      <c r="R2" s="50"/>
      <c r="S2" s="50"/>
      <c r="T2" s="50"/>
      <c r="U2" s="105"/>
      <c r="V2" s="130"/>
      <c r="W2" s="130"/>
      <c r="X2" s="130"/>
      <c r="Y2" s="130"/>
      <c r="Z2" s="130"/>
      <c r="AA2" s="130"/>
      <c r="AB2" s="130"/>
      <c r="AC2" s="225"/>
      <c r="AD2" s="236" t="s">
        <v>1355</v>
      </c>
      <c r="AE2" s="236" t="s">
        <v>1355</v>
      </c>
      <c r="AF2" s="236" t="s">
        <v>1355</v>
      </c>
      <c r="AG2" s="236" t="s">
        <v>1355</v>
      </c>
      <c r="AH2" s="236" t="s">
        <v>1355</v>
      </c>
      <c r="AI2" s="236" t="s">
        <v>1617</v>
      </c>
      <c r="AJ2" s="236" t="s">
        <v>1617</v>
      </c>
      <c r="AK2" s="236" t="s">
        <v>1617</v>
      </c>
      <c r="AL2" s="236" t="s">
        <v>1617</v>
      </c>
      <c r="AM2" s="236" t="s">
        <v>1617</v>
      </c>
      <c r="AN2" s="236" t="s">
        <v>1617</v>
      </c>
      <c r="AO2" s="236" t="s">
        <v>1617</v>
      </c>
      <c r="AP2" s="258"/>
      <c r="AQ2" s="248" t="s">
        <v>556</v>
      </c>
      <c r="AR2" s="231"/>
      <c r="AS2" s="231"/>
      <c r="AT2" s="231"/>
      <c r="AU2" s="231"/>
      <c r="AV2" s="231"/>
      <c r="AW2" s="231"/>
      <c r="AX2" s="232"/>
      <c r="AY2" s="232"/>
      <c r="AZ2" s="231"/>
      <c r="BA2" s="249"/>
      <c r="BB2" s="250"/>
      <c r="BC2" s="251">
        <f>SUMIFS(BI6:BI128,$BM$6:$BM$128,"D",$BN$6:$BN$128,"&lt;&gt;"&amp;"")</f>
        <v>1631675</v>
      </c>
      <c r="BD2" s="251">
        <f>SUMIFS(BJ6:BJ128,$BM$6:$BM$128,"D",$BN$6:$BN$128,"&lt;&gt;"&amp;"")</f>
        <v>353548.5</v>
      </c>
      <c r="BE2" s="251">
        <f>SUMIFS(BK6:BK128,$BM$6:$BM$128,"D",$BN$6:$BN$128,"&lt;&gt;"&amp;"")</f>
        <v>1772474</v>
      </c>
      <c r="BF2" s="251">
        <f>SUMIFS(BL6:BL128,$BM$6:$BM$128,"D",$BN$6:$BN$128,"&lt;&gt;"&amp;"")</f>
        <v>386624</v>
      </c>
      <c r="BG2" s="252"/>
      <c r="BH2" s="252"/>
      <c r="BI2" s="253"/>
      <c r="BJ2" s="253"/>
      <c r="BK2" s="253"/>
      <c r="BL2" s="253"/>
      <c r="BM2" s="254"/>
      <c r="BN2" s="255"/>
      <c r="BO2" s="256"/>
      <c r="BP2" s="255"/>
      <c r="BQ2" s="255"/>
      <c r="BR2" s="255"/>
      <c r="BS2" s="255"/>
      <c r="BT2" s="255"/>
      <c r="BU2" s="255"/>
      <c r="BV2" s="255"/>
      <c r="BW2" s="255"/>
      <c r="BX2" s="255"/>
      <c r="BY2" s="255"/>
      <c r="BZ2" s="258"/>
      <c r="CA2" s="258"/>
      <c r="CB2" s="804"/>
      <c r="CC2" s="184"/>
    </row>
    <row r="3" spans="1:83" s="183" customFormat="1" ht="35.1" customHeight="1">
      <c r="A3" s="2024" t="s">
        <v>259</v>
      </c>
      <c r="B3" s="2026" t="s">
        <v>260</v>
      </c>
      <c r="C3" s="2028" t="s">
        <v>1618</v>
      </c>
      <c r="D3" s="2030" t="s">
        <v>353</v>
      </c>
      <c r="E3" s="421" t="s">
        <v>261</v>
      </c>
      <c r="F3" s="2018" t="s">
        <v>2305</v>
      </c>
      <c r="G3" s="2019"/>
      <c r="H3" s="2020"/>
      <c r="I3" s="2021" t="s">
        <v>3083</v>
      </c>
      <c r="J3" s="2022"/>
      <c r="K3" s="2023"/>
      <c r="L3" s="2104" t="s">
        <v>2306</v>
      </c>
      <c r="M3" s="2104"/>
      <c r="N3" s="2104"/>
      <c r="O3" s="2104"/>
      <c r="P3" s="2104"/>
      <c r="Q3" s="2110" t="s">
        <v>262</v>
      </c>
      <c r="R3" s="2111"/>
      <c r="S3" s="2112"/>
      <c r="T3" s="2113"/>
      <c r="U3" s="2105" t="s">
        <v>263</v>
      </c>
      <c r="V3" s="2051" t="s">
        <v>264</v>
      </c>
      <c r="W3" s="2047" t="s">
        <v>265</v>
      </c>
      <c r="X3" s="2047" t="s">
        <v>266</v>
      </c>
      <c r="Y3" s="2097" t="s">
        <v>267</v>
      </c>
      <c r="Z3" s="2101" t="s">
        <v>1359</v>
      </c>
      <c r="AA3" s="2097" t="s">
        <v>268</v>
      </c>
      <c r="AB3" s="2047" t="s">
        <v>269</v>
      </c>
      <c r="AC3" s="2100" t="s">
        <v>563</v>
      </c>
      <c r="AD3" s="2099" t="s">
        <v>270</v>
      </c>
      <c r="AE3" s="2037" t="s">
        <v>1780</v>
      </c>
      <c r="AF3" s="2037" t="s">
        <v>1781</v>
      </c>
      <c r="AG3" s="2037" t="s">
        <v>1782</v>
      </c>
      <c r="AH3" s="2037" t="s">
        <v>1783</v>
      </c>
      <c r="AI3" s="2039" t="s">
        <v>271</v>
      </c>
      <c r="AJ3" s="2037" t="s">
        <v>1784</v>
      </c>
      <c r="AK3" s="2039" t="s">
        <v>1619</v>
      </c>
      <c r="AL3" s="2037" t="s">
        <v>1785</v>
      </c>
      <c r="AM3" s="2037" t="s">
        <v>1786</v>
      </c>
      <c r="AN3" s="2037" t="s">
        <v>1787</v>
      </c>
      <c r="AO3" s="2037" t="s">
        <v>1788</v>
      </c>
      <c r="AP3" s="2056" t="s">
        <v>272</v>
      </c>
      <c r="AQ3" s="2078" t="s">
        <v>1351</v>
      </c>
      <c r="AR3" s="2075"/>
      <c r="AS3" s="2075" t="s">
        <v>954</v>
      </c>
      <c r="AT3" s="2075"/>
      <c r="AU3" s="2088" t="s">
        <v>1264</v>
      </c>
      <c r="AV3" s="2089"/>
      <c r="AW3" s="2091"/>
      <c r="AX3" s="2088" t="s">
        <v>955</v>
      </c>
      <c r="AY3" s="2089"/>
      <c r="AZ3" s="2090"/>
      <c r="BA3" s="2061" t="s">
        <v>956</v>
      </c>
      <c r="BB3" s="2062"/>
      <c r="BC3" s="2062"/>
      <c r="BD3" s="2062"/>
      <c r="BE3" s="2062"/>
      <c r="BF3" s="2062"/>
      <c r="BG3" s="2062"/>
      <c r="BH3" s="2062"/>
      <c r="BI3" s="2062"/>
      <c r="BJ3" s="2062"/>
      <c r="BK3" s="2062"/>
      <c r="BL3" s="2062"/>
      <c r="BM3" s="2062"/>
      <c r="BN3" s="2062"/>
      <c r="BO3" s="2063"/>
      <c r="BP3" s="2081" t="s">
        <v>1536</v>
      </c>
      <c r="BQ3" s="2081"/>
      <c r="BR3" s="2081"/>
      <c r="BS3" s="2081"/>
      <c r="BT3" s="2081"/>
      <c r="BU3" s="2081"/>
      <c r="BV3" s="2081"/>
      <c r="BW3" s="2081"/>
      <c r="BX3" s="2081"/>
      <c r="BY3" s="2081"/>
      <c r="BZ3" s="2081"/>
      <c r="CA3" s="2081"/>
      <c r="CB3" s="2082"/>
      <c r="CC3" s="2004" t="s">
        <v>2078</v>
      </c>
    </row>
    <row r="4" spans="1:83" s="183" customFormat="1" ht="35.1" customHeight="1">
      <c r="A4" s="2025"/>
      <c r="B4" s="2027"/>
      <c r="C4" s="2029"/>
      <c r="D4" s="2031"/>
      <c r="E4" s="2035" t="s">
        <v>3093</v>
      </c>
      <c r="F4" s="2036" t="s">
        <v>2307</v>
      </c>
      <c r="G4" s="2017" t="s">
        <v>951</v>
      </c>
      <c r="H4" s="2017"/>
      <c r="I4" s="2036" t="s">
        <v>2308</v>
      </c>
      <c r="J4" s="2017" t="s">
        <v>951</v>
      </c>
      <c r="K4" s="2017"/>
      <c r="L4" s="2016" t="s">
        <v>2309</v>
      </c>
      <c r="M4" s="2016"/>
      <c r="N4" s="2016" t="s">
        <v>3085</v>
      </c>
      <c r="O4" s="2016"/>
      <c r="P4" s="2041" t="s">
        <v>1612</v>
      </c>
      <c r="Q4" s="2095" t="s">
        <v>273</v>
      </c>
      <c r="R4" s="2107" t="s">
        <v>274</v>
      </c>
      <c r="S4" s="2109" t="s">
        <v>275</v>
      </c>
      <c r="T4" s="2095" t="s">
        <v>174</v>
      </c>
      <c r="U4" s="2106"/>
      <c r="V4" s="2051"/>
      <c r="W4" s="2048"/>
      <c r="X4" s="2048"/>
      <c r="Y4" s="2098"/>
      <c r="Z4" s="2102"/>
      <c r="AA4" s="2098"/>
      <c r="AB4" s="2048"/>
      <c r="AC4" s="2100"/>
      <c r="AD4" s="2053"/>
      <c r="AE4" s="2038"/>
      <c r="AF4" s="2038"/>
      <c r="AG4" s="2038"/>
      <c r="AH4" s="2038"/>
      <c r="AI4" s="2040"/>
      <c r="AJ4" s="2038"/>
      <c r="AK4" s="2040"/>
      <c r="AL4" s="2038"/>
      <c r="AM4" s="2038"/>
      <c r="AN4" s="2038"/>
      <c r="AO4" s="2038"/>
      <c r="AP4" s="2057"/>
      <c r="AQ4" s="2065" t="s">
        <v>2310</v>
      </c>
      <c r="AR4" s="2067" t="s">
        <v>2538</v>
      </c>
      <c r="AS4" s="2058" t="s">
        <v>2310</v>
      </c>
      <c r="AT4" s="2059" t="s">
        <v>2538</v>
      </c>
      <c r="AU4" s="2069" t="s">
        <v>2311</v>
      </c>
      <c r="AV4" s="2069" t="s">
        <v>3086</v>
      </c>
      <c r="AW4" s="2071" t="s">
        <v>3087</v>
      </c>
      <c r="AX4" s="2069" t="s">
        <v>2312</v>
      </c>
      <c r="AY4" s="2071" t="s">
        <v>3088</v>
      </c>
      <c r="AZ4" s="2114" t="s">
        <v>957</v>
      </c>
      <c r="BA4" s="2054" t="s">
        <v>258</v>
      </c>
      <c r="BB4" s="2064" t="s">
        <v>260</v>
      </c>
      <c r="BC4" s="2079" t="s">
        <v>2313</v>
      </c>
      <c r="BD4" s="2079"/>
      <c r="BE4" s="2079"/>
      <c r="BF4" s="2094" t="s">
        <v>3089</v>
      </c>
      <c r="BG4" s="2094"/>
      <c r="BH4" s="2094"/>
      <c r="BI4" s="2076" t="s">
        <v>2314</v>
      </c>
      <c r="BJ4" s="2076"/>
      <c r="BK4" s="2076" t="s">
        <v>3090</v>
      </c>
      <c r="BL4" s="2076"/>
      <c r="BM4" s="2077" t="s">
        <v>958</v>
      </c>
      <c r="BN4" s="2080" t="s">
        <v>271</v>
      </c>
      <c r="BO4" s="2013" t="s">
        <v>272</v>
      </c>
      <c r="BP4" s="2084" t="s">
        <v>260</v>
      </c>
      <c r="BQ4" s="2083" t="s">
        <v>3091</v>
      </c>
      <c r="BR4" s="2083"/>
      <c r="BS4" s="2083"/>
      <c r="BT4" s="2083" t="s">
        <v>3092</v>
      </c>
      <c r="BU4" s="2083"/>
      <c r="BV4" s="2083" t="s">
        <v>3091</v>
      </c>
      <c r="BW4" s="2083"/>
      <c r="BX4" s="2007" t="s">
        <v>958</v>
      </c>
      <c r="BY4" s="2009" t="s">
        <v>271</v>
      </c>
      <c r="BZ4" s="2011" t="s">
        <v>1537</v>
      </c>
      <c r="CA4" s="2092" t="s">
        <v>1538</v>
      </c>
      <c r="CB4" s="2086" t="s">
        <v>1539</v>
      </c>
      <c r="CC4" s="2005"/>
      <c r="CD4" s="1135" t="s">
        <v>3389</v>
      </c>
      <c r="CE4" s="1136"/>
    </row>
    <row r="5" spans="1:83" s="183" customFormat="1" ht="54.95" customHeight="1">
      <c r="A5" s="2025"/>
      <c r="B5" s="2027"/>
      <c r="C5" s="2029"/>
      <c r="D5" s="2031"/>
      <c r="E5" s="2035"/>
      <c r="F5" s="2036"/>
      <c r="G5" s="1104" t="s">
        <v>952</v>
      </c>
      <c r="H5" s="1104" t="s">
        <v>953</v>
      </c>
      <c r="I5" s="2036"/>
      <c r="J5" s="1104" t="s">
        <v>952</v>
      </c>
      <c r="K5" s="1104" t="s">
        <v>953</v>
      </c>
      <c r="L5" s="454" t="s">
        <v>2315</v>
      </c>
      <c r="M5" s="454" t="s">
        <v>2316</v>
      </c>
      <c r="N5" s="454" t="s">
        <v>2317</v>
      </c>
      <c r="O5" s="454" t="s">
        <v>2318</v>
      </c>
      <c r="P5" s="2041"/>
      <c r="Q5" s="2096"/>
      <c r="R5" s="2108"/>
      <c r="S5" s="2109"/>
      <c r="T5" s="2096"/>
      <c r="U5" s="2106"/>
      <c r="V5" s="2051"/>
      <c r="W5" s="2048"/>
      <c r="X5" s="2048"/>
      <c r="Y5" s="2098"/>
      <c r="Z5" s="2102"/>
      <c r="AA5" s="2098"/>
      <c r="AB5" s="2048"/>
      <c r="AC5" s="2100"/>
      <c r="AD5" s="2053"/>
      <c r="AE5" s="2038"/>
      <c r="AF5" s="2038"/>
      <c r="AG5" s="2038"/>
      <c r="AH5" s="2038"/>
      <c r="AI5" s="2040"/>
      <c r="AJ5" s="2038"/>
      <c r="AK5" s="2040"/>
      <c r="AL5" s="2038"/>
      <c r="AM5" s="2038"/>
      <c r="AN5" s="2038"/>
      <c r="AO5" s="2038"/>
      <c r="AP5" s="2057"/>
      <c r="AQ5" s="2066"/>
      <c r="AR5" s="2068"/>
      <c r="AS5" s="2058"/>
      <c r="AT5" s="2060"/>
      <c r="AU5" s="2070"/>
      <c r="AV5" s="2070"/>
      <c r="AW5" s="2072"/>
      <c r="AX5" s="2070"/>
      <c r="AY5" s="2072"/>
      <c r="AZ5" s="2074"/>
      <c r="BA5" s="2055"/>
      <c r="BB5" s="2064"/>
      <c r="BC5" s="455" t="s">
        <v>355</v>
      </c>
      <c r="BD5" s="190" t="s">
        <v>1352</v>
      </c>
      <c r="BE5" s="191" t="s">
        <v>1353</v>
      </c>
      <c r="BF5" s="1102" t="s">
        <v>355</v>
      </c>
      <c r="BG5" s="190" t="s">
        <v>1352</v>
      </c>
      <c r="BH5" s="190" t="s">
        <v>1353</v>
      </c>
      <c r="BI5" s="192" t="s">
        <v>276</v>
      </c>
      <c r="BJ5" s="192" t="s">
        <v>277</v>
      </c>
      <c r="BK5" s="192" t="s">
        <v>276</v>
      </c>
      <c r="BL5" s="192" t="s">
        <v>277</v>
      </c>
      <c r="BM5" s="2077"/>
      <c r="BN5" s="2080"/>
      <c r="BO5" s="2014"/>
      <c r="BP5" s="2085"/>
      <c r="BQ5" s="1101" t="s">
        <v>355</v>
      </c>
      <c r="BR5" s="456" t="s">
        <v>1352</v>
      </c>
      <c r="BS5" s="456" t="s">
        <v>1353</v>
      </c>
      <c r="BT5" s="457" t="s">
        <v>1540</v>
      </c>
      <c r="BU5" s="494" t="s">
        <v>1541</v>
      </c>
      <c r="BV5" s="457" t="s">
        <v>2046</v>
      </c>
      <c r="BW5" s="494" t="s">
        <v>2047</v>
      </c>
      <c r="BX5" s="2008"/>
      <c r="BY5" s="2010"/>
      <c r="BZ5" s="2012"/>
      <c r="CA5" s="2093"/>
      <c r="CB5" s="2087"/>
      <c r="CC5" s="2006"/>
      <c r="CD5" s="1124" t="s">
        <v>3390</v>
      </c>
      <c r="CE5" s="1123" t="s">
        <v>3391</v>
      </c>
    </row>
    <row r="6" spans="1:83" s="8" customFormat="1" ht="13.5">
      <c r="A6" s="9"/>
      <c r="B6" s="106" t="s">
        <v>278</v>
      </c>
      <c r="C6" s="10"/>
      <c r="D6" s="20"/>
      <c r="E6" s="10"/>
      <c r="F6" s="25"/>
      <c r="G6" s="25"/>
      <c r="H6" s="25"/>
      <c r="I6" s="25"/>
      <c r="J6" s="25"/>
      <c r="K6" s="25"/>
      <c r="L6" s="25"/>
      <c r="M6" s="25"/>
      <c r="N6" s="25"/>
      <c r="O6" s="25"/>
      <c r="P6" s="25"/>
      <c r="Q6" s="25"/>
      <c r="R6" s="25"/>
      <c r="S6" s="25"/>
      <c r="T6" s="25"/>
      <c r="U6" s="173"/>
      <c r="V6" s="805"/>
      <c r="W6" s="806"/>
      <c r="X6" s="806"/>
      <c r="Y6" s="807"/>
      <c r="Z6" s="807"/>
      <c r="AA6" s="807"/>
      <c r="AB6" s="806"/>
      <c r="AC6" s="808"/>
      <c r="AD6" s="809" t="s">
        <v>751</v>
      </c>
      <c r="AE6" s="810" t="s">
        <v>182</v>
      </c>
      <c r="AF6" s="810" t="s">
        <v>182</v>
      </c>
      <c r="AG6" s="810" t="s">
        <v>182</v>
      </c>
      <c r="AH6" s="809" t="s">
        <v>90</v>
      </c>
      <c r="AI6" s="809" t="s">
        <v>182</v>
      </c>
      <c r="AJ6" s="810" t="s">
        <v>182</v>
      </c>
      <c r="AK6" s="809"/>
      <c r="AL6" s="810"/>
      <c r="AM6" s="810"/>
      <c r="AN6" s="809" t="s">
        <v>90</v>
      </c>
      <c r="AO6" s="810" t="s">
        <v>90</v>
      </c>
      <c r="AP6" s="811"/>
      <c r="AQ6" s="812">
        <f t="shared" ref="AQ6" si="0">IF(F6&lt;&gt;L6+M6,1,0)</f>
        <v>0</v>
      </c>
      <c r="AR6" s="813">
        <f t="shared" ref="AR6" si="1">IF(I6&lt;&gt;N6+O6,1,0)</f>
        <v>0</v>
      </c>
      <c r="AS6" s="814">
        <f t="shared" ref="AS6:AS37" si="2">IF(AND(SUMIF($A:$A,CONCATENATE($A6,"-","?"),$F:$F)+SUMIF($A:$A,CONCATENATE($A6,"-","??"),$F:$F)&gt;0,SUMIF($A:$A,CONCATENATE($A6,"-","?"),$F:$F)+SUMIF($A:$A,CONCATENATE($A6,"-","??"),$F:$F)&lt;&gt;$F6),1,0)</f>
        <v>0</v>
      </c>
      <c r="AT6" s="814">
        <f t="shared" ref="AT6:AT37" si="3">IF(AND(SUMIF($A:$A,CONCATENATE($A6,"-","?"),$I:$I)+SUMIF($A:$A,CONCATENATE($A6,"-","??"),$I:$I)&gt;0,SUMIF($A:$A,CONCATENATE($A6,"-","?"),$I:$I)+SUMIF($A:$A,CONCATENATE($A6,"-","??"),$I:$I)&lt;&gt;$I6),1,0)</f>
        <v>0</v>
      </c>
      <c r="AU6" s="198" t="str">
        <f t="shared" ref="AU6" si="4">IF(AND(BC6="",$F6=""),"",IF(BC6=0,"",($F6/BC6-1)*100))</f>
        <v/>
      </c>
      <c r="AV6" s="199" t="str">
        <f t="shared" ref="AV6:AV72" si="5">IF(AND($I6="",$F6=""),"",IF($F6=0,"",($I6/$F6-1)*100))</f>
        <v/>
      </c>
      <c r="AW6" s="198" t="str">
        <f t="shared" ref="AW6:AW72" si="6">IF(AND($K6&lt;&gt;"",$H6&lt;&gt;""),IF($H6=0,"",($K6/$H6-1)*100),IF(AND($J6&lt;&gt;"",$G6&lt;&gt;""),IF($G6=0,"",($J6/$G6-1)*100),""))</f>
        <v/>
      </c>
      <c r="AX6" s="200" t="str">
        <f t="shared" ref="AX6:AX72" si="7">IF(OR($F6=0,SUM($G6:$H6)=0),"",IF(AND($H6=0,$G6&gt;0),$F6/$G6*1000,$F6/$H6*1000))</f>
        <v/>
      </c>
      <c r="AY6" s="200" t="str">
        <f t="shared" ref="AY6:AY72" si="8">IF(OR($I6=0,SUM($J6:$K6)=0),"",IF(AND($K6=0,$J6&gt;0),$I6/$J6*1000,$I6/$K6*1000))</f>
        <v/>
      </c>
      <c r="AZ6" s="201" t="str">
        <f t="shared" ref="AZ6" si="9">IF(OR(AX6="",AY6=""),"",IF(AX6=0,"",IF(ABS(AY6/AX6-1)&gt;0.29,(AY6/AX6-1)*100,"")))</f>
        <v/>
      </c>
      <c r="BA6" s="497"/>
      <c r="BB6" s="815" t="s">
        <v>278</v>
      </c>
      <c r="BC6" s="816"/>
      <c r="BD6" s="816"/>
      <c r="BE6" s="816"/>
      <c r="BF6" s="816"/>
      <c r="BG6" s="816"/>
      <c r="BH6" s="816"/>
      <c r="BI6" s="816"/>
      <c r="BJ6" s="816"/>
      <c r="BK6" s="816"/>
      <c r="BL6" s="816"/>
      <c r="BM6" s="810" t="s">
        <v>182</v>
      </c>
      <c r="BN6" s="809" t="s">
        <v>182</v>
      </c>
      <c r="BO6" s="811"/>
      <c r="BP6" s="817" t="str">
        <f>IF($B6="","",IF(BB6&lt;&gt;$B6,"修正",""))</f>
        <v/>
      </c>
      <c r="BQ6" s="818" t="str">
        <f>IF(AND($F6="",BF6=""),"",$F6-BF6)</f>
        <v/>
      </c>
      <c r="BR6" s="818" t="str">
        <f>IF(AND($G6="",BG6=""),"",$G6-BG6)</f>
        <v/>
      </c>
      <c r="BS6" s="818" t="str">
        <f>IF(AND($H6="",BH6=""),"",$H6-BH6)</f>
        <v/>
      </c>
      <c r="BT6" s="819" t="str">
        <f>IF(AND(BC6="",BF6=""),"",IF(OR(BQ6="",BQ6=0),"",IF(BC6=0,"",(BF6/BC6-1)*100)))</f>
        <v/>
      </c>
      <c r="BU6" s="819" t="str">
        <f>IF(AND(BC6="",$F6=""),"",IF(OR(BQ6="",BQ6=0),"",IF(BC6=0,"",($F6/BC6-1)*100)))</f>
        <v/>
      </c>
      <c r="BV6" s="818" t="str">
        <f>IF(AND($L6="",BK6=""),"",$L6-BK6)</f>
        <v/>
      </c>
      <c r="BW6" s="818" t="str">
        <f>IF(AND($M6="",BL6=""),"",$M6-BL6)</f>
        <v/>
      </c>
      <c r="BX6" s="818" t="str">
        <f>IF(AND(BM6="",$AF6=""),"",IF(BM6&lt;&gt;$AF6,"修正",""))</f>
        <v/>
      </c>
      <c r="BY6" s="818" t="str">
        <f>IF(AND(BN6="",$AI6=""),"",IF(BN6&lt;&gt;$AI6,"修正",""))</f>
        <v/>
      </c>
      <c r="BZ6" s="818" t="str">
        <f t="shared" ref="BZ6" si="10">IF(BQ6="","",IF(AND(BF6=0,$F6&gt;0,OR($AI6="X",$AI6=""),$AJ6&lt;&gt;"N"),"是否漏編",""))</f>
        <v/>
      </c>
      <c r="CA6" s="818" t="str">
        <f t="shared" ref="CA6" si="11">IF(BZ6&lt;&gt;"","chk",IF(OR(BM6="D",$AF6="D"),IF(SUM($L6:$M6,BK6:BL6)=0,"",IF(OR(BP6&lt;&gt;"",COUNTIF(BV6:BW6,"&gt;0")+COUNTIF(BV6:BW6,"&lt;0")&gt;0,BX6&lt;&gt;"",BY6&lt;&gt;""),"chk","")),""))</f>
        <v/>
      </c>
      <c r="CB6" s="820"/>
    </row>
    <row r="7" spans="1:83" s="2" customFormat="1" ht="108">
      <c r="A7" s="366">
        <v>1</v>
      </c>
      <c r="B7" s="154" t="s">
        <v>1245</v>
      </c>
      <c r="C7" s="1574" t="s">
        <v>3613</v>
      </c>
      <c r="D7" s="1574" t="s">
        <v>3614</v>
      </c>
      <c r="E7" s="1239" t="s">
        <v>3615</v>
      </c>
      <c r="F7" s="1245">
        <v>566683</v>
      </c>
      <c r="G7" s="1245"/>
      <c r="H7" s="1245">
        <v>86217</v>
      </c>
      <c r="I7" s="1236">
        <v>630827</v>
      </c>
      <c r="J7" s="1236"/>
      <c r="K7" s="1236">
        <v>88438</v>
      </c>
      <c r="L7" s="1186">
        <v>557612</v>
      </c>
      <c r="M7" s="1186">
        <v>9071</v>
      </c>
      <c r="N7" s="1187">
        <v>604278</v>
      </c>
      <c r="O7" s="1187">
        <v>26549</v>
      </c>
      <c r="P7" s="1239" t="s">
        <v>231</v>
      </c>
      <c r="Q7" s="1239" t="s">
        <v>3402</v>
      </c>
      <c r="R7" s="1239" t="s">
        <v>1931</v>
      </c>
      <c r="S7" s="1240" t="s">
        <v>176</v>
      </c>
      <c r="T7" s="1575" t="s">
        <v>2161</v>
      </c>
      <c r="U7" s="1495"/>
      <c r="V7" s="773"/>
      <c r="W7" s="734"/>
      <c r="X7" s="734"/>
      <c r="Y7" s="734"/>
      <c r="Z7" s="734"/>
      <c r="AA7" s="734"/>
      <c r="AB7" s="734"/>
      <c r="AC7" s="821"/>
      <c r="AD7" s="269" t="s">
        <v>228</v>
      </c>
      <c r="AE7" s="304" t="s">
        <v>527</v>
      </c>
      <c r="AF7" s="304" t="s">
        <v>528</v>
      </c>
      <c r="AG7" s="304" t="s">
        <v>526</v>
      </c>
      <c r="AH7" s="304" t="s">
        <v>3082</v>
      </c>
      <c r="AI7" s="304" t="s">
        <v>234</v>
      </c>
      <c r="AJ7" s="269" t="s">
        <v>235</v>
      </c>
      <c r="AK7" s="304"/>
      <c r="AL7" s="304"/>
      <c r="AM7" s="304"/>
      <c r="AN7" s="269" t="s">
        <v>570</v>
      </c>
      <c r="AO7" s="269" t="s">
        <v>571</v>
      </c>
      <c r="AP7" s="271"/>
      <c r="AQ7" s="822">
        <f t="shared" ref="AQ7" si="12">IF(F7&lt;&gt;L7+M7,1,0)</f>
        <v>0</v>
      </c>
      <c r="AR7" s="823">
        <f t="shared" ref="AR7" si="13">IF(I7&lt;&gt;N7+O7,1,0)</f>
        <v>0</v>
      </c>
      <c r="AS7" s="824">
        <f t="shared" si="2"/>
        <v>0</v>
      </c>
      <c r="AT7" s="824">
        <f t="shared" si="3"/>
        <v>0</v>
      </c>
      <c r="AU7" s="131">
        <f t="shared" ref="AU7" si="14">IF(AND(BC7="",$F7=""),"",IF(BC7=0,"",($F7/BC7-1)*100))</f>
        <v>3.3751625831613952</v>
      </c>
      <c r="AV7" s="132">
        <f t="shared" si="5"/>
        <v>11.319203152379732</v>
      </c>
      <c r="AW7" s="131">
        <f t="shared" si="6"/>
        <v>2.5760580859923277</v>
      </c>
      <c r="AX7" s="133">
        <f t="shared" si="7"/>
        <v>6572.7524734101162</v>
      </c>
      <c r="AY7" s="133">
        <f t="shared" si="8"/>
        <v>7132.985820574866</v>
      </c>
      <c r="AZ7" s="134" t="str">
        <f t="shared" ref="AZ7" si="15">IF(OR(AX7="",AY7=""),"",IF(AX7=0,"",IF(ABS(AY7/AX7-1)&gt;0.29,(AY7/AX7-1)*100,"")))</f>
        <v/>
      </c>
      <c r="BA7" s="643">
        <v>1</v>
      </c>
      <c r="BB7" s="825" t="s">
        <v>1245</v>
      </c>
      <c r="BC7" s="826">
        <v>548181</v>
      </c>
      <c r="BD7" s="826"/>
      <c r="BE7" s="826">
        <v>82940</v>
      </c>
      <c r="BF7" s="826">
        <v>566683</v>
      </c>
      <c r="BG7" s="826"/>
      <c r="BH7" s="826">
        <v>86217</v>
      </c>
      <c r="BI7" s="506">
        <v>546292</v>
      </c>
      <c r="BJ7" s="507">
        <v>1889</v>
      </c>
      <c r="BK7" s="506">
        <v>557612</v>
      </c>
      <c r="BL7" s="507">
        <v>9071</v>
      </c>
      <c r="BM7" s="304" t="s">
        <v>225</v>
      </c>
      <c r="BN7" s="304" t="s">
        <v>234</v>
      </c>
      <c r="BO7" s="271"/>
      <c r="BP7" s="262" t="str">
        <f t="shared" ref="BP7" si="16">IF($B7="","",IF(BB7&lt;&gt;$B7,"修正",""))</f>
        <v/>
      </c>
      <c r="BQ7" s="827">
        <f t="shared" ref="BQ7" si="17">IF(AND($F7="",BF7=""),"",$F7-BF7)</f>
        <v>0</v>
      </c>
      <c r="BR7" s="827" t="str">
        <f t="shared" ref="BR7" si="18">IF(AND($G7="",BG7=""),"",$G7-BG7)</f>
        <v/>
      </c>
      <c r="BS7" s="827">
        <f t="shared" ref="BS7" si="19">IF(AND($H7="",BH7=""),"",$H7-BH7)</f>
        <v>0</v>
      </c>
      <c r="BT7" s="828" t="str">
        <f t="shared" ref="BT7" si="20">IF(AND(BC7="",BF7=""),"",IF(OR(BQ7="",BQ7=0),"",IF(BC7=0,"",(BF7/BC7-1)*100)))</f>
        <v/>
      </c>
      <c r="BU7" s="828" t="str">
        <f t="shared" ref="BU7" si="21">IF(AND(BC7="",$F7=""),"",IF(OR(BQ7="",BQ7=0),"",IF(BC7=0,"",($F7/BC7-1)*100)))</f>
        <v/>
      </c>
      <c r="BV7" s="827">
        <f t="shared" ref="BV7" si="22">IF(AND($L7="",BK7=""),"",$L7-BK7)</f>
        <v>0</v>
      </c>
      <c r="BW7" s="827">
        <f t="shared" ref="BW7" si="23">IF(AND($M7="",BL7=""),"",$M7-BL7)</f>
        <v>0</v>
      </c>
      <c r="BX7" s="827" t="str">
        <f t="shared" ref="BX7" si="24">IF(AND(BM7="",$AF7=""),"",IF(BM7&lt;&gt;$AF7,"修正",""))</f>
        <v/>
      </c>
      <c r="BY7" s="827" t="str">
        <f t="shared" ref="BY7" si="25">IF(AND(BN7="",$AI7=""),"",IF(BN7&lt;&gt;$AI7,"修正",""))</f>
        <v/>
      </c>
      <c r="BZ7" s="827" t="str">
        <f t="shared" ref="BZ7" si="26">IF(BQ7="","",IF(AND(BF7=0,$F7&gt;0,OR($AI7="X",$AI7=""),$AJ7&lt;&gt;"N"),"是否漏編",""))</f>
        <v/>
      </c>
      <c r="CA7" s="827" t="str">
        <f t="shared" ref="CA7" si="27">IF(BZ7&lt;&gt;"","chk",IF(OR(BM7="D",$AF7="D"),IF(SUM($L7:$M7,BK7:BL7)=0,"",IF(OR(BP7&lt;&gt;"",COUNTIF(BV7:BW7,"&gt;0")+COUNTIF(BV7:BW7,"&lt;0")&gt;0,BX7&lt;&gt;"",BY7&lt;&gt;""),"chk","")),""))</f>
        <v/>
      </c>
      <c r="CB7" s="829"/>
      <c r="CC7" s="1125" t="s">
        <v>3397</v>
      </c>
      <c r="CD7" s="1126">
        <f>F7-L7-M7</f>
        <v>0</v>
      </c>
      <c r="CE7" s="1126">
        <f>I7-N7-O7</f>
        <v>0</v>
      </c>
    </row>
    <row r="8" spans="1:83" s="2" customFormat="1" ht="27">
      <c r="A8" s="366">
        <v>2</v>
      </c>
      <c r="B8" s="154" t="s">
        <v>280</v>
      </c>
      <c r="C8" s="440"/>
      <c r="D8" s="375"/>
      <c r="E8" s="372"/>
      <c r="F8" s="1506"/>
      <c r="G8" s="1506"/>
      <c r="H8" s="1506"/>
      <c r="I8" s="1506"/>
      <c r="J8" s="1506"/>
      <c r="K8" s="1506"/>
      <c r="L8" s="367"/>
      <c r="M8" s="360"/>
      <c r="N8" s="367"/>
      <c r="O8" s="360"/>
      <c r="P8" s="372"/>
      <c r="Q8" s="1239"/>
      <c r="R8" s="1239"/>
      <c r="S8" s="441" t="s">
        <v>175</v>
      </c>
      <c r="T8" s="1507" t="s">
        <v>175</v>
      </c>
      <c r="U8" s="1576" t="s">
        <v>4328</v>
      </c>
      <c r="V8" s="773"/>
      <c r="W8" s="734"/>
      <c r="X8" s="734"/>
      <c r="Y8" s="734"/>
      <c r="Z8" s="734"/>
      <c r="AA8" s="734"/>
      <c r="AB8" s="734"/>
      <c r="AC8" s="821"/>
      <c r="AD8" s="269" t="s">
        <v>529</v>
      </c>
      <c r="AE8" s="269" t="s">
        <v>529</v>
      </c>
      <c r="AF8" s="269" t="s">
        <v>529</v>
      </c>
      <c r="AG8" s="269" t="s">
        <v>529</v>
      </c>
      <c r="AH8" s="304" t="s">
        <v>90</v>
      </c>
      <c r="AI8" s="269" t="s">
        <v>752</v>
      </c>
      <c r="AJ8" s="269" t="s">
        <v>752</v>
      </c>
      <c r="AK8" s="269"/>
      <c r="AL8" s="269"/>
      <c r="AM8" s="269"/>
      <c r="AN8" s="269" t="s">
        <v>90</v>
      </c>
      <c r="AO8" s="269" t="s">
        <v>90</v>
      </c>
      <c r="AP8" s="271" t="s">
        <v>2924</v>
      </c>
      <c r="AQ8" s="822">
        <f t="shared" ref="AQ8:AQ72" si="28">IF(F8&lt;&gt;L8+M8,1,0)</f>
        <v>0</v>
      </c>
      <c r="AR8" s="823">
        <f t="shared" ref="AR8:AR72" si="29">IF(I8&lt;&gt;N8+O8,1,0)</f>
        <v>0</v>
      </c>
      <c r="AS8" s="824">
        <f t="shared" si="2"/>
        <v>0</v>
      </c>
      <c r="AT8" s="824">
        <f t="shared" si="3"/>
        <v>0</v>
      </c>
      <c r="AU8" s="131" t="str">
        <f t="shared" ref="AU8:AU72" si="30">IF(AND(BC8="",$F8=""),"",IF(BC8=0,"",($F8/BC8-1)*100))</f>
        <v/>
      </c>
      <c r="AV8" s="132" t="str">
        <f t="shared" si="5"/>
        <v/>
      </c>
      <c r="AW8" s="131" t="str">
        <f t="shared" si="6"/>
        <v/>
      </c>
      <c r="AX8" s="133" t="str">
        <f t="shared" si="7"/>
        <v/>
      </c>
      <c r="AY8" s="133" t="str">
        <f t="shared" si="8"/>
        <v/>
      </c>
      <c r="AZ8" s="134" t="str">
        <f t="shared" ref="AZ8:AZ72" si="31">IF(OR(AX8="",AY8=""),"",IF(AX8=0,"",IF(ABS(AY8/AX8-1)&gt;0.29,(AY8/AX8-1)*100,"")))</f>
        <v/>
      </c>
      <c r="BA8" s="643">
        <v>2</v>
      </c>
      <c r="BB8" s="825" t="s">
        <v>280</v>
      </c>
      <c r="BC8" s="826"/>
      <c r="BD8" s="826"/>
      <c r="BE8" s="826"/>
      <c r="BF8" s="826"/>
      <c r="BG8" s="826"/>
      <c r="BH8" s="826"/>
      <c r="BI8" s="506"/>
      <c r="BJ8" s="507">
        <v>0</v>
      </c>
      <c r="BK8" s="506"/>
      <c r="BL8" s="507"/>
      <c r="BM8" s="269" t="s">
        <v>182</v>
      </c>
      <c r="BN8" s="269" t="s">
        <v>182</v>
      </c>
      <c r="BO8" s="271" t="s">
        <v>2924</v>
      </c>
      <c r="BP8" s="262" t="str">
        <f t="shared" ref="BP8:BP72" si="32">IF($B8="","",IF(BB8&lt;&gt;$B8,"修正",""))</f>
        <v/>
      </c>
      <c r="BQ8" s="827" t="str">
        <f t="shared" ref="BQ8:BQ72" si="33">IF(AND($F8="",BF8=""),"",$F8-BF8)</f>
        <v/>
      </c>
      <c r="BR8" s="827" t="str">
        <f t="shared" ref="BR8:BR72" si="34">IF(AND($G8="",BG8=""),"",$G8-BG8)</f>
        <v/>
      </c>
      <c r="BS8" s="827" t="str">
        <f t="shared" ref="BS8:BS72" si="35">IF(AND($H8="",BH8=""),"",$H8-BH8)</f>
        <v/>
      </c>
      <c r="BT8" s="828" t="str">
        <f t="shared" ref="BT8:BT72" si="36">IF(AND(BC8="",BF8=""),"",IF(OR(BQ8="",BQ8=0),"",IF(BC8=0,"",(BF8/BC8-1)*100)))</f>
        <v/>
      </c>
      <c r="BU8" s="828" t="str">
        <f t="shared" ref="BU8:BU72" si="37">IF(AND(BC8="",$F8=""),"",IF(OR(BQ8="",BQ8=0),"",IF(BC8=0,"",($F8/BC8-1)*100)))</f>
        <v/>
      </c>
      <c r="BV8" s="827" t="str">
        <f t="shared" ref="BV8:BV72" si="38">IF(AND($L8="",BK8=""),"",$L8-BK8)</f>
        <v/>
      </c>
      <c r="BW8" s="827" t="str">
        <f t="shared" ref="BW8:BW72" si="39">IF(AND($M8="",BL8=""),"",$M8-BL8)</f>
        <v/>
      </c>
      <c r="BX8" s="827" t="str">
        <f t="shared" ref="BX8:BX72" si="40">IF(AND(BM8="",$AF8=""),"",IF(BM8&lt;&gt;$AF8,"修正",""))</f>
        <v/>
      </c>
      <c r="BY8" s="827" t="str">
        <f t="shared" ref="BY8:BY72" si="41">IF(AND(BN8="",$AI8=""),"",IF(BN8&lt;&gt;$AI8,"修正",""))</f>
        <v/>
      </c>
      <c r="BZ8" s="827" t="str">
        <f t="shared" ref="BZ8:BZ72" si="42">IF(BQ8="","",IF(AND(BF8=0,$F8&gt;0,OR($AI8="X",$AI8=""),$AJ8&lt;&gt;"N"),"是否漏編",""))</f>
        <v/>
      </c>
      <c r="CA8" s="827" t="str">
        <f t="shared" ref="CA8:CA72" si="43">IF(BZ8&lt;&gt;"","chk",IF(OR(BM8="D",$AF8="D"),IF(SUM($L8:$M8,BK8:BL8)=0,"",IF(OR(BP8&lt;&gt;"",COUNTIF(BV8:BW8,"&gt;0")+COUNTIF(BV8:BW8,"&lt;0")&gt;0,BX8&lt;&gt;"",BY8&lt;&gt;""),"chk","")),""))</f>
        <v/>
      </c>
      <c r="CB8" s="829"/>
      <c r="CC8" s="1125" t="s">
        <v>3397</v>
      </c>
      <c r="CD8" s="1126">
        <f t="shared" ref="CD8:CD71" si="44">F8-L8-M8</f>
        <v>0</v>
      </c>
      <c r="CE8" s="1126">
        <f t="shared" ref="CE8:CE71" si="45">I8-N8-O8</f>
        <v>0</v>
      </c>
    </row>
    <row r="9" spans="1:83" s="2" customFormat="1" ht="27">
      <c r="A9" s="366">
        <v>3</v>
      </c>
      <c r="B9" s="154" t="s">
        <v>281</v>
      </c>
      <c r="C9" s="440"/>
      <c r="D9" s="375"/>
      <c r="E9" s="372"/>
      <c r="F9" s="1506"/>
      <c r="G9" s="1506"/>
      <c r="H9" s="1506"/>
      <c r="I9" s="1506"/>
      <c r="J9" s="1506"/>
      <c r="K9" s="1506"/>
      <c r="L9" s="367"/>
      <c r="M9" s="360"/>
      <c r="N9" s="367"/>
      <c r="O9" s="360"/>
      <c r="P9" s="372"/>
      <c r="Q9" s="1239"/>
      <c r="R9" s="1239"/>
      <c r="S9" s="441" t="s">
        <v>175</v>
      </c>
      <c r="T9" s="1507" t="s">
        <v>175</v>
      </c>
      <c r="U9" s="1576" t="s">
        <v>4328</v>
      </c>
      <c r="V9" s="773"/>
      <c r="W9" s="734"/>
      <c r="X9" s="734"/>
      <c r="Y9" s="734"/>
      <c r="Z9" s="734"/>
      <c r="AA9" s="734"/>
      <c r="AB9" s="734"/>
      <c r="AC9" s="821"/>
      <c r="AD9" s="269" t="s">
        <v>182</v>
      </c>
      <c r="AE9" s="269" t="s">
        <v>182</v>
      </c>
      <c r="AF9" s="269" t="s">
        <v>182</v>
      </c>
      <c r="AG9" s="269" t="s">
        <v>182</v>
      </c>
      <c r="AH9" s="304" t="s">
        <v>90</v>
      </c>
      <c r="AI9" s="269" t="s">
        <v>752</v>
      </c>
      <c r="AJ9" s="269" t="s">
        <v>752</v>
      </c>
      <c r="AK9" s="269"/>
      <c r="AL9" s="269"/>
      <c r="AM9" s="269"/>
      <c r="AN9" s="269" t="s">
        <v>90</v>
      </c>
      <c r="AO9" s="269" t="s">
        <v>90</v>
      </c>
      <c r="AP9" s="271" t="s">
        <v>2924</v>
      </c>
      <c r="AQ9" s="822">
        <f t="shared" si="28"/>
        <v>0</v>
      </c>
      <c r="AR9" s="823">
        <f t="shared" si="29"/>
        <v>0</v>
      </c>
      <c r="AS9" s="824">
        <f t="shared" si="2"/>
        <v>0</v>
      </c>
      <c r="AT9" s="824">
        <f t="shared" si="3"/>
        <v>0</v>
      </c>
      <c r="AU9" s="131" t="str">
        <f t="shared" si="30"/>
        <v/>
      </c>
      <c r="AV9" s="132" t="str">
        <f t="shared" si="5"/>
        <v/>
      </c>
      <c r="AW9" s="131" t="str">
        <f t="shared" si="6"/>
        <v/>
      </c>
      <c r="AX9" s="133" t="str">
        <f t="shared" si="7"/>
        <v/>
      </c>
      <c r="AY9" s="133" t="str">
        <f t="shared" si="8"/>
        <v/>
      </c>
      <c r="AZ9" s="134" t="str">
        <f t="shared" si="31"/>
        <v/>
      </c>
      <c r="BA9" s="643">
        <v>3</v>
      </c>
      <c r="BB9" s="825" t="s">
        <v>281</v>
      </c>
      <c r="BC9" s="826"/>
      <c r="BD9" s="826"/>
      <c r="BE9" s="826"/>
      <c r="BF9" s="826"/>
      <c r="BG9" s="826"/>
      <c r="BH9" s="826"/>
      <c r="BI9" s="506"/>
      <c r="BJ9" s="507">
        <v>0</v>
      </c>
      <c r="BK9" s="506"/>
      <c r="BL9" s="507"/>
      <c r="BM9" s="269" t="s">
        <v>182</v>
      </c>
      <c r="BN9" s="269" t="s">
        <v>182</v>
      </c>
      <c r="BO9" s="271" t="s">
        <v>2924</v>
      </c>
      <c r="BP9" s="262" t="str">
        <f t="shared" si="32"/>
        <v/>
      </c>
      <c r="BQ9" s="827" t="str">
        <f t="shared" si="33"/>
        <v/>
      </c>
      <c r="BR9" s="827" t="str">
        <f t="shared" si="34"/>
        <v/>
      </c>
      <c r="BS9" s="827" t="str">
        <f t="shared" si="35"/>
        <v/>
      </c>
      <c r="BT9" s="828" t="str">
        <f t="shared" si="36"/>
        <v/>
      </c>
      <c r="BU9" s="828" t="str">
        <f t="shared" si="37"/>
        <v/>
      </c>
      <c r="BV9" s="827" t="str">
        <f t="shared" si="38"/>
        <v/>
      </c>
      <c r="BW9" s="827" t="str">
        <f t="shared" si="39"/>
        <v/>
      </c>
      <c r="BX9" s="827" t="str">
        <f t="shared" si="40"/>
        <v/>
      </c>
      <c r="BY9" s="827" t="str">
        <f t="shared" si="41"/>
        <v/>
      </c>
      <c r="BZ9" s="827" t="str">
        <f t="shared" si="42"/>
        <v/>
      </c>
      <c r="CA9" s="827" t="str">
        <f t="shared" si="43"/>
        <v/>
      </c>
      <c r="CB9" s="829"/>
      <c r="CC9" s="1125" t="s">
        <v>3397</v>
      </c>
      <c r="CD9" s="1126">
        <f t="shared" si="44"/>
        <v>0</v>
      </c>
      <c r="CE9" s="1126">
        <f t="shared" si="45"/>
        <v>0</v>
      </c>
    </row>
    <row r="10" spans="1:83" s="2" customFormat="1" ht="27">
      <c r="A10" s="366">
        <v>4</v>
      </c>
      <c r="B10" s="375" t="s">
        <v>2380</v>
      </c>
      <c r="C10" s="375"/>
      <c r="D10" s="375"/>
      <c r="E10" s="372"/>
      <c r="F10" s="367">
        <f>SUM(F11:F24)</f>
        <v>232739</v>
      </c>
      <c r="G10" s="367">
        <f t="shared" ref="G10:O10" si="46">SUM(G11:G24)</f>
        <v>200417</v>
      </c>
      <c r="H10" s="367">
        <f t="shared" si="46"/>
        <v>0</v>
      </c>
      <c r="I10" s="367">
        <f t="shared" si="46"/>
        <v>257817.5</v>
      </c>
      <c r="J10" s="367">
        <f t="shared" si="46"/>
        <v>206201</v>
      </c>
      <c r="K10" s="367">
        <f t="shared" si="46"/>
        <v>0</v>
      </c>
      <c r="L10" s="367">
        <f t="shared" si="46"/>
        <v>0</v>
      </c>
      <c r="M10" s="367">
        <f t="shared" si="46"/>
        <v>232739</v>
      </c>
      <c r="N10" s="367">
        <f t="shared" si="46"/>
        <v>0</v>
      </c>
      <c r="O10" s="367">
        <f t="shared" si="46"/>
        <v>257817.5</v>
      </c>
      <c r="P10" s="1506"/>
      <c r="Q10" s="1239"/>
      <c r="R10" s="1239"/>
      <c r="S10" s="441"/>
      <c r="T10" s="1507"/>
      <c r="U10" s="1495"/>
      <c r="V10" s="773"/>
      <c r="W10" s="734"/>
      <c r="X10" s="734"/>
      <c r="Y10" s="734"/>
      <c r="Z10" s="734"/>
      <c r="AA10" s="734"/>
      <c r="AB10" s="734"/>
      <c r="AC10" s="821"/>
      <c r="AD10" s="269" t="s">
        <v>1560</v>
      </c>
      <c r="AE10" s="304" t="s">
        <v>367</v>
      </c>
      <c r="AF10" s="304" t="s">
        <v>376</v>
      </c>
      <c r="AG10" s="304" t="s">
        <v>1560</v>
      </c>
      <c r="AH10" s="304" t="s">
        <v>90</v>
      </c>
      <c r="AI10" s="304" t="s">
        <v>1554</v>
      </c>
      <c r="AJ10" s="304" t="s">
        <v>367</v>
      </c>
      <c r="AK10" s="304"/>
      <c r="AL10" s="304"/>
      <c r="AM10" s="304"/>
      <c r="AN10" s="269" t="s">
        <v>90</v>
      </c>
      <c r="AO10" s="269" t="s">
        <v>90</v>
      </c>
      <c r="AP10" s="271"/>
      <c r="AQ10" s="822">
        <f t="shared" si="28"/>
        <v>0</v>
      </c>
      <c r="AR10" s="823">
        <f t="shared" si="29"/>
        <v>0</v>
      </c>
      <c r="AS10" s="824">
        <f t="shared" si="2"/>
        <v>0</v>
      </c>
      <c r="AT10" s="824">
        <f t="shared" si="3"/>
        <v>0</v>
      </c>
      <c r="AU10" s="131">
        <f t="shared" si="30"/>
        <v>16.189638439695344</v>
      </c>
      <c r="AV10" s="132">
        <f t="shared" si="5"/>
        <v>10.775374990869601</v>
      </c>
      <c r="AW10" s="131" t="str">
        <f t="shared" si="6"/>
        <v/>
      </c>
      <c r="AX10" s="133">
        <f t="shared" si="7"/>
        <v>1161.2737442432528</v>
      </c>
      <c r="AY10" s="133">
        <f t="shared" si="8"/>
        <v>1250.3212884515592</v>
      </c>
      <c r="AZ10" s="134" t="str">
        <f t="shared" si="31"/>
        <v/>
      </c>
      <c r="BA10" s="643">
        <v>4</v>
      </c>
      <c r="BB10" s="830" t="s">
        <v>2380</v>
      </c>
      <c r="BC10" s="552">
        <v>200309.6</v>
      </c>
      <c r="BD10" s="552">
        <v>186978</v>
      </c>
      <c r="BE10" s="545">
        <v>0</v>
      </c>
      <c r="BF10" s="545">
        <v>231280</v>
      </c>
      <c r="BG10" s="545">
        <v>200418</v>
      </c>
      <c r="BH10" s="545">
        <v>0</v>
      </c>
      <c r="BI10" s="552">
        <v>0</v>
      </c>
      <c r="BJ10" s="552">
        <v>200309.6</v>
      </c>
      <c r="BK10" s="545">
        <v>0</v>
      </c>
      <c r="BL10" s="545">
        <v>231280</v>
      </c>
      <c r="BM10" s="304" t="s">
        <v>376</v>
      </c>
      <c r="BN10" s="304" t="s">
        <v>182</v>
      </c>
      <c r="BO10" s="271"/>
      <c r="BP10" s="262" t="str">
        <f t="shared" si="32"/>
        <v/>
      </c>
      <c r="BQ10" s="827">
        <f t="shared" si="33"/>
        <v>1459</v>
      </c>
      <c r="BR10" s="827">
        <f t="shared" si="34"/>
        <v>-1</v>
      </c>
      <c r="BS10" s="827">
        <f t="shared" si="35"/>
        <v>0</v>
      </c>
      <c r="BT10" s="828">
        <f t="shared" si="36"/>
        <v>15.461265960293469</v>
      </c>
      <c r="BU10" s="828">
        <f t="shared" si="37"/>
        <v>16.189638439695344</v>
      </c>
      <c r="BV10" s="827">
        <f t="shared" si="38"/>
        <v>0</v>
      </c>
      <c r="BW10" s="827">
        <f t="shared" si="39"/>
        <v>1459</v>
      </c>
      <c r="BX10" s="827" t="str">
        <f t="shared" si="40"/>
        <v/>
      </c>
      <c r="BY10" s="827" t="str">
        <f t="shared" si="41"/>
        <v/>
      </c>
      <c r="BZ10" s="827" t="str">
        <f t="shared" si="42"/>
        <v/>
      </c>
      <c r="CA10" s="827" t="str">
        <f t="shared" si="43"/>
        <v/>
      </c>
      <c r="CB10" s="829"/>
      <c r="CC10" s="1125" t="s">
        <v>3400</v>
      </c>
      <c r="CD10" s="1126">
        <f>F10-L10-M10</f>
        <v>0</v>
      </c>
      <c r="CE10" s="1126">
        <f t="shared" si="45"/>
        <v>0</v>
      </c>
    </row>
    <row r="11" spans="1:83" s="2" customFormat="1" ht="54">
      <c r="A11" s="1577" t="s">
        <v>2207</v>
      </c>
      <c r="B11" s="1578" t="s">
        <v>2918</v>
      </c>
      <c r="C11" s="1578" t="s">
        <v>2208</v>
      </c>
      <c r="D11" s="1578" t="s">
        <v>2209</v>
      </c>
      <c r="E11" s="1579" t="s">
        <v>339</v>
      </c>
      <c r="F11" s="1425">
        <v>101625</v>
      </c>
      <c r="G11" s="1218">
        <v>100959</v>
      </c>
      <c r="H11" s="1218"/>
      <c r="I11" s="1218">
        <v>104780</v>
      </c>
      <c r="J11" s="1218">
        <v>104361</v>
      </c>
      <c r="K11" s="1218"/>
      <c r="L11" s="1213">
        <v>0</v>
      </c>
      <c r="M11" s="1217">
        <v>101625</v>
      </c>
      <c r="N11" s="1145">
        <v>0</v>
      </c>
      <c r="O11" s="1218">
        <v>104780</v>
      </c>
      <c r="P11" s="1219" t="s">
        <v>231</v>
      </c>
      <c r="Q11" s="1239" t="s">
        <v>3401</v>
      </c>
      <c r="R11" s="1239" t="s">
        <v>1945</v>
      </c>
      <c r="S11" s="1221" t="s">
        <v>181</v>
      </c>
      <c r="T11" s="1220" t="s">
        <v>3616</v>
      </c>
      <c r="U11" s="1495"/>
      <c r="V11" s="773"/>
      <c r="W11" s="734"/>
      <c r="X11" s="734"/>
      <c r="Y11" s="734"/>
      <c r="Z11" s="734"/>
      <c r="AA11" s="734"/>
      <c r="AB11" s="734"/>
      <c r="AC11" s="821"/>
      <c r="AD11" s="269" t="s">
        <v>228</v>
      </c>
      <c r="AE11" s="304" t="s">
        <v>532</v>
      </c>
      <c r="AF11" s="304" t="s">
        <v>533</v>
      </c>
      <c r="AG11" s="304" t="s">
        <v>531</v>
      </c>
      <c r="AH11" s="304" t="s">
        <v>3081</v>
      </c>
      <c r="AI11" s="304" t="s">
        <v>1561</v>
      </c>
      <c r="AJ11" s="304" t="s">
        <v>235</v>
      </c>
      <c r="AK11" s="304"/>
      <c r="AL11" s="304"/>
      <c r="AM11" s="304"/>
      <c r="AN11" s="269" t="s">
        <v>570</v>
      </c>
      <c r="AO11" s="269" t="s">
        <v>571</v>
      </c>
      <c r="AP11" s="271"/>
      <c r="AQ11" s="822">
        <f t="shared" si="28"/>
        <v>0</v>
      </c>
      <c r="AR11" s="823">
        <f t="shared" si="29"/>
        <v>0</v>
      </c>
      <c r="AS11" s="824">
        <f t="shared" si="2"/>
        <v>0</v>
      </c>
      <c r="AT11" s="824">
        <f t="shared" si="3"/>
        <v>0</v>
      </c>
      <c r="AU11" s="131">
        <f t="shared" si="30"/>
        <v>3.0078807997364621</v>
      </c>
      <c r="AV11" s="132">
        <f t="shared" si="5"/>
        <v>3.1045510455104619</v>
      </c>
      <c r="AW11" s="131">
        <f t="shared" si="6"/>
        <v>3.3696847235016092</v>
      </c>
      <c r="AX11" s="133">
        <f t="shared" si="7"/>
        <v>1006.5967372893947</v>
      </c>
      <c r="AY11" s="133">
        <f t="shared" si="8"/>
        <v>1004.0149097843063</v>
      </c>
      <c r="AZ11" s="134" t="str">
        <f t="shared" si="31"/>
        <v/>
      </c>
      <c r="BA11" s="509" t="s">
        <v>2207</v>
      </c>
      <c r="BB11" s="831" t="s">
        <v>2918</v>
      </c>
      <c r="BC11" s="832">
        <v>98657.5</v>
      </c>
      <c r="BD11" s="832">
        <v>98432</v>
      </c>
      <c r="BE11" s="833">
        <v>0</v>
      </c>
      <c r="BF11" s="832">
        <v>101152.5</v>
      </c>
      <c r="BG11" s="832">
        <v>100959</v>
      </c>
      <c r="BH11" s="833"/>
      <c r="BI11" s="834">
        <v>0</v>
      </c>
      <c r="BJ11" s="516">
        <v>98657.5</v>
      </c>
      <c r="BK11" s="834">
        <v>0</v>
      </c>
      <c r="BL11" s="516">
        <v>101152.5</v>
      </c>
      <c r="BM11" s="304" t="s">
        <v>225</v>
      </c>
      <c r="BN11" s="304" t="s">
        <v>1561</v>
      </c>
      <c r="BO11" s="271"/>
      <c r="BP11" s="262" t="str">
        <f t="shared" si="32"/>
        <v/>
      </c>
      <c r="BQ11" s="827">
        <f t="shared" si="33"/>
        <v>472.5</v>
      </c>
      <c r="BR11" s="827">
        <f t="shared" si="34"/>
        <v>0</v>
      </c>
      <c r="BS11" s="827" t="str">
        <f t="shared" si="35"/>
        <v/>
      </c>
      <c r="BT11" s="828">
        <f t="shared" si="36"/>
        <v>2.5289511694498668</v>
      </c>
      <c r="BU11" s="828">
        <f t="shared" si="37"/>
        <v>3.0078807997364621</v>
      </c>
      <c r="BV11" s="827">
        <f t="shared" si="38"/>
        <v>0</v>
      </c>
      <c r="BW11" s="827">
        <f t="shared" si="39"/>
        <v>472.5</v>
      </c>
      <c r="BX11" s="827" t="str">
        <f t="shared" si="40"/>
        <v/>
      </c>
      <c r="BY11" s="827" t="str">
        <f t="shared" si="41"/>
        <v/>
      </c>
      <c r="BZ11" s="827" t="str">
        <f t="shared" si="42"/>
        <v/>
      </c>
      <c r="CA11" s="827" t="str">
        <f t="shared" si="43"/>
        <v>chk</v>
      </c>
      <c r="CB11" s="829"/>
      <c r="CC11" s="1125" t="s">
        <v>3397</v>
      </c>
      <c r="CD11" s="1126">
        <f t="shared" si="44"/>
        <v>0</v>
      </c>
      <c r="CE11" s="1126">
        <f t="shared" si="45"/>
        <v>0</v>
      </c>
    </row>
    <row r="12" spans="1:83" s="2" customFormat="1" ht="54">
      <c r="A12" s="1539" t="s">
        <v>3824</v>
      </c>
      <c r="B12" s="1540" t="s">
        <v>2844</v>
      </c>
      <c r="C12" s="1541" t="s">
        <v>2845</v>
      </c>
      <c r="D12" s="1541" t="s">
        <v>1415</v>
      </c>
      <c r="E12" s="1542" t="s">
        <v>90</v>
      </c>
      <c r="F12" s="1543">
        <v>27380.5</v>
      </c>
      <c r="G12" s="1543">
        <v>17803</v>
      </c>
      <c r="H12" s="1543"/>
      <c r="I12" s="1543">
        <v>26644</v>
      </c>
      <c r="J12" s="1543">
        <v>17503</v>
      </c>
      <c r="K12" s="1543"/>
      <c r="L12" s="1139"/>
      <c r="M12" s="1139">
        <v>27380.5</v>
      </c>
      <c r="N12" s="1139"/>
      <c r="O12" s="1139">
        <v>26644</v>
      </c>
      <c r="P12" s="1542" t="s">
        <v>231</v>
      </c>
      <c r="Q12" s="1239" t="s">
        <v>1306</v>
      </c>
      <c r="R12" s="1239" t="s">
        <v>2841</v>
      </c>
      <c r="S12" s="1544" t="s">
        <v>2846</v>
      </c>
      <c r="T12" s="1545" t="s">
        <v>2847</v>
      </c>
      <c r="U12" s="1546"/>
      <c r="V12" s="773"/>
      <c r="W12" s="734"/>
      <c r="X12" s="734"/>
      <c r="Y12" s="734"/>
      <c r="Z12" s="734"/>
      <c r="AA12" s="734"/>
      <c r="AB12" s="734"/>
      <c r="AC12" s="821"/>
      <c r="AD12" s="269" t="s">
        <v>1560</v>
      </c>
      <c r="AE12" s="269" t="s">
        <v>1560</v>
      </c>
      <c r="AF12" s="269" t="s">
        <v>1560</v>
      </c>
      <c r="AG12" s="269" t="s">
        <v>1560</v>
      </c>
      <c r="AH12" s="304" t="s">
        <v>90</v>
      </c>
      <c r="AI12" s="269" t="s">
        <v>1560</v>
      </c>
      <c r="AJ12" s="269" t="s">
        <v>1560</v>
      </c>
      <c r="AK12" s="304"/>
      <c r="AL12" s="304"/>
      <c r="AM12" s="304"/>
      <c r="AN12" s="269" t="s">
        <v>90</v>
      </c>
      <c r="AO12" s="269" t="s">
        <v>90</v>
      </c>
      <c r="AP12" s="271" t="s">
        <v>2966</v>
      </c>
      <c r="AQ12" s="822">
        <f t="shared" si="28"/>
        <v>0</v>
      </c>
      <c r="AR12" s="823">
        <f t="shared" si="29"/>
        <v>0</v>
      </c>
      <c r="AS12" s="824">
        <f t="shared" si="2"/>
        <v>0</v>
      </c>
      <c r="AT12" s="824">
        <f t="shared" si="3"/>
        <v>0</v>
      </c>
      <c r="AU12" s="131">
        <f t="shared" si="30"/>
        <v>75.944608662125688</v>
      </c>
      <c r="AV12" s="132">
        <f t="shared" si="5"/>
        <v>-2.6898705282956903</v>
      </c>
      <c r="AW12" s="131">
        <f t="shared" si="6"/>
        <v>-1.6851092512497945</v>
      </c>
      <c r="AX12" s="133">
        <f t="shared" si="7"/>
        <v>1537.9711284614953</v>
      </c>
      <c r="AY12" s="133">
        <f t="shared" si="8"/>
        <v>1522.2533280009141</v>
      </c>
      <c r="AZ12" s="134" t="str">
        <f t="shared" si="31"/>
        <v/>
      </c>
      <c r="BA12" s="509" t="s">
        <v>1400</v>
      </c>
      <c r="BB12" s="835" t="s">
        <v>2844</v>
      </c>
      <c r="BC12" s="836">
        <v>15562</v>
      </c>
      <c r="BD12" s="836">
        <v>17838</v>
      </c>
      <c r="BE12" s="836"/>
      <c r="BF12" s="836">
        <v>27380.5</v>
      </c>
      <c r="BG12" s="836">
        <v>17803</v>
      </c>
      <c r="BH12" s="836"/>
      <c r="BI12" s="513"/>
      <c r="BJ12" s="507">
        <v>15562</v>
      </c>
      <c r="BK12" s="513"/>
      <c r="BL12" s="507">
        <v>27380.5</v>
      </c>
      <c r="BM12" s="269" t="s">
        <v>182</v>
      </c>
      <c r="BN12" s="269" t="s">
        <v>182</v>
      </c>
      <c r="BO12" s="271" t="s">
        <v>2966</v>
      </c>
      <c r="BP12" s="262" t="str">
        <f t="shared" si="32"/>
        <v/>
      </c>
      <c r="BQ12" s="827">
        <f t="shared" si="33"/>
        <v>0</v>
      </c>
      <c r="BR12" s="827">
        <f t="shared" si="34"/>
        <v>0</v>
      </c>
      <c r="BS12" s="827" t="str">
        <f t="shared" si="35"/>
        <v/>
      </c>
      <c r="BT12" s="828" t="str">
        <f t="shared" si="36"/>
        <v/>
      </c>
      <c r="BU12" s="828" t="str">
        <f t="shared" si="37"/>
        <v/>
      </c>
      <c r="BV12" s="827" t="str">
        <f t="shared" si="38"/>
        <v/>
      </c>
      <c r="BW12" s="827">
        <f t="shared" si="39"/>
        <v>0</v>
      </c>
      <c r="BX12" s="827" t="str">
        <f t="shared" si="40"/>
        <v/>
      </c>
      <c r="BY12" s="827" t="str">
        <f t="shared" si="41"/>
        <v/>
      </c>
      <c r="BZ12" s="827" t="str">
        <f t="shared" si="42"/>
        <v/>
      </c>
      <c r="CA12" s="827" t="str">
        <f t="shared" si="43"/>
        <v/>
      </c>
      <c r="CB12" s="829"/>
      <c r="CC12" s="1125" t="s">
        <v>1386</v>
      </c>
      <c r="CD12" s="1126">
        <f t="shared" si="44"/>
        <v>0</v>
      </c>
      <c r="CE12" s="1126">
        <f t="shared" si="45"/>
        <v>0</v>
      </c>
    </row>
    <row r="13" spans="1:83" s="2" customFormat="1" ht="67.5">
      <c r="A13" s="1347" t="s">
        <v>1388</v>
      </c>
      <c r="B13" s="1540" t="s">
        <v>2850</v>
      </c>
      <c r="C13" s="1541" t="s">
        <v>3825</v>
      </c>
      <c r="D13" s="1541" t="s">
        <v>1303</v>
      </c>
      <c r="E13" s="1542" t="s">
        <v>285</v>
      </c>
      <c r="F13" s="1543">
        <v>15967</v>
      </c>
      <c r="G13" s="1543">
        <v>15904</v>
      </c>
      <c r="H13" s="1543">
        <v>0</v>
      </c>
      <c r="I13" s="1543">
        <v>16600</v>
      </c>
      <c r="J13" s="1543">
        <v>16519</v>
      </c>
      <c r="K13" s="1543"/>
      <c r="L13" s="1139">
        <v>0</v>
      </c>
      <c r="M13" s="1139">
        <v>15967</v>
      </c>
      <c r="N13" s="1139"/>
      <c r="O13" s="1139">
        <v>16600</v>
      </c>
      <c r="P13" s="1542" t="s">
        <v>231</v>
      </c>
      <c r="Q13" s="1239" t="s">
        <v>1306</v>
      </c>
      <c r="R13" s="1239" t="s">
        <v>2091</v>
      </c>
      <c r="S13" s="1466" t="s">
        <v>2093</v>
      </c>
      <c r="T13" s="1545" t="s">
        <v>2094</v>
      </c>
      <c r="U13" s="1546"/>
      <c r="V13" s="773"/>
      <c r="W13" s="734"/>
      <c r="X13" s="734"/>
      <c r="Y13" s="734"/>
      <c r="Z13" s="734"/>
      <c r="AA13" s="734"/>
      <c r="AB13" s="734"/>
      <c r="AC13" s="821"/>
      <c r="AD13" s="269" t="s">
        <v>1560</v>
      </c>
      <c r="AE13" s="269" t="s">
        <v>1560</v>
      </c>
      <c r="AF13" s="269" t="s">
        <v>1560</v>
      </c>
      <c r="AG13" s="269" t="s">
        <v>1560</v>
      </c>
      <c r="AH13" s="304" t="s">
        <v>90</v>
      </c>
      <c r="AI13" s="269" t="s">
        <v>1560</v>
      </c>
      <c r="AJ13" s="269" t="s">
        <v>1560</v>
      </c>
      <c r="AK13" s="269"/>
      <c r="AL13" s="269"/>
      <c r="AM13" s="304"/>
      <c r="AN13" s="269" t="s">
        <v>90</v>
      </c>
      <c r="AO13" s="269" t="s">
        <v>90</v>
      </c>
      <c r="AP13" s="271" t="s">
        <v>2003</v>
      </c>
      <c r="AQ13" s="822">
        <f t="shared" si="28"/>
        <v>0</v>
      </c>
      <c r="AR13" s="823">
        <f t="shared" si="29"/>
        <v>0</v>
      </c>
      <c r="AS13" s="824">
        <f t="shared" si="2"/>
        <v>0</v>
      </c>
      <c r="AT13" s="824">
        <f t="shared" si="3"/>
        <v>0</v>
      </c>
      <c r="AU13" s="131">
        <f t="shared" si="30"/>
        <v>3.5406264185201985</v>
      </c>
      <c r="AV13" s="132">
        <f t="shared" si="5"/>
        <v>3.9644266299242226</v>
      </c>
      <c r="AW13" s="131">
        <f t="shared" si="6"/>
        <v>3.866951710261568</v>
      </c>
      <c r="AX13" s="133">
        <f t="shared" si="7"/>
        <v>1003.9612676056338</v>
      </c>
      <c r="AY13" s="133">
        <f t="shared" si="8"/>
        <v>1004.9034445184333</v>
      </c>
      <c r="AZ13" s="134" t="str">
        <f t="shared" si="31"/>
        <v/>
      </c>
      <c r="BA13" s="509" t="s">
        <v>1388</v>
      </c>
      <c r="BB13" s="835" t="s">
        <v>2850</v>
      </c>
      <c r="BC13" s="836">
        <v>15421</v>
      </c>
      <c r="BD13" s="836">
        <v>15340</v>
      </c>
      <c r="BE13" s="836">
        <v>0</v>
      </c>
      <c r="BF13" s="836">
        <v>15967</v>
      </c>
      <c r="BG13" s="836">
        <v>15904</v>
      </c>
      <c r="BH13" s="836">
        <v>0</v>
      </c>
      <c r="BI13" s="513">
        <v>0</v>
      </c>
      <c r="BJ13" s="507">
        <v>15421</v>
      </c>
      <c r="BK13" s="513">
        <v>0</v>
      </c>
      <c r="BL13" s="507">
        <v>15967</v>
      </c>
      <c r="BM13" s="269" t="s">
        <v>182</v>
      </c>
      <c r="BN13" s="269" t="s">
        <v>182</v>
      </c>
      <c r="BO13" s="271" t="s">
        <v>2003</v>
      </c>
      <c r="BP13" s="262" t="str">
        <f t="shared" si="32"/>
        <v/>
      </c>
      <c r="BQ13" s="827">
        <f t="shared" si="33"/>
        <v>0</v>
      </c>
      <c r="BR13" s="827">
        <f t="shared" si="34"/>
        <v>0</v>
      </c>
      <c r="BS13" s="827">
        <f t="shared" si="35"/>
        <v>0</v>
      </c>
      <c r="BT13" s="828" t="str">
        <f t="shared" si="36"/>
        <v/>
      </c>
      <c r="BU13" s="828" t="str">
        <f t="shared" si="37"/>
        <v/>
      </c>
      <c r="BV13" s="827">
        <f t="shared" si="38"/>
        <v>0</v>
      </c>
      <c r="BW13" s="827">
        <f t="shared" si="39"/>
        <v>0</v>
      </c>
      <c r="BX13" s="827" t="str">
        <f t="shared" si="40"/>
        <v/>
      </c>
      <c r="BY13" s="827" t="str">
        <f t="shared" si="41"/>
        <v/>
      </c>
      <c r="BZ13" s="827" t="str">
        <f t="shared" si="42"/>
        <v/>
      </c>
      <c r="CA13" s="827" t="str">
        <f t="shared" si="43"/>
        <v/>
      </c>
      <c r="CB13" s="829"/>
      <c r="CC13" s="1125" t="s">
        <v>1401</v>
      </c>
      <c r="CD13" s="1126">
        <f t="shared" si="44"/>
        <v>0</v>
      </c>
      <c r="CE13" s="1126">
        <f t="shared" si="45"/>
        <v>0</v>
      </c>
    </row>
    <row r="14" spans="1:83" s="2" customFormat="1" ht="189">
      <c r="A14" s="1547" t="s">
        <v>1389</v>
      </c>
      <c r="B14" s="1548" t="s">
        <v>2852</v>
      </c>
      <c r="C14" s="1549" t="s">
        <v>3829</v>
      </c>
      <c r="D14" s="1549" t="s">
        <v>1415</v>
      </c>
      <c r="E14" s="1550" t="s">
        <v>285</v>
      </c>
      <c r="F14" s="1551">
        <v>39602</v>
      </c>
      <c r="G14" s="1551">
        <v>18351</v>
      </c>
      <c r="H14" s="1551"/>
      <c r="I14" s="1552">
        <v>59984</v>
      </c>
      <c r="J14" s="1552">
        <v>19208</v>
      </c>
      <c r="K14" s="1551"/>
      <c r="L14" s="1553"/>
      <c r="M14" s="1553">
        <v>39602</v>
      </c>
      <c r="N14" s="1553"/>
      <c r="O14" s="1554">
        <v>59984</v>
      </c>
      <c r="P14" s="1550" t="s">
        <v>231</v>
      </c>
      <c r="Q14" s="1239" t="s">
        <v>1306</v>
      </c>
      <c r="R14" s="1239" t="s">
        <v>1416</v>
      </c>
      <c r="S14" s="1555" t="s">
        <v>1417</v>
      </c>
      <c r="T14" s="1556" t="s">
        <v>1418</v>
      </c>
      <c r="U14" s="1557" t="s">
        <v>3830</v>
      </c>
      <c r="V14" s="773"/>
      <c r="W14" s="734"/>
      <c r="X14" s="734"/>
      <c r="Y14" s="734"/>
      <c r="Z14" s="734"/>
      <c r="AA14" s="734"/>
      <c r="AB14" s="734"/>
      <c r="AC14" s="821"/>
      <c r="AD14" s="269" t="s">
        <v>1560</v>
      </c>
      <c r="AE14" s="269" t="s">
        <v>1560</v>
      </c>
      <c r="AF14" s="269" t="s">
        <v>1560</v>
      </c>
      <c r="AG14" s="269" t="s">
        <v>1560</v>
      </c>
      <c r="AH14" s="304" t="s">
        <v>90</v>
      </c>
      <c r="AI14" s="269" t="s">
        <v>1560</v>
      </c>
      <c r="AJ14" s="269" t="s">
        <v>1560</v>
      </c>
      <c r="AK14" s="304"/>
      <c r="AL14" s="304"/>
      <c r="AM14" s="304"/>
      <c r="AN14" s="269" t="s">
        <v>90</v>
      </c>
      <c r="AO14" s="269" t="s">
        <v>90</v>
      </c>
      <c r="AP14" s="271" t="s">
        <v>1559</v>
      </c>
      <c r="AQ14" s="822">
        <f t="shared" si="28"/>
        <v>0</v>
      </c>
      <c r="AR14" s="823">
        <f t="shared" si="29"/>
        <v>0</v>
      </c>
      <c r="AS14" s="824">
        <f t="shared" si="2"/>
        <v>0</v>
      </c>
      <c r="AT14" s="824">
        <f t="shared" si="3"/>
        <v>0</v>
      </c>
      <c r="AU14" s="131">
        <f t="shared" si="30"/>
        <v>3.5075797177208656</v>
      </c>
      <c r="AV14" s="132">
        <f t="shared" si="5"/>
        <v>51.467097621332258</v>
      </c>
      <c r="AW14" s="131">
        <f t="shared" si="6"/>
        <v>4.6700452291428274</v>
      </c>
      <c r="AX14" s="133">
        <f t="shared" si="7"/>
        <v>2158.0295351751947</v>
      </c>
      <c r="AY14" s="133">
        <f t="shared" si="8"/>
        <v>3122.8654727197004</v>
      </c>
      <c r="AZ14" s="134">
        <f t="shared" si="31"/>
        <v>44.709116433208493</v>
      </c>
      <c r="BA14" s="509" t="s">
        <v>1389</v>
      </c>
      <c r="BB14" s="835" t="s">
        <v>2852</v>
      </c>
      <c r="BC14" s="836">
        <v>38260</v>
      </c>
      <c r="BD14" s="836">
        <v>17732</v>
      </c>
      <c r="BE14" s="836"/>
      <c r="BF14" s="836">
        <v>39602</v>
      </c>
      <c r="BG14" s="836">
        <v>18351</v>
      </c>
      <c r="BH14" s="836"/>
      <c r="BI14" s="513"/>
      <c r="BJ14" s="507">
        <v>38260</v>
      </c>
      <c r="BK14" s="513"/>
      <c r="BL14" s="507">
        <v>39602</v>
      </c>
      <c r="BM14" s="269" t="s">
        <v>182</v>
      </c>
      <c r="BN14" s="269" t="s">
        <v>182</v>
      </c>
      <c r="BO14" s="271" t="s">
        <v>1549</v>
      </c>
      <c r="BP14" s="262" t="str">
        <f t="shared" si="32"/>
        <v/>
      </c>
      <c r="BQ14" s="827">
        <f t="shared" si="33"/>
        <v>0</v>
      </c>
      <c r="BR14" s="827">
        <f t="shared" si="34"/>
        <v>0</v>
      </c>
      <c r="BS14" s="827" t="str">
        <f t="shared" si="35"/>
        <v/>
      </c>
      <c r="BT14" s="828" t="str">
        <f t="shared" si="36"/>
        <v/>
      </c>
      <c r="BU14" s="828" t="str">
        <f t="shared" si="37"/>
        <v/>
      </c>
      <c r="BV14" s="827" t="str">
        <f t="shared" si="38"/>
        <v/>
      </c>
      <c r="BW14" s="827">
        <f t="shared" si="39"/>
        <v>0</v>
      </c>
      <c r="BX14" s="827" t="str">
        <f t="shared" si="40"/>
        <v/>
      </c>
      <c r="BY14" s="827" t="str">
        <f t="shared" si="41"/>
        <v/>
      </c>
      <c r="BZ14" s="827" t="str">
        <f t="shared" si="42"/>
        <v/>
      </c>
      <c r="CA14" s="827" t="str">
        <f t="shared" si="43"/>
        <v/>
      </c>
      <c r="CB14" s="829"/>
      <c r="CC14" s="1125" t="s">
        <v>1386</v>
      </c>
      <c r="CD14" s="1126">
        <f t="shared" si="44"/>
        <v>0</v>
      </c>
      <c r="CE14" s="1126">
        <f t="shared" si="45"/>
        <v>0</v>
      </c>
    </row>
    <row r="15" spans="1:83" s="2" customFormat="1" ht="54">
      <c r="A15" s="1347" t="s">
        <v>1390</v>
      </c>
      <c r="B15" s="1540" t="s">
        <v>2836</v>
      </c>
      <c r="C15" s="1541" t="s">
        <v>2837</v>
      </c>
      <c r="D15" s="1541" t="s">
        <v>1501</v>
      </c>
      <c r="E15" s="1542" t="s">
        <v>90</v>
      </c>
      <c r="F15" s="1543">
        <v>11716</v>
      </c>
      <c r="G15" s="1543">
        <v>11599</v>
      </c>
      <c r="H15" s="1543"/>
      <c r="I15" s="1543">
        <v>11749</v>
      </c>
      <c r="J15" s="1543">
        <v>11764</v>
      </c>
      <c r="K15" s="1543"/>
      <c r="L15" s="1139"/>
      <c r="M15" s="1139">
        <v>11716</v>
      </c>
      <c r="N15" s="1139"/>
      <c r="O15" s="1139">
        <v>11749</v>
      </c>
      <c r="P15" s="1542" t="s">
        <v>231</v>
      </c>
      <c r="Q15" s="1239" t="s">
        <v>1306</v>
      </c>
      <c r="R15" s="1239" t="s">
        <v>2831</v>
      </c>
      <c r="S15" s="1466" t="s">
        <v>1307</v>
      </c>
      <c r="T15" s="1545" t="s">
        <v>2832</v>
      </c>
      <c r="U15" s="1546"/>
      <c r="V15" s="773"/>
      <c r="W15" s="734"/>
      <c r="X15" s="734"/>
      <c r="Y15" s="734"/>
      <c r="Z15" s="734"/>
      <c r="AA15" s="734"/>
      <c r="AB15" s="734"/>
      <c r="AC15" s="821"/>
      <c r="AD15" s="269" t="s">
        <v>1560</v>
      </c>
      <c r="AE15" s="269" t="s">
        <v>1560</v>
      </c>
      <c r="AF15" s="269" t="s">
        <v>1560</v>
      </c>
      <c r="AG15" s="269" t="s">
        <v>1560</v>
      </c>
      <c r="AH15" s="304" t="s">
        <v>90</v>
      </c>
      <c r="AI15" s="269" t="s">
        <v>1560</v>
      </c>
      <c r="AJ15" s="269" t="s">
        <v>1560</v>
      </c>
      <c r="AK15" s="304"/>
      <c r="AL15" s="304"/>
      <c r="AM15" s="304"/>
      <c r="AN15" s="269" t="s">
        <v>90</v>
      </c>
      <c r="AO15" s="269" t="s">
        <v>90</v>
      </c>
      <c r="AP15" s="271" t="s">
        <v>1559</v>
      </c>
      <c r="AQ15" s="822">
        <f t="shared" si="28"/>
        <v>0</v>
      </c>
      <c r="AR15" s="823">
        <f t="shared" si="29"/>
        <v>0</v>
      </c>
      <c r="AS15" s="824">
        <f t="shared" si="2"/>
        <v>0</v>
      </c>
      <c r="AT15" s="824">
        <f t="shared" si="3"/>
        <v>0</v>
      </c>
      <c r="AU15" s="131">
        <f t="shared" si="30"/>
        <v>49.476907374330196</v>
      </c>
      <c r="AV15" s="132">
        <f t="shared" si="5"/>
        <v>0.28166609764423978</v>
      </c>
      <c r="AW15" s="131">
        <f t="shared" si="6"/>
        <v>1.4225364255539219</v>
      </c>
      <c r="AX15" s="133">
        <f t="shared" si="7"/>
        <v>1010.0870764721097</v>
      </c>
      <c r="AY15" s="133">
        <f t="shared" si="8"/>
        <v>998.72492349540971</v>
      </c>
      <c r="AZ15" s="134" t="str">
        <f t="shared" si="31"/>
        <v/>
      </c>
      <c r="BA15" s="509" t="s">
        <v>1390</v>
      </c>
      <c r="BB15" s="835" t="s">
        <v>2836</v>
      </c>
      <c r="BC15" s="836">
        <v>7838</v>
      </c>
      <c r="BD15" s="836">
        <v>7757</v>
      </c>
      <c r="BE15" s="836"/>
      <c r="BF15" s="836">
        <v>11716</v>
      </c>
      <c r="BG15" s="836">
        <v>11599</v>
      </c>
      <c r="BH15" s="836"/>
      <c r="BI15" s="513"/>
      <c r="BJ15" s="507">
        <v>7838</v>
      </c>
      <c r="BK15" s="513"/>
      <c r="BL15" s="507">
        <v>11716</v>
      </c>
      <c r="BM15" s="269" t="s">
        <v>182</v>
      </c>
      <c r="BN15" s="269" t="s">
        <v>182</v>
      </c>
      <c r="BO15" s="271" t="s">
        <v>1549</v>
      </c>
      <c r="BP15" s="262" t="str">
        <f t="shared" si="32"/>
        <v/>
      </c>
      <c r="BQ15" s="827">
        <f t="shared" si="33"/>
        <v>0</v>
      </c>
      <c r="BR15" s="827">
        <f t="shared" si="34"/>
        <v>0</v>
      </c>
      <c r="BS15" s="827" t="str">
        <f t="shared" si="35"/>
        <v/>
      </c>
      <c r="BT15" s="828" t="str">
        <f t="shared" si="36"/>
        <v/>
      </c>
      <c r="BU15" s="828" t="str">
        <f t="shared" si="37"/>
        <v/>
      </c>
      <c r="BV15" s="827" t="str">
        <f t="shared" si="38"/>
        <v/>
      </c>
      <c r="BW15" s="827">
        <f t="shared" si="39"/>
        <v>0</v>
      </c>
      <c r="BX15" s="827" t="str">
        <f t="shared" si="40"/>
        <v/>
      </c>
      <c r="BY15" s="827" t="str">
        <f t="shared" si="41"/>
        <v/>
      </c>
      <c r="BZ15" s="827" t="str">
        <f t="shared" si="42"/>
        <v/>
      </c>
      <c r="CA15" s="827" t="str">
        <f t="shared" si="43"/>
        <v/>
      </c>
      <c r="CB15" s="829"/>
      <c r="CC15" s="1125" t="s">
        <v>1401</v>
      </c>
      <c r="CD15" s="1126">
        <f t="shared" si="44"/>
        <v>0</v>
      </c>
      <c r="CE15" s="1126">
        <f t="shared" si="45"/>
        <v>0</v>
      </c>
    </row>
    <row r="16" spans="1:83" s="2" customFormat="1" ht="31.5">
      <c r="A16" s="1347" t="s">
        <v>1391</v>
      </c>
      <c r="B16" s="1540" t="s">
        <v>2862</v>
      </c>
      <c r="C16" s="1541" t="s">
        <v>3826</v>
      </c>
      <c r="D16" s="1541" t="s">
        <v>1305</v>
      </c>
      <c r="E16" s="1542" t="s">
        <v>90</v>
      </c>
      <c r="F16" s="1543">
        <v>2392</v>
      </c>
      <c r="G16" s="1543">
        <v>2385</v>
      </c>
      <c r="H16" s="1543"/>
      <c r="I16" s="1543">
        <v>2416</v>
      </c>
      <c r="J16" s="1543">
        <v>2419</v>
      </c>
      <c r="K16" s="1543"/>
      <c r="L16" s="1139"/>
      <c r="M16" s="1139">
        <v>2392</v>
      </c>
      <c r="N16" s="1139"/>
      <c r="O16" s="1139">
        <v>2416</v>
      </c>
      <c r="P16" s="1542" t="s">
        <v>231</v>
      </c>
      <c r="Q16" s="1239" t="s">
        <v>1294</v>
      </c>
      <c r="R16" s="1239" t="s">
        <v>1419</v>
      </c>
      <c r="S16" s="1466" t="s">
        <v>1420</v>
      </c>
      <c r="T16" s="1545" t="s">
        <v>1821</v>
      </c>
      <c r="U16" s="1546"/>
      <c r="V16" s="773"/>
      <c r="W16" s="734"/>
      <c r="X16" s="734"/>
      <c r="Y16" s="734"/>
      <c r="Z16" s="734"/>
      <c r="AA16" s="734"/>
      <c r="AB16" s="734"/>
      <c r="AC16" s="821"/>
      <c r="AD16" s="269" t="s">
        <v>1560</v>
      </c>
      <c r="AE16" s="269" t="s">
        <v>1560</v>
      </c>
      <c r="AF16" s="269" t="s">
        <v>1560</v>
      </c>
      <c r="AG16" s="269" t="s">
        <v>1560</v>
      </c>
      <c r="AH16" s="304" t="s">
        <v>90</v>
      </c>
      <c r="AI16" s="269" t="s">
        <v>1560</v>
      </c>
      <c r="AJ16" s="269" t="s">
        <v>1560</v>
      </c>
      <c r="AK16" s="304"/>
      <c r="AL16" s="304"/>
      <c r="AM16" s="304"/>
      <c r="AN16" s="269" t="s">
        <v>90</v>
      </c>
      <c r="AO16" s="269" t="s">
        <v>90</v>
      </c>
      <c r="AP16" s="271" t="s">
        <v>2967</v>
      </c>
      <c r="AQ16" s="822">
        <f t="shared" si="28"/>
        <v>0</v>
      </c>
      <c r="AR16" s="823">
        <f t="shared" si="29"/>
        <v>0</v>
      </c>
      <c r="AS16" s="824">
        <f t="shared" si="2"/>
        <v>0</v>
      </c>
      <c r="AT16" s="824">
        <f t="shared" si="3"/>
        <v>0</v>
      </c>
      <c r="AU16" s="131">
        <f t="shared" si="30"/>
        <v>219.95719636169073</v>
      </c>
      <c r="AV16" s="132">
        <f t="shared" si="5"/>
        <v>1.0033444816053505</v>
      </c>
      <c r="AW16" s="131">
        <f t="shared" si="6"/>
        <v>1.4255765199161496</v>
      </c>
      <c r="AX16" s="133">
        <f t="shared" si="7"/>
        <v>1002.9350104821804</v>
      </c>
      <c r="AY16" s="133">
        <f t="shared" si="8"/>
        <v>998.75981810665564</v>
      </c>
      <c r="AZ16" s="134" t="str">
        <f t="shared" si="31"/>
        <v/>
      </c>
      <c r="BA16" s="509" t="s">
        <v>1391</v>
      </c>
      <c r="BB16" s="835" t="s">
        <v>2862</v>
      </c>
      <c r="BC16" s="836">
        <v>747.6</v>
      </c>
      <c r="BD16" s="836">
        <v>2397</v>
      </c>
      <c r="BE16" s="836"/>
      <c r="BF16" s="836">
        <v>2392</v>
      </c>
      <c r="BG16" s="836">
        <v>2385</v>
      </c>
      <c r="BH16" s="836"/>
      <c r="BI16" s="513"/>
      <c r="BJ16" s="507">
        <v>747.6</v>
      </c>
      <c r="BK16" s="513"/>
      <c r="BL16" s="507">
        <v>2392</v>
      </c>
      <c r="BM16" s="269" t="s">
        <v>182</v>
      </c>
      <c r="BN16" s="269" t="s">
        <v>182</v>
      </c>
      <c r="BO16" s="271" t="s">
        <v>2967</v>
      </c>
      <c r="BP16" s="262" t="str">
        <f t="shared" si="32"/>
        <v/>
      </c>
      <c r="BQ16" s="827">
        <f t="shared" si="33"/>
        <v>0</v>
      </c>
      <c r="BR16" s="827">
        <f t="shared" si="34"/>
        <v>0</v>
      </c>
      <c r="BS16" s="827" t="str">
        <f t="shared" si="35"/>
        <v/>
      </c>
      <c r="BT16" s="828" t="str">
        <f t="shared" si="36"/>
        <v/>
      </c>
      <c r="BU16" s="828" t="str">
        <f t="shared" si="37"/>
        <v/>
      </c>
      <c r="BV16" s="827" t="str">
        <f t="shared" si="38"/>
        <v/>
      </c>
      <c r="BW16" s="827">
        <f t="shared" si="39"/>
        <v>0</v>
      </c>
      <c r="BX16" s="827" t="str">
        <f t="shared" si="40"/>
        <v/>
      </c>
      <c r="BY16" s="827" t="str">
        <f t="shared" si="41"/>
        <v/>
      </c>
      <c r="BZ16" s="827" t="str">
        <f t="shared" si="42"/>
        <v/>
      </c>
      <c r="CA16" s="827" t="str">
        <f t="shared" si="43"/>
        <v/>
      </c>
      <c r="CB16" s="829"/>
      <c r="CC16" s="1125" t="s">
        <v>1402</v>
      </c>
      <c r="CD16" s="1126">
        <f t="shared" si="44"/>
        <v>0</v>
      </c>
      <c r="CE16" s="1126">
        <f t="shared" si="45"/>
        <v>0</v>
      </c>
    </row>
    <row r="17" spans="1:83" s="2" customFormat="1" ht="121.5">
      <c r="A17" s="1347" t="s">
        <v>1392</v>
      </c>
      <c r="B17" s="1540" t="s">
        <v>2874</v>
      </c>
      <c r="C17" s="1541" t="s">
        <v>2875</v>
      </c>
      <c r="D17" s="1541" t="s">
        <v>1421</v>
      </c>
      <c r="E17" s="1542" t="s">
        <v>90</v>
      </c>
      <c r="F17" s="1543">
        <v>5186</v>
      </c>
      <c r="G17" s="1543">
        <v>7924</v>
      </c>
      <c r="H17" s="1543"/>
      <c r="I17" s="1543">
        <v>5297</v>
      </c>
      <c r="J17" s="1543">
        <v>8143</v>
      </c>
      <c r="K17" s="1543"/>
      <c r="L17" s="1139"/>
      <c r="M17" s="1139">
        <v>5186</v>
      </c>
      <c r="N17" s="1139"/>
      <c r="O17" s="1543">
        <v>5297</v>
      </c>
      <c r="P17" s="1542" t="s">
        <v>231</v>
      </c>
      <c r="Q17" s="1239" t="s">
        <v>1294</v>
      </c>
      <c r="R17" s="1239" t="s">
        <v>3827</v>
      </c>
      <c r="S17" s="1466" t="s">
        <v>1646</v>
      </c>
      <c r="T17" s="1558" t="s">
        <v>3828</v>
      </c>
      <c r="U17" s="1473"/>
      <c r="V17" s="773"/>
      <c r="W17" s="734"/>
      <c r="X17" s="734"/>
      <c r="Y17" s="734"/>
      <c r="Z17" s="734"/>
      <c r="AA17" s="734"/>
      <c r="AB17" s="734"/>
      <c r="AC17" s="821"/>
      <c r="AD17" s="269" t="s">
        <v>1560</v>
      </c>
      <c r="AE17" s="269" t="s">
        <v>1560</v>
      </c>
      <c r="AF17" s="269" t="s">
        <v>1560</v>
      </c>
      <c r="AG17" s="269" t="s">
        <v>1560</v>
      </c>
      <c r="AH17" s="304" t="s">
        <v>90</v>
      </c>
      <c r="AI17" s="269" t="s">
        <v>1560</v>
      </c>
      <c r="AJ17" s="269" t="s">
        <v>1560</v>
      </c>
      <c r="AK17" s="304"/>
      <c r="AL17" s="304"/>
      <c r="AM17" s="304"/>
      <c r="AN17" s="269" t="s">
        <v>90</v>
      </c>
      <c r="AO17" s="269" t="s">
        <v>90</v>
      </c>
      <c r="AP17" s="271" t="s">
        <v>1559</v>
      </c>
      <c r="AQ17" s="822">
        <f t="shared" si="28"/>
        <v>0</v>
      </c>
      <c r="AR17" s="823">
        <f t="shared" si="29"/>
        <v>0</v>
      </c>
      <c r="AS17" s="824">
        <f t="shared" si="2"/>
        <v>0</v>
      </c>
      <c r="AT17" s="824">
        <f t="shared" si="3"/>
        <v>0</v>
      </c>
      <c r="AU17" s="131">
        <f t="shared" si="30"/>
        <v>329.6603148301574</v>
      </c>
      <c r="AV17" s="132">
        <f t="shared" si="5"/>
        <v>2.1403779406093282</v>
      </c>
      <c r="AW17" s="131">
        <f t="shared" si="6"/>
        <v>2.7637556789500195</v>
      </c>
      <c r="AX17" s="133">
        <f t="shared" si="7"/>
        <v>654.46744068652197</v>
      </c>
      <c r="AY17" s="133">
        <f t="shared" si="8"/>
        <v>650.49735969544395</v>
      </c>
      <c r="AZ17" s="134" t="str">
        <f t="shared" si="31"/>
        <v/>
      </c>
      <c r="BA17" s="509" t="s">
        <v>1392</v>
      </c>
      <c r="BB17" s="835" t="s">
        <v>2874</v>
      </c>
      <c r="BC17" s="836">
        <v>1207</v>
      </c>
      <c r="BD17" s="836">
        <v>2326</v>
      </c>
      <c r="BE17" s="836"/>
      <c r="BF17" s="836">
        <v>5186</v>
      </c>
      <c r="BG17" s="836">
        <v>7924</v>
      </c>
      <c r="BH17" s="836"/>
      <c r="BI17" s="513"/>
      <c r="BJ17" s="507">
        <v>1207</v>
      </c>
      <c r="BK17" s="513"/>
      <c r="BL17" s="507">
        <v>5186</v>
      </c>
      <c r="BM17" s="269" t="s">
        <v>182</v>
      </c>
      <c r="BN17" s="269" t="s">
        <v>182</v>
      </c>
      <c r="BO17" s="271" t="s">
        <v>1549</v>
      </c>
      <c r="BP17" s="262" t="str">
        <f t="shared" si="32"/>
        <v/>
      </c>
      <c r="BQ17" s="827">
        <f t="shared" si="33"/>
        <v>0</v>
      </c>
      <c r="BR17" s="827">
        <f t="shared" si="34"/>
        <v>0</v>
      </c>
      <c r="BS17" s="827" t="str">
        <f t="shared" si="35"/>
        <v/>
      </c>
      <c r="BT17" s="828" t="str">
        <f t="shared" si="36"/>
        <v/>
      </c>
      <c r="BU17" s="828" t="str">
        <f t="shared" si="37"/>
        <v/>
      </c>
      <c r="BV17" s="827" t="str">
        <f t="shared" si="38"/>
        <v/>
      </c>
      <c r="BW17" s="827">
        <f t="shared" si="39"/>
        <v>0</v>
      </c>
      <c r="BX17" s="827" t="str">
        <f t="shared" si="40"/>
        <v/>
      </c>
      <c r="BY17" s="827" t="str">
        <f t="shared" si="41"/>
        <v/>
      </c>
      <c r="BZ17" s="827" t="str">
        <f t="shared" si="42"/>
        <v/>
      </c>
      <c r="CA17" s="827" t="str">
        <f t="shared" si="43"/>
        <v/>
      </c>
      <c r="CB17" s="829"/>
      <c r="CC17" s="1125" t="s">
        <v>1401</v>
      </c>
      <c r="CD17" s="1126">
        <f t="shared" si="44"/>
        <v>0</v>
      </c>
      <c r="CE17" s="1126">
        <f t="shared" si="45"/>
        <v>0</v>
      </c>
    </row>
    <row r="18" spans="1:83" s="2" customFormat="1" ht="67.5">
      <c r="A18" s="1559" t="s">
        <v>1393</v>
      </c>
      <c r="B18" s="1427" t="s">
        <v>2860</v>
      </c>
      <c r="C18" s="1460" t="s">
        <v>2861</v>
      </c>
      <c r="D18" s="1460" t="s">
        <v>1501</v>
      </c>
      <c r="E18" s="1465" t="s">
        <v>90</v>
      </c>
      <c r="F18" s="1472">
        <v>4468</v>
      </c>
      <c r="G18" s="1472">
        <v>4427</v>
      </c>
      <c r="H18" s="1472"/>
      <c r="I18" s="1472">
        <v>4584</v>
      </c>
      <c r="J18" s="1472">
        <v>4538</v>
      </c>
      <c r="K18" s="1472"/>
      <c r="L18" s="1433"/>
      <c r="M18" s="1433">
        <v>4468</v>
      </c>
      <c r="N18" s="1433"/>
      <c r="O18" s="1433">
        <v>4584</v>
      </c>
      <c r="P18" s="1465" t="s">
        <v>3831</v>
      </c>
      <c r="Q18" s="1239" t="s">
        <v>1306</v>
      </c>
      <c r="R18" s="1239" t="s">
        <v>1443</v>
      </c>
      <c r="S18" s="1560" t="s">
        <v>1647</v>
      </c>
      <c r="T18" s="1560" t="s">
        <v>1648</v>
      </c>
      <c r="U18" s="1473"/>
      <c r="V18" s="773"/>
      <c r="W18" s="734"/>
      <c r="X18" s="734"/>
      <c r="Y18" s="734"/>
      <c r="Z18" s="734"/>
      <c r="AA18" s="734"/>
      <c r="AB18" s="734"/>
      <c r="AC18" s="821"/>
      <c r="AD18" s="269" t="s">
        <v>1560</v>
      </c>
      <c r="AE18" s="269" t="s">
        <v>1560</v>
      </c>
      <c r="AF18" s="269" t="s">
        <v>1560</v>
      </c>
      <c r="AG18" s="269" t="s">
        <v>1560</v>
      </c>
      <c r="AH18" s="304" t="s">
        <v>90</v>
      </c>
      <c r="AI18" s="269" t="s">
        <v>1560</v>
      </c>
      <c r="AJ18" s="269" t="s">
        <v>1560</v>
      </c>
      <c r="AK18" s="304"/>
      <c r="AL18" s="304"/>
      <c r="AM18" s="304"/>
      <c r="AN18" s="269" t="s">
        <v>90</v>
      </c>
      <c r="AO18" s="269" t="s">
        <v>90</v>
      </c>
      <c r="AP18" s="271" t="s">
        <v>1559</v>
      </c>
      <c r="AQ18" s="822">
        <f t="shared" si="28"/>
        <v>0</v>
      </c>
      <c r="AR18" s="823">
        <f t="shared" si="29"/>
        <v>0</v>
      </c>
      <c r="AS18" s="824">
        <f t="shared" si="2"/>
        <v>0</v>
      </c>
      <c r="AT18" s="824">
        <f t="shared" si="3"/>
        <v>0</v>
      </c>
      <c r="AU18" s="131">
        <f t="shared" si="30"/>
        <v>2.6418561911325522</v>
      </c>
      <c r="AV18" s="132">
        <f t="shared" si="5"/>
        <v>2.5962399283795845</v>
      </c>
      <c r="AW18" s="131">
        <f t="shared" si="6"/>
        <v>2.5073413146600387</v>
      </c>
      <c r="AX18" s="133">
        <f t="shared" si="7"/>
        <v>1009.2613508018975</v>
      </c>
      <c r="AY18" s="133">
        <f t="shared" si="8"/>
        <v>1010.1366240634642</v>
      </c>
      <c r="AZ18" s="134" t="str">
        <f t="shared" si="31"/>
        <v/>
      </c>
      <c r="BA18" s="509" t="s">
        <v>1393</v>
      </c>
      <c r="BB18" s="835" t="s">
        <v>2860</v>
      </c>
      <c r="BC18" s="836">
        <v>4353</v>
      </c>
      <c r="BD18" s="836">
        <v>4353</v>
      </c>
      <c r="BE18" s="836"/>
      <c r="BF18" s="836">
        <v>4468</v>
      </c>
      <c r="BG18" s="836">
        <v>4428</v>
      </c>
      <c r="BH18" s="836"/>
      <c r="BI18" s="513"/>
      <c r="BJ18" s="507">
        <v>4353</v>
      </c>
      <c r="BK18" s="513"/>
      <c r="BL18" s="507">
        <v>4468</v>
      </c>
      <c r="BM18" s="269" t="s">
        <v>182</v>
      </c>
      <c r="BN18" s="269" t="s">
        <v>182</v>
      </c>
      <c r="BO18" s="271" t="s">
        <v>1549</v>
      </c>
      <c r="BP18" s="262" t="str">
        <f t="shared" si="32"/>
        <v/>
      </c>
      <c r="BQ18" s="827">
        <f t="shared" si="33"/>
        <v>0</v>
      </c>
      <c r="BR18" s="827">
        <f t="shared" si="34"/>
        <v>-1</v>
      </c>
      <c r="BS18" s="827" t="str">
        <f t="shared" si="35"/>
        <v/>
      </c>
      <c r="BT18" s="828" t="str">
        <f t="shared" si="36"/>
        <v/>
      </c>
      <c r="BU18" s="828" t="str">
        <f t="shared" si="37"/>
        <v/>
      </c>
      <c r="BV18" s="827" t="str">
        <f t="shared" si="38"/>
        <v/>
      </c>
      <c r="BW18" s="827">
        <f t="shared" si="39"/>
        <v>0</v>
      </c>
      <c r="BX18" s="827" t="str">
        <f t="shared" si="40"/>
        <v/>
      </c>
      <c r="BY18" s="827" t="str">
        <f t="shared" si="41"/>
        <v/>
      </c>
      <c r="BZ18" s="827" t="str">
        <f t="shared" si="42"/>
        <v/>
      </c>
      <c r="CA18" s="827" t="str">
        <f t="shared" si="43"/>
        <v/>
      </c>
      <c r="CB18" s="829"/>
      <c r="CC18" s="1125" t="s">
        <v>1402</v>
      </c>
      <c r="CD18" s="1126">
        <f t="shared" si="44"/>
        <v>0</v>
      </c>
      <c r="CE18" s="1126">
        <f t="shared" si="45"/>
        <v>0</v>
      </c>
    </row>
    <row r="19" spans="1:83" s="2" customFormat="1" ht="67.5">
      <c r="A19" s="1559" t="s">
        <v>1394</v>
      </c>
      <c r="B19" s="1427" t="s">
        <v>3832</v>
      </c>
      <c r="C19" s="1460" t="s">
        <v>3833</v>
      </c>
      <c r="D19" s="1460" t="s">
        <v>1422</v>
      </c>
      <c r="E19" s="1465" t="s">
        <v>90</v>
      </c>
      <c r="F19" s="1472">
        <v>7015</v>
      </c>
      <c r="G19" s="1472">
        <v>3497</v>
      </c>
      <c r="H19" s="1472"/>
      <c r="I19" s="1472">
        <v>7205</v>
      </c>
      <c r="J19" s="1472">
        <v>3576</v>
      </c>
      <c r="K19" s="1472"/>
      <c r="L19" s="1433"/>
      <c r="M19" s="1433">
        <v>7015</v>
      </c>
      <c r="N19" s="1433"/>
      <c r="O19" s="1433">
        <v>7205</v>
      </c>
      <c r="P19" s="1465" t="s">
        <v>231</v>
      </c>
      <c r="Q19" s="1239" t="s">
        <v>1306</v>
      </c>
      <c r="R19" s="1239" t="s">
        <v>3834</v>
      </c>
      <c r="S19" s="1465" t="s">
        <v>3835</v>
      </c>
      <c r="T19" s="1561" t="s">
        <v>3836</v>
      </c>
      <c r="U19" s="1473" t="s">
        <v>2754</v>
      </c>
      <c r="V19" s="773"/>
      <c r="W19" s="734"/>
      <c r="X19" s="734"/>
      <c r="Y19" s="734"/>
      <c r="Z19" s="734"/>
      <c r="AA19" s="734"/>
      <c r="AB19" s="734"/>
      <c r="AC19" s="821"/>
      <c r="AD19" s="269" t="s">
        <v>1560</v>
      </c>
      <c r="AE19" s="269" t="s">
        <v>1560</v>
      </c>
      <c r="AF19" s="269" t="s">
        <v>1560</v>
      </c>
      <c r="AG19" s="269" t="s">
        <v>1560</v>
      </c>
      <c r="AH19" s="304" t="s">
        <v>90</v>
      </c>
      <c r="AI19" s="269" t="s">
        <v>1560</v>
      </c>
      <c r="AJ19" s="269" t="s">
        <v>1560</v>
      </c>
      <c r="AK19" s="304"/>
      <c r="AL19" s="304"/>
      <c r="AM19" s="304"/>
      <c r="AN19" s="269" t="s">
        <v>90</v>
      </c>
      <c r="AO19" s="269" t="s">
        <v>90</v>
      </c>
      <c r="AP19" s="271" t="s">
        <v>2967</v>
      </c>
      <c r="AQ19" s="822">
        <f t="shared" si="28"/>
        <v>0</v>
      </c>
      <c r="AR19" s="823">
        <f t="shared" si="29"/>
        <v>0</v>
      </c>
      <c r="AS19" s="824">
        <f t="shared" si="2"/>
        <v>0</v>
      </c>
      <c r="AT19" s="824">
        <f t="shared" si="3"/>
        <v>0</v>
      </c>
      <c r="AU19" s="131">
        <f t="shared" si="30"/>
        <v>99.971493728620288</v>
      </c>
      <c r="AV19" s="132">
        <f t="shared" si="5"/>
        <v>2.7084818246614351</v>
      </c>
      <c r="AW19" s="131">
        <f t="shared" si="6"/>
        <v>2.2590792107520796</v>
      </c>
      <c r="AX19" s="133">
        <f t="shared" si="7"/>
        <v>2006.0051472690877</v>
      </c>
      <c r="AY19" s="133">
        <f t="shared" si="8"/>
        <v>2014.821029082774</v>
      </c>
      <c r="AZ19" s="134" t="str">
        <f t="shared" si="31"/>
        <v/>
      </c>
      <c r="BA19" s="837" t="s">
        <v>1394</v>
      </c>
      <c r="BB19" s="838" t="s">
        <v>2968</v>
      </c>
      <c r="BC19" s="839">
        <v>3508</v>
      </c>
      <c r="BD19" s="839">
        <v>3476</v>
      </c>
      <c r="BE19" s="839"/>
      <c r="BF19" s="839">
        <v>7015</v>
      </c>
      <c r="BG19" s="839">
        <v>3497</v>
      </c>
      <c r="BH19" s="839"/>
      <c r="BI19" s="840"/>
      <c r="BJ19" s="507">
        <v>3508</v>
      </c>
      <c r="BK19" s="840"/>
      <c r="BL19" s="507">
        <v>7015</v>
      </c>
      <c r="BM19" s="269" t="s">
        <v>182</v>
      </c>
      <c r="BN19" s="269" t="s">
        <v>182</v>
      </c>
      <c r="BO19" s="271" t="s">
        <v>2967</v>
      </c>
      <c r="BP19" s="262" t="str">
        <f t="shared" si="32"/>
        <v/>
      </c>
      <c r="BQ19" s="827">
        <f t="shared" si="33"/>
        <v>0</v>
      </c>
      <c r="BR19" s="827">
        <f t="shared" si="34"/>
        <v>0</v>
      </c>
      <c r="BS19" s="827" t="str">
        <f t="shared" si="35"/>
        <v/>
      </c>
      <c r="BT19" s="828" t="str">
        <f t="shared" si="36"/>
        <v/>
      </c>
      <c r="BU19" s="828" t="str">
        <f t="shared" si="37"/>
        <v/>
      </c>
      <c r="BV19" s="827" t="str">
        <f t="shared" si="38"/>
        <v/>
      </c>
      <c r="BW19" s="827">
        <f t="shared" si="39"/>
        <v>0</v>
      </c>
      <c r="BX19" s="827" t="str">
        <f t="shared" si="40"/>
        <v/>
      </c>
      <c r="BY19" s="827" t="str">
        <f t="shared" si="41"/>
        <v/>
      </c>
      <c r="BZ19" s="827" t="str">
        <f t="shared" si="42"/>
        <v/>
      </c>
      <c r="CA19" s="827" t="str">
        <f t="shared" si="43"/>
        <v/>
      </c>
      <c r="CB19" s="829"/>
      <c r="CC19" s="1125" t="s">
        <v>1386</v>
      </c>
      <c r="CD19" s="1126">
        <f t="shared" si="44"/>
        <v>0</v>
      </c>
      <c r="CE19" s="1126">
        <f t="shared" si="45"/>
        <v>0</v>
      </c>
    </row>
    <row r="20" spans="1:83" s="2" customFormat="1" ht="27">
      <c r="A20" s="1559" t="s">
        <v>1395</v>
      </c>
      <c r="B20" s="1427" t="s">
        <v>2721</v>
      </c>
      <c r="C20" s="1460" t="s">
        <v>1499</v>
      </c>
      <c r="D20" s="1460" t="s">
        <v>1303</v>
      </c>
      <c r="E20" s="1465" t="s">
        <v>90</v>
      </c>
      <c r="F20" s="1472">
        <v>3585</v>
      </c>
      <c r="G20" s="1472">
        <v>3561</v>
      </c>
      <c r="H20" s="1472"/>
      <c r="I20" s="1472">
        <v>4377</v>
      </c>
      <c r="J20" s="1472">
        <v>3632</v>
      </c>
      <c r="K20" s="1472"/>
      <c r="L20" s="1433">
        <v>0</v>
      </c>
      <c r="M20" s="1433">
        <v>3585</v>
      </c>
      <c r="N20" s="1433"/>
      <c r="O20" s="1433">
        <v>4377</v>
      </c>
      <c r="P20" s="1465" t="s">
        <v>231</v>
      </c>
      <c r="Q20" s="1239" t="s">
        <v>1294</v>
      </c>
      <c r="R20" s="1239" t="s">
        <v>1828</v>
      </c>
      <c r="S20" s="1465" t="s">
        <v>1500</v>
      </c>
      <c r="T20" s="1465" t="s">
        <v>1829</v>
      </c>
      <c r="U20" s="1473" t="s">
        <v>3837</v>
      </c>
      <c r="V20" s="773"/>
      <c r="W20" s="734"/>
      <c r="X20" s="734"/>
      <c r="Y20" s="734"/>
      <c r="Z20" s="734"/>
      <c r="AA20" s="734"/>
      <c r="AB20" s="734"/>
      <c r="AC20" s="821"/>
      <c r="AD20" s="269" t="s">
        <v>1560</v>
      </c>
      <c r="AE20" s="269" t="s">
        <v>1560</v>
      </c>
      <c r="AF20" s="269" t="s">
        <v>1560</v>
      </c>
      <c r="AG20" s="269" t="s">
        <v>1560</v>
      </c>
      <c r="AH20" s="304" t="s">
        <v>90</v>
      </c>
      <c r="AI20" s="269" t="s">
        <v>1560</v>
      </c>
      <c r="AJ20" s="269" t="s">
        <v>1560</v>
      </c>
      <c r="AK20" s="304"/>
      <c r="AL20" s="304"/>
      <c r="AM20" s="304"/>
      <c r="AN20" s="269" t="s">
        <v>90</v>
      </c>
      <c r="AO20" s="269" t="s">
        <v>90</v>
      </c>
      <c r="AP20" s="271" t="s">
        <v>1559</v>
      </c>
      <c r="AQ20" s="822">
        <f t="shared" si="28"/>
        <v>0</v>
      </c>
      <c r="AR20" s="823">
        <f t="shared" si="29"/>
        <v>0</v>
      </c>
      <c r="AS20" s="824">
        <f t="shared" si="2"/>
        <v>0</v>
      </c>
      <c r="AT20" s="824">
        <f t="shared" si="3"/>
        <v>0</v>
      </c>
      <c r="AU20" s="131">
        <f t="shared" si="30"/>
        <v>-0.49958368026644662</v>
      </c>
      <c r="AV20" s="132">
        <f t="shared" si="5"/>
        <v>22.092050209205016</v>
      </c>
      <c r="AW20" s="131">
        <f t="shared" si="6"/>
        <v>1.9938219601235652</v>
      </c>
      <c r="AX20" s="133">
        <f t="shared" si="7"/>
        <v>1006.7396798652064</v>
      </c>
      <c r="AY20" s="133">
        <f t="shared" si="8"/>
        <v>1205.1211453744493</v>
      </c>
      <c r="AZ20" s="134" t="str">
        <f t="shared" si="31"/>
        <v/>
      </c>
      <c r="BA20" s="837" t="s">
        <v>1395</v>
      </c>
      <c r="BB20" s="838" t="s">
        <v>2721</v>
      </c>
      <c r="BC20" s="839">
        <v>3603</v>
      </c>
      <c r="BD20" s="839">
        <v>3579</v>
      </c>
      <c r="BE20" s="839"/>
      <c r="BF20" s="839">
        <v>3585</v>
      </c>
      <c r="BG20" s="839">
        <v>3561</v>
      </c>
      <c r="BH20" s="839"/>
      <c r="BI20" s="840">
        <v>0</v>
      </c>
      <c r="BJ20" s="507">
        <v>3603</v>
      </c>
      <c r="BK20" s="840">
        <v>0</v>
      </c>
      <c r="BL20" s="507">
        <v>3585</v>
      </c>
      <c r="BM20" s="269" t="s">
        <v>182</v>
      </c>
      <c r="BN20" s="269" t="s">
        <v>182</v>
      </c>
      <c r="BO20" s="271" t="s">
        <v>1549</v>
      </c>
      <c r="BP20" s="262" t="str">
        <f t="shared" si="32"/>
        <v/>
      </c>
      <c r="BQ20" s="827">
        <f t="shared" si="33"/>
        <v>0</v>
      </c>
      <c r="BR20" s="827">
        <f t="shared" si="34"/>
        <v>0</v>
      </c>
      <c r="BS20" s="827" t="str">
        <f t="shared" si="35"/>
        <v/>
      </c>
      <c r="BT20" s="828" t="str">
        <f t="shared" si="36"/>
        <v/>
      </c>
      <c r="BU20" s="828" t="str">
        <f t="shared" si="37"/>
        <v/>
      </c>
      <c r="BV20" s="827">
        <f t="shared" si="38"/>
        <v>0</v>
      </c>
      <c r="BW20" s="827">
        <f t="shared" si="39"/>
        <v>0</v>
      </c>
      <c r="BX20" s="827" t="str">
        <f t="shared" si="40"/>
        <v/>
      </c>
      <c r="BY20" s="827" t="str">
        <f t="shared" si="41"/>
        <v/>
      </c>
      <c r="BZ20" s="827" t="str">
        <f t="shared" si="42"/>
        <v/>
      </c>
      <c r="CA20" s="827" t="str">
        <f t="shared" si="43"/>
        <v/>
      </c>
      <c r="CB20" s="829"/>
      <c r="CC20" s="1125" t="s">
        <v>1386</v>
      </c>
      <c r="CD20" s="1126">
        <f t="shared" si="44"/>
        <v>0</v>
      </c>
      <c r="CE20" s="1126">
        <f t="shared" si="45"/>
        <v>0</v>
      </c>
    </row>
    <row r="21" spans="1:83" s="2" customFormat="1" ht="40.5">
      <c r="A21" s="1562" t="s">
        <v>1396</v>
      </c>
      <c r="B21" s="393" t="s">
        <v>2856</v>
      </c>
      <c r="C21" s="1563" t="s">
        <v>2101</v>
      </c>
      <c r="D21" s="1563" t="s">
        <v>1501</v>
      </c>
      <c r="E21" s="1564" t="s">
        <v>90</v>
      </c>
      <c r="F21" s="1565">
        <v>4198</v>
      </c>
      <c r="G21" s="1565">
        <v>4144</v>
      </c>
      <c r="H21" s="1565"/>
      <c r="I21" s="1565">
        <v>4284</v>
      </c>
      <c r="J21" s="1565">
        <v>4239</v>
      </c>
      <c r="K21" s="1565"/>
      <c r="L21" s="1566"/>
      <c r="M21" s="1433">
        <v>4198</v>
      </c>
      <c r="N21" s="1566"/>
      <c r="O21" s="1433">
        <v>4284</v>
      </c>
      <c r="P21" s="1564" t="s">
        <v>231</v>
      </c>
      <c r="Q21" s="1239" t="s">
        <v>1306</v>
      </c>
      <c r="R21" s="1239" t="s">
        <v>3839</v>
      </c>
      <c r="S21" s="1567" t="s">
        <v>1842</v>
      </c>
      <c r="T21" s="1568" t="s">
        <v>3840</v>
      </c>
      <c r="U21" s="1569"/>
      <c r="V21" s="773"/>
      <c r="W21" s="734"/>
      <c r="X21" s="734"/>
      <c r="Y21" s="734"/>
      <c r="Z21" s="734"/>
      <c r="AA21" s="734"/>
      <c r="AB21" s="734"/>
      <c r="AC21" s="821"/>
      <c r="AD21" s="269" t="s">
        <v>1560</v>
      </c>
      <c r="AE21" s="269" t="s">
        <v>1560</v>
      </c>
      <c r="AF21" s="269" t="s">
        <v>1560</v>
      </c>
      <c r="AG21" s="269" t="s">
        <v>1560</v>
      </c>
      <c r="AH21" s="304" t="s">
        <v>90</v>
      </c>
      <c r="AI21" s="269" t="s">
        <v>1560</v>
      </c>
      <c r="AJ21" s="269" t="s">
        <v>1560</v>
      </c>
      <c r="AK21" s="304"/>
      <c r="AL21" s="304"/>
      <c r="AM21" s="304"/>
      <c r="AN21" s="269" t="s">
        <v>90</v>
      </c>
      <c r="AO21" s="269" t="s">
        <v>90</v>
      </c>
      <c r="AP21" s="271" t="s">
        <v>1690</v>
      </c>
      <c r="AQ21" s="822">
        <f t="shared" si="28"/>
        <v>0</v>
      </c>
      <c r="AR21" s="823">
        <f t="shared" si="29"/>
        <v>0</v>
      </c>
      <c r="AS21" s="824">
        <f t="shared" si="2"/>
        <v>0</v>
      </c>
      <c r="AT21" s="824">
        <f t="shared" si="3"/>
        <v>0</v>
      </c>
      <c r="AU21" s="131">
        <f t="shared" si="30"/>
        <v>0.81652257444764231</v>
      </c>
      <c r="AV21" s="132">
        <f t="shared" si="5"/>
        <v>2.0485945688422991</v>
      </c>
      <c r="AW21" s="131">
        <f t="shared" si="6"/>
        <v>2.2924710424710337</v>
      </c>
      <c r="AX21" s="133">
        <f t="shared" si="7"/>
        <v>1013.030888030888</v>
      </c>
      <c r="AY21" s="133">
        <f t="shared" si="8"/>
        <v>1010.6157112526539</v>
      </c>
      <c r="AZ21" s="134" t="str">
        <f t="shared" si="31"/>
        <v/>
      </c>
      <c r="BA21" s="584" t="s">
        <v>1396</v>
      </c>
      <c r="BB21" s="841" t="s">
        <v>2856</v>
      </c>
      <c r="BC21" s="842">
        <v>4164</v>
      </c>
      <c r="BD21" s="842">
        <v>4101</v>
      </c>
      <c r="BE21" s="842"/>
      <c r="BF21" s="842">
        <v>4198</v>
      </c>
      <c r="BG21" s="842">
        <v>4144</v>
      </c>
      <c r="BH21" s="842"/>
      <c r="BI21" s="843"/>
      <c r="BJ21" s="507">
        <v>4164</v>
      </c>
      <c r="BK21" s="843"/>
      <c r="BL21" s="507">
        <v>4198</v>
      </c>
      <c r="BM21" s="269" t="s">
        <v>182</v>
      </c>
      <c r="BN21" s="269" t="s">
        <v>182</v>
      </c>
      <c r="BO21" s="271" t="s">
        <v>1690</v>
      </c>
      <c r="BP21" s="262" t="str">
        <f t="shared" si="32"/>
        <v/>
      </c>
      <c r="BQ21" s="827">
        <f t="shared" si="33"/>
        <v>0</v>
      </c>
      <c r="BR21" s="827">
        <f t="shared" si="34"/>
        <v>0</v>
      </c>
      <c r="BS21" s="827" t="str">
        <f t="shared" si="35"/>
        <v/>
      </c>
      <c r="BT21" s="828" t="str">
        <f t="shared" si="36"/>
        <v/>
      </c>
      <c r="BU21" s="828" t="str">
        <f t="shared" si="37"/>
        <v/>
      </c>
      <c r="BV21" s="827" t="str">
        <f t="shared" si="38"/>
        <v/>
      </c>
      <c r="BW21" s="827">
        <f t="shared" si="39"/>
        <v>0</v>
      </c>
      <c r="BX21" s="827" t="str">
        <f t="shared" si="40"/>
        <v/>
      </c>
      <c r="BY21" s="827" t="str">
        <f t="shared" si="41"/>
        <v/>
      </c>
      <c r="BZ21" s="827" t="str">
        <f t="shared" si="42"/>
        <v/>
      </c>
      <c r="CA21" s="827" t="str">
        <f t="shared" si="43"/>
        <v/>
      </c>
      <c r="CB21" s="829"/>
      <c r="CC21" s="1125" t="s">
        <v>1402</v>
      </c>
      <c r="CD21" s="1126">
        <f t="shared" si="44"/>
        <v>0</v>
      </c>
      <c r="CE21" s="1126">
        <f t="shared" si="45"/>
        <v>0</v>
      </c>
    </row>
    <row r="22" spans="1:83" s="2" customFormat="1" ht="81">
      <c r="A22" s="1382" t="s">
        <v>1397</v>
      </c>
      <c r="B22" s="1427" t="s">
        <v>2717</v>
      </c>
      <c r="C22" s="1460" t="s">
        <v>3841</v>
      </c>
      <c r="D22" s="1460" t="s">
        <v>1305</v>
      </c>
      <c r="E22" s="1465" t="s">
        <v>90</v>
      </c>
      <c r="F22" s="1472">
        <v>4243.5</v>
      </c>
      <c r="G22" s="1472">
        <v>4217</v>
      </c>
      <c r="H22" s="1472"/>
      <c r="I22" s="1472">
        <v>4375.5</v>
      </c>
      <c r="J22" s="1472">
        <v>4382</v>
      </c>
      <c r="K22" s="1472"/>
      <c r="L22" s="1433"/>
      <c r="M22" s="1433">
        <v>4243.5</v>
      </c>
      <c r="N22" s="1433"/>
      <c r="O22" s="1433">
        <v>4375.5</v>
      </c>
      <c r="P22" s="1465" t="s">
        <v>231</v>
      </c>
      <c r="Q22" s="1239" t="s">
        <v>1306</v>
      </c>
      <c r="R22" s="1239" t="s">
        <v>2718</v>
      </c>
      <c r="S22" s="1466" t="s">
        <v>1819</v>
      </c>
      <c r="T22" s="1430" t="s">
        <v>2719</v>
      </c>
      <c r="U22" s="1473"/>
      <c r="V22" s="773"/>
      <c r="W22" s="734"/>
      <c r="X22" s="734"/>
      <c r="Y22" s="734"/>
      <c r="Z22" s="734"/>
      <c r="AA22" s="734"/>
      <c r="AB22" s="734"/>
      <c r="AC22" s="821"/>
      <c r="AD22" s="269" t="s">
        <v>1560</v>
      </c>
      <c r="AE22" s="269" t="s">
        <v>1560</v>
      </c>
      <c r="AF22" s="269" t="s">
        <v>1560</v>
      </c>
      <c r="AG22" s="269" t="s">
        <v>1560</v>
      </c>
      <c r="AH22" s="304" t="s">
        <v>90</v>
      </c>
      <c r="AI22" s="269" t="s">
        <v>1560</v>
      </c>
      <c r="AJ22" s="269" t="s">
        <v>1560</v>
      </c>
      <c r="AK22" s="304"/>
      <c r="AL22" s="304"/>
      <c r="AM22" s="304"/>
      <c r="AN22" s="269" t="s">
        <v>90</v>
      </c>
      <c r="AO22" s="269" t="s">
        <v>90</v>
      </c>
      <c r="AP22" s="271" t="s">
        <v>1559</v>
      </c>
      <c r="AQ22" s="822">
        <f t="shared" si="28"/>
        <v>0</v>
      </c>
      <c r="AR22" s="823">
        <f t="shared" si="29"/>
        <v>0</v>
      </c>
      <c r="AS22" s="824">
        <f t="shared" si="2"/>
        <v>0</v>
      </c>
      <c r="AT22" s="824">
        <f t="shared" si="3"/>
        <v>0</v>
      </c>
      <c r="AU22" s="131">
        <f t="shared" si="30"/>
        <v>2.1053897978825731</v>
      </c>
      <c r="AV22" s="132">
        <f t="shared" si="5"/>
        <v>3.1106398020501969</v>
      </c>
      <c r="AW22" s="131">
        <f t="shared" si="6"/>
        <v>3.9127341712117625</v>
      </c>
      <c r="AX22" s="133">
        <f t="shared" si="7"/>
        <v>1006.2840882143704</v>
      </c>
      <c r="AY22" s="133">
        <f t="shared" si="8"/>
        <v>998.51665905979007</v>
      </c>
      <c r="AZ22" s="134" t="str">
        <f t="shared" si="31"/>
        <v/>
      </c>
      <c r="BA22" s="509" t="s">
        <v>1397</v>
      </c>
      <c r="BB22" s="835" t="s">
        <v>2717</v>
      </c>
      <c r="BC22" s="844">
        <v>4156</v>
      </c>
      <c r="BD22" s="844">
        <v>4146</v>
      </c>
      <c r="BE22" s="836"/>
      <c r="BF22" s="836">
        <v>4243.5</v>
      </c>
      <c r="BG22" s="836">
        <v>4217</v>
      </c>
      <c r="BH22" s="836"/>
      <c r="BI22" s="513"/>
      <c r="BJ22" s="550">
        <v>4156</v>
      </c>
      <c r="BK22" s="513"/>
      <c r="BL22" s="507">
        <v>4243.5</v>
      </c>
      <c r="BM22" s="269" t="s">
        <v>182</v>
      </c>
      <c r="BN22" s="269" t="s">
        <v>182</v>
      </c>
      <c r="BO22" s="271" t="s">
        <v>1549</v>
      </c>
      <c r="BP22" s="262" t="str">
        <f t="shared" si="32"/>
        <v/>
      </c>
      <c r="BQ22" s="827">
        <f t="shared" si="33"/>
        <v>0</v>
      </c>
      <c r="BR22" s="827">
        <f t="shared" si="34"/>
        <v>0</v>
      </c>
      <c r="BS22" s="827" t="str">
        <f t="shared" si="35"/>
        <v/>
      </c>
      <c r="BT22" s="828" t="str">
        <f t="shared" si="36"/>
        <v/>
      </c>
      <c r="BU22" s="828" t="str">
        <f t="shared" si="37"/>
        <v/>
      </c>
      <c r="BV22" s="827" t="str">
        <f t="shared" si="38"/>
        <v/>
      </c>
      <c r="BW22" s="827">
        <f t="shared" si="39"/>
        <v>0</v>
      </c>
      <c r="BX22" s="827" t="str">
        <f t="shared" si="40"/>
        <v/>
      </c>
      <c r="BY22" s="827" t="str">
        <f t="shared" si="41"/>
        <v/>
      </c>
      <c r="BZ22" s="827" t="str">
        <f t="shared" si="42"/>
        <v/>
      </c>
      <c r="CA22" s="827" t="str">
        <f t="shared" si="43"/>
        <v/>
      </c>
      <c r="CB22" s="829"/>
      <c r="CC22" s="1125" t="s">
        <v>1386</v>
      </c>
      <c r="CD22" s="1126">
        <f t="shared" si="44"/>
        <v>0</v>
      </c>
      <c r="CE22" s="1126">
        <f t="shared" si="45"/>
        <v>0</v>
      </c>
    </row>
    <row r="23" spans="1:83" s="2" customFormat="1" ht="135">
      <c r="A23" s="1382" t="s">
        <v>1398</v>
      </c>
      <c r="B23" s="1427" t="s">
        <v>3842</v>
      </c>
      <c r="C23" s="1449" t="s">
        <v>3843</v>
      </c>
      <c r="D23" s="1450" t="s">
        <v>2121</v>
      </c>
      <c r="E23" s="1465" t="s">
        <v>90</v>
      </c>
      <c r="F23" s="1570">
        <v>2930</v>
      </c>
      <c r="G23" s="1570">
        <v>2840</v>
      </c>
      <c r="H23" s="1571"/>
      <c r="I23" s="1572">
        <v>2986</v>
      </c>
      <c r="J23" s="1572">
        <v>2980</v>
      </c>
      <c r="K23" s="1571"/>
      <c r="L23" s="1570">
        <v>0</v>
      </c>
      <c r="M23" s="1570">
        <v>2930</v>
      </c>
      <c r="N23" s="1573">
        <v>0</v>
      </c>
      <c r="O23" s="1573">
        <v>2986</v>
      </c>
      <c r="P23" s="1456" t="s">
        <v>222</v>
      </c>
      <c r="Q23" s="1239" t="s">
        <v>2385</v>
      </c>
      <c r="R23" s="1239" t="s">
        <v>1453</v>
      </c>
      <c r="S23" s="1457" t="s">
        <v>1454</v>
      </c>
      <c r="T23" s="1457" t="s">
        <v>1455</v>
      </c>
      <c r="U23" s="1458"/>
      <c r="V23" s="773"/>
      <c r="W23" s="734"/>
      <c r="X23" s="734"/>
      <c r="Y23" s="734"/>
      <c r="Z23" s="734"/>
      <c r="AA23" s="734"/>
      <c r="AB23" s="734"/>
      <c r="AC23" s="821"/>
      <c r="AD23" s="269" t="s">
        <v>1560</v>
      </c>
      <c r="AE23" s="269" t="s">
        <v>1560</v>
      </c>
      <c r="AF23" s="269" t="s">
        <v>1560</v>
      </c>
      <c r="AG23" s="269" t="s">
        <v>1560</v>
      </c>
      <c r="AH23" s="304" t="s">
        <v>90</v>
      </c>
      <c r="AI23" s="269" t="s">
        <v>1560</v>
      </c>
      <c r="AJ23" s="269" t="s">
        <v>1560</v>
      </c>
      <c r="AK23" s="304"/>
      <c r="AL23" s="304"/>
      <c r="AM23" s="304"/>
      <c r="AN23" s="269" t="s">
        <v>90</v>
      </c>
      <c r="AO23" s="269" t="s">
        <v>90</v>
      </c>
      <c r="AP23" s="271" t="s">
        <v>2967</v>
      </c>
      <c r="AQ23" s="822">
        <f t="shared" si="28"/>
        <v>0</v>
      </c>
      <c r="AR23" s="823">
        <f t="shared" si="29"/>
        <v>0</v>
      </c>
      <c r="AS23" s="824">
        <f t="shared" si="2"/>
        <v>0</v>
      </c>
      <c r="AT23" s="824">
        <f t="shared" si="3"/>
        <v>0</v>
      </c>
      <c r="AU23" s="131">
        <f t="shared" si="30"/>
        <v>98.240866035182677</v>
      </c>
      <c r="AV23" s="132">
        <f t="shared" si="5"/>
        <v>1.9112627986348052</v>
      </c>
      <c r="AW23" s="131">
        <f t="shared" si="6"/>
        <v>4.9295774647887258</v>
      </c>
      <c r="AX23" s="133">
        <f t="shared" si="7"/>
        <v>1031.6901408450706</v>
      </c>
      <c r="AY23" s="133">
        <f t="shared" si="8"/>
        <v>1002.013422818792</v>
      </c>
      <c r="AZ23" s="134" t="str">
        <f t="shared" si="31"/>
        <v/>
      </c>
      <c r="BA23" s="509" t="s">
        <v>1398</v>
      </c>
      <c r="BB23" s="835" t="s">
        <v>2379</v>
      </c>
      <c r="BC23" s="836">
        <v>1478</v>
      </c>
      <c r="BD23" s="836">
        <v>2747</v>
      </c>
      <c r="BE23" s="836"/>
      <c r="BF23" s="836">
        <v>2971.5</v>
      </c>
      <c r="BG23" s="836">
        <v>2840</v>
      </c>
      <c r="BH23" s="836"/>
      <c r="BI23" s="513">
        <v>0</v>
      </c>
      <c r="BJ23" s="507">
        <v>1478</v>
      </c>
      <c r="BK23" s="513">
        <v>0</v>
      </c>
      <c r="BL23" s="507">
        <v>2971.5</v>
      </c>
      <c r="BM23" s="269" t="s">
        <v>182</v>
      </c>
      <c r="BN23" s="269" t="s">
        <v>182</v>
      </c>
      <c r="BO23" s="271" t="s">
        <v>2967</v>
      </c>
      <c r="BP23" s="262" t="str">
        <f t="shared" si="32"/>
        <v>修正</v>
      </c>
      <c r="BQ23" s="827">
        <f t="shared" si="33"/>
        <v>-41.5</v>
      </c>
      <c r="BR23" s="827">
        <f t="shared" si="34"/>
        <v>0</v>
      </c>
      <c r="BS23" s="827" t="str">
        <f t="shared" si="35"/>
        <v/>
      </c>
      <c r="BT23" s="828">
        <f t="shared" si="36"/>
        <v>101.0487144790257</v>
      </c>
      <c r="BU23" s="828">
        <f t="shared" si="37"/>
        <v>98.240866035182677</v>
      </c>
      <c r="BV23" s="827">
        <f t="shared" si="38"/>
        <v>0</v>
      </c>
      <c r="BW23" s="827">
        <f t="shared" si="39"/>
        <v>-41.5</v>
      </c>
      <c r="BX23" s="827" t="str">
        <f t="shared" si="40"/>
        <v/>
      </c>
      <c r="BY23" s="827" t="str">
        <f t="shared" si="41"/>
        <v/>
      </c>
      <c r="BZ23" s="827" t="str">
        <f t="shared" si="42"/>
        <v/>
      </c>
      <c r="CA23" s="827" t="str">
        <f t="shared" si="43"/>
        <v/>
      </c>
      <c r="CB23" s="829"/>
      <c r="CC23" s="1125" t="s">
        <v>1402</v>
      </c>
      <c r="CD23" s="1126">
        <f t="shared" si="44"/>
        <v>0</v>
      </c>
      <c r="CE23" s="1126">
        <f t="shared" si="45"/>
        <v>0</v>
      </c>
    </row>
    <row r="24" spans="1:83" s="2" customFormat="1" ht="81">
      <c r="A24" s="1382" t="s">
        <v>1399</v>
      </c>
      <c r="B24" s="1427" t="s">
        <v>2823</v>
      </c>
      <c r="C24" s="1460" t="s">
        <v>2824</v>
      </c>
      <c r="D24" s="1460" t="s">
        <v>1421</v>
      </c>
      <c r="E24" s="1465" t="s">
        <v>90</v>
      </c>
      <c r="F24" s="1527">
        <v>2431</v>
      </c>
      <c r="G24" s="1472">
        <v>2806</v>
      </c>
      <c r="H24" s="1472"/>
      <c r="I24" s="1472">
        <v>2536</v>
      </c>
      <c r="J24" s="1472">
        <v>2937</v>
      </c>
      <c r="K24" s="1472"/>
      <c r="L24" s="1433"/>
      <c r="M24" s="1528">
        <v>2431</v>
      </c>
      <c r="N24" s="1433"/>
      <c r="O24" s="1433">
        <v>2536</v>
      </c>
      <c r="P24" s="1465" t="s">
        <v>231</v>
      </c>
      <c r="Q24" s="1239" t="s">
        <v>1306</v>
      </c>
      <c r="R24" s="1239" t="s">
        <v>3968</v>
      </c>
      <c r="S24" s="1466" t="s">
        <v>2097</v>
      </c>
      <c r="T24" s="1430" t="s">
        <v>1847</v>
      </c>
      <c r="U24" s="1473"/>
      <c r="V24" s="773"/>
      <c r="W24" s="734"/>
      <c r="X24" s="734"/>
      <c r="Y24" s="734"/>
      <c r="Z24" s="734"/>
      <c r="AA24" s="734"/>
      <c r="AB24" s="734"/>
      <c r="AC24" s="821"/>
      <c r="AD24" s="269" t="s">
        <v>1560</v>
      </c>
      <c r="AE24" s="269" t="s">
        <v>1560</v>
      </c>
      <c r="AF24" s="269" t="s">
        <v>1560</v>
      </c>
      <c r="AG24" s="269" t="s">
        <v>1560</v>
      </c>
      <c r="AH24" s="304" t="s">
        <v>90</v>
      </c>
      <c r="AI24" s="269" t="s">
        <v>1560</v>
      </c>
      <c r="AJ24" s="269" t="s">
        <v>1560</v>
      </c>
      <c r="AK24" s="304"/>
      <c r="AL24" s="304"/>
      <c r="AM24" s="304"/>
      <c r="AN24" s="269" t="s">
        <v>90</v>
      </c>
      <c r="AO24" s="269" t="s">
        <v>90</v>
      </c>
      <c r="AP24" s="271" t="s">
        <v>1559</v>
      </c>
      <c r="AQ24" s="822">
        <f t="shared" si="28"/>
        <v>0</v>
      </c>
      <c r="AR24" s="823">
        <f t="shared" si="29"/>
        <v>0</v>
      </c>
      <c r="AS24" s="824">
        <f t="shared" si="2"/>
        <v>0</v>
      </c>
      <c r="AT24" s="824">
        <f t="shared" si="3"/>
        <v>0</v>
      </c>
      <c r="AU24" s="131">
        <f t="shared" si="30"/>
        <v>79.475821336286458</v>
      </c>
      <c r="AV24" s="132">
        <f t="shared" si="5"/>
        <v>4.3192102015631395</v>
      </c>
      <c r="AW24" s="131">
        <f t="shared" si="6"/>
        <v>4.6685673556664309</v>
      </c>
      <c r="AX24" s="133">
        <f t="shared" si="7"/>
        <v>866.35780470420536</v>
      </c>
      <c r="AY24" s="133">
        <f t="shared" si="8"/>
        <v>863.46612189308814</v>
      </c>
      <c r="AZ24" s="134" t="str">
        <f t="shared" si="31"/>
        <v/>
      </c>
      <c r="BA24" s="509" t="s">
        <v>1399</v>
      </c>
      <c r="BB24" s="835" t="s">
        <v>2823</v>
      </c>
      <c r="BC24" s="836">
        <v>1354.5</v>
      </c>
      <c r="BD24" s="836">
        <v>2754</v>
      </c>
      <c r="BE24" s="836"/>
      <c r="BF24" s="836">
        <v>1403</v>
      </c>
      <c r="BG24" s="836">
        <v>2806</v>
      </c>
      <c r="BH24" s="836"/>
      <c r="BI24" s="513"/>
      <c r="BJ24" s="507">
        <v>1354.5</v>
      </c>
      <c r="BK24" s="513"/>
      <c r="BL24" s="507">
        <v>1403</v>
      </c>
      <c r="BM24" s="269" t="s">
        <v>182</v>
      </c>
      <c r="BN24" s="269" t="s">
        <v>182</v>
      </c>
      <c r="BO24" s="271" t="s">
        <v>1549</v>
      </c>
      <c r="BP24" s="262" t="str">
        <f t="shared" si="32"/>
        <v/>
      </c>
      <c r="BQ24" s="827">
        <f t="shared" si="33"/>
        <v>1028</v>
      </c>
      <c r="BR24" s="827">
        <f t="shared" si="34"/>
        <v>0</v>
      </c>
      <c r="BS24" s="827" t="str">
        <f t="shared" si="35"/>
        <v/>
      </c>
      <c r="BT24" s="828">
        <f t="shared" si="36"/>
        <v>3.5806570690291695</v>
      </c>
      <c r="BU24" s="828">
        <f t="shared" si="37"/>
        <v>79.475821336286458</v>
      </c>
      <c r="BV24" s="827" t="str">
        <f t="shared" si="38"/>
        <v/>
      </c>
      <c r="BW24" s="827">
        <f t="shared" si="39"/>
        <v>1028</v>
      </c>
      <c r="BX24" s="827" t="str">
        <f t="shared" si="40"/>
        <v/>
      </c>
      <c r="BY24" s="827" t="str">
        <f t="shared" si="41"/>
        <v/>
      </c>
      <c r="BZ24" s="827" t="str">
        <f t="shared" si="42"/>
        <v/>
      </c>
      <c r="CA24" s="827" t="str">
        <f t="shared" si="43"/>
        <v/>
      </c>
      <c r="CB24" s="829"/>
      <c r="CC24" s="1125" t="s">
        <v>1401</v>
      </c>
      <c r="CD24" s="1126">
        <f t="shared" si="44"/>
        <v>0</v>
      </c>
      <c r="CE24" s="1126">
        <f t="shared" si="45"/>
        <v>0</v>
      </c>
    </row>
    <row r="25" spans="1:83" s="11" customFormat="1">
      <c r="A25" s="86">
        <v>5</v>
      </c>
      <c r="B25" s="154" t="s">
        <v>282</v>
      </c>
      <c r="C25" s="143"/>
      <c r="D25" s="93"/>
      <c r="E25" s="74"/>
      <c r="F25" s="82"/>
      <c r="G25" s="82"/>
      <c r="H25" s="82"/>
      <c r="I25" s="82"/>
      <c r="J25" s="82"/>
      <c r="K25" s="82"/>
      <c r="L25" s="76"/>
      <c r="M25" s="121"/>
      <c r="N25" s="76"/>
      <c r="O25" s="121"/>
      <c r="P25" s="74"/>
      <c r="Q25" s="74"/>
      <c r="R25" s="74"/>
      <c r="S25" s="85" t="s">
        <v>175</v>
      </c>
      <c r="T25" s="81" t="s">
        <v>175</v>
      </c>
      <c r="U25" s="1576" t="s">
        <v>4328</v>
      </c>
      <c r="V25" s="773"/>
      <c r="W25" s="734"/>
      <c r="X25" s="734"/>
      <c r="Y25" s="734"/>
      <c r="Z25" s="734"/>
      <c r="AA25" s="734"/>
      <c r="AB25" s="734"/>
      <c r="AC25" s="821"/>
      <c r="AD25" s="269" t="s">
        <v>182</v>
      </c>
      <c r="AE25" s="269" t="s">
        <v>182</v>
      </c>
      <c r="AF25" s="269" t="s">
        <v>182</v>
      </c>
      <c r="AG25" s="269" t="s">
        <v>182</v>
      </c>
      <c r="AH25" s="304" t="s">
        <v>90</v>
      </c>
      <c r="AI25" s="269" t="s">
        <v>752</v>
      </c>
      <c r="AJ25" s="269" t="s">
        <v>752</v>
      </c>
      <c r="AK25" s="269"/>
      <c r="AL25" s="269"/>
      <c r="AM25" s="269"/>
      <c r="AN25" s="269" t="s">
        <v>90</v>
      </c>
      <c r="AO25" s="269" t="s">
        <v>90</v>
      </c>
      <c r="AP25" s="271" t="s">
        <v>2924</v>
      </c>
      <c r="AQ25" s="822">
        <f t="shared" si="28"/>
        <v>0</v>
      </c>
      <c r="AR25" s="823">
        <f t="shared" si="29"/>
        <v>0</v>
      </c>
      <c r="AS25" s="824">
        <f t="shared" si="2"/>
        <v>0</v>
      </c>
      <c r="AT25" s="824">
        <f t="shared" si="3"/>
        <v>0</v>
      </c>
      <c r="AU25" s="131" t="str">
        <f t="shared" si="30"/>
        <v/>
      </c>
      <c r="AV25" s="132" t="str">
        <f t="shared" si="5"/>
        <v/>
      </c>
      <c r="AW25" s="131" t="str">
        <f t="shared" si="6"/>
        <v/>
      </c>
      <c r="AX25" s="133" t="str">
        <f t="shared" si="7"/>
        <v/>
      </c>
      <c r="AY25" s="133" t="str">
        <f t="shared" si="8"/>
        <v/>
      </c>
      <c r="AZ25" s="134" t="str">
        <f t="shared" si="31"/>
        <v/>
      </c>
      <c r="BA25" s="643">
        <v>5</v>
      </c>
      <c r="BB25" s="825" t="s">
        <v>282</v>
      </c>
      <c r="BC25" s="826"/>
      <c r="BD25" s="826"/>
      <c r="BE25" s="826"/>
      <c r="BF25" s="826"/>
      <c r="BG25" s="826"/>
      <c r="BH25" s="826"/>
      <c r="BI25" s="506"/>
      <c r="BJ25" s="507">
        <v>0</v>
      </c>
      <c r="BK25" s="506"/>
      <c r="BL25" s="507"/>
      <c r="BM25" s="269" t="s">
        <v>182</v>
      </c>
      <c r="BN25" s="269" t="s">
        <v>182</v>
      </c>
      <c r="BO25" s="271" t="s">
        <v>2924</v>
      </c>
      <c r="BP25" s="262" t="str">
        <f t="shared" si="32"/>
        <v/>
      </c>
      <c r="BQ25" s="827" t="str">
        <f t="shared" si="33"/>
        <v/>
      </c>
      <c r="BR25" s="827" t="str">
        <f t="shared" si="34"/>
        <v/>
      </c>
      <c r="BS25" s="827" t="str">
        <f t="shared" si="35"/>
        <v/>
      </c>
      <c r="BT25" s="828" t="str">
        <f t="shared" si="36"/>
        <v/>
      </c>
      <c r="BU25" s="828" t="str">
        <f t="shared" si="37"/>
        <v/>
      </c>
      <c r="BV25" s="827" t="str">
        <f t="shared" si="38"/>
        <v/>
      </c>
      <c r="BW25" s="827" t="str">
        <f t="shared" si="39"/>
        <v/>
      </c>
      <c r="BX25" s="827" t="str">
        <f t="shared" si="40"/>
        <v/>
      </c>
      <c r="BY25" s="827" t="str">
        <f t="shared" si="41"/>
        <v/>
      </c>
      <c r="BZ25" s="827" t="str">
        <f t="shared" si="42"/>
        <v/>
      </c>
      <c r="CA25" s="827" t="str">
        <f t="shared" si="43"/>
        <v/>
      </c>
      <c r="CB25" s="829"/>
      <c r="CC25" s="1125" t="s">
        <v>3397</v>
      </c>
      <c r="CD25" s="1126">
        <f t="shared" si="44"/>
        <v>0</v>
      </c>
      <c r="CE25" s="1126">
        <f t="shared" si="45"/>
        <v>0</v>
      </c>
    </row>
    <row r="26" spans="1:83" s="11" customFormat="1">
      <c r="A26" s="12"/>
      <c r="B26" s="156" t="s">
        <v>238</v>
      </c>
      <c r="C26" s="157"/>
      <c r="D26" s="157"/>
      <c r="E26" s="13"/>
      <c r="F26" s="21"/>
      <c r="G26" s="21"/>
      <c r="H26" s="21"/>
      <c r="I26" s="21"/>
      <c r="J26" s="21"/>
      <c r="K26" s="21"/>
      <c r="L26" s="21"/>
      <c r="M26" s="21"/>
      <c r="N26" s="21"/>
      <c r="O26" s="21"/>
      <c r="P26" s="21"/>
      <c r="Q26" s="21"/>
      <c r="R26" s="21"/>
      <c r="S26" s="21"/>
      <c r="T26" s="21"/>
      <c r="U26" s="175"/>
      <c r="V26" s="845"/>
      <c r="W26" s="846"/>
      <c r="X26" s="846"/>
      <c r="Y26" s="846"/>
      <c r="Z26" s="846"/>
      <c r="AA26" s="846"/>
      <c r="AB26" s="846"/>
      <c r="AC26" s="821"/>
      <c r="AD26" s="290" t="s">
        <v>90</v>
      </c>
      <c r="AE26" s="290" t="s">
        <v>90</v>
      </c>
      <c r="AF26" s="290" t="s">
        <v>90</v>
      </c>
      <c r="AG26" s="290" t="s">
        <v>90</v>
      </c>
      <c r="AH26" s="847" t="s">
        <v>90</v>
      </c>
      <c r="AI26" s="290" t="s">
        <v>90</v>
      </c>
      <c r="AJ26" s="290" t="s">
        <v>90</v>
      </c>
      <c r="AK26" s="290"/>
      <c r="AL26" s="290"/>
      <c r="AM26" s="290"/>
      <c r="AN26" s="290" t="s">
        <v>90</v>
      </c>
      <c r="AO26" s="290" t="s">
        <v>90</v>
      </c>
      <c r="AP26" s="848"/>
      <c r="AQ26" s="849">
        <f t="shared" si="28"/>
        <v>0</v>
      </c>
      <c r="AR26" s="850">
        <f t="shared" si="29"/>
        <v>0</v>
      </c>
      <c r="AS26" s="851">
        <f t="shared" si="2"/>
        <v>0</v>
      </c>
      <c r="AT26" s="851">
        <f t="shared" si="3"/>
        <v>0</v>
      </c>
      <c r="AU26" s="202" t="str">
        <f t="shared" si="30"/>
        <v/>
      </c>
      <c r="AV26" s="203" t="str">
        <f t="shared" si="5"/>
        <v/>
      </c>
      <c r="AW26" s="202" t="str">
        <f t="shared" si="6"/>
        <v/>
      </c>
      <c r="AX26" s="204" t="str">
        <f t="shared" si="7"/>
        <v/>
      </c>
      <c r="AY26" s="204" t="str">
        <f t="shared" si="8"/>
        <v/>
      </c>
      <c r="AZ26" s="205" t="str">
        <f t="shared" si="31"/>
        <v/>
      </c>
      <c r="BA26" s="852"/>
      <c r="BB26" s="853" t="s">
        <v>238</v>
      </c>
      <c r="BC26" s="854"/>
      <c r="BD26" s="854"/>
      <c r="BE26" s="854"/>
      <c r="BF26" s="854"/>
      <c r="BG26" s="854"/>
      <c r="BH26" s="854"/>
      <c r="BI26" s="854"/>
      <c r="BJ26" s="854"/>
      <c r="BK26" s="854"/>
      <c r="BL26" s="854"/>
      <c r="BM26" s="290" t="s">
        <v>90</v>
      </c>
      <c r="BN26" s="290" t="s">
        <v>90</v>
      </c>
      <c r="BO26" s="848"/>
      <c r="BP26" s="855" t="str">
        <f t="shared" si="32"/>
        <v/>
      </c>
      <c r="BQ26" s="856" t="str">
        <f t="shared" si="33"/>
        <v/>
      </c>
      <c r="BR26" s="856" t="str">
        <f t="shared" si="34"/>
        <v/>
      </c>
      <c r="BS26" s="856" t="str">
        <f t="shared" si="35"/>
        <v/>
      </c>
      <c r="BT26" s="857" t="str">
        <f t="shared" si="36"/>
        <v/>
      </c>
      <c r="BU26" s="857" t="str">
        <f t="shared" si="37"/>
        <v/>
      </c>
      <c r="BV26" s="856" t="str">
        <f t="shared" si="38"/>
        <v/>
      </c>
      <c r="BW26" s="856" t="str">
        <f t="shared" si="39"/>
        <v/>
      </c>
      <c r="BX26" s="856" t="str">
        <f t="shared" si="40"/>
        <v/>
      </c>
      <c r="BY26" s="856" t="str">
        <f t="shared" si="41"/>
        <v/>
      </c>
      <c r="BZ26" s="856" t="str">
        <f t="shared" si="42"/>
        <v/>
      </c>
      <c r="CA26" s="856" t="str">
        <f t="shared" si="43"/>
        <v/>
      </c>
      <c r="CB26" s="858"/>
      <c r="CC26" s="1125"/>
      <c r="CD26" s="1126">
        <f t="shared" si="44"/>
        <v>0</v>
      </c>
      <c r="CE26" s="1126">
        <f t="shared" si="45"/>
        <v>0</v>
      </c>
    </row>
    <row r="27" spans="1:83" s="11" customFormat="1" ht="162">
      <c r="A27" s="1580">
        <v>6</v>
      </c>
      <c r="B27" s="1222" t="s">
        <v>1246</v>
      </c>
      <c r="C27" s="1214" t="s">
        <v>3617</v>
      </c>
      <c r="D27" s="1223" t="s">
        <v>279</v>
      </c>
      <c r="E27" s="1193" t="s">
        <v>3618</v>
      </c>
      <c r="F27" s="1245">
        <v>566992</v>
      </c>
      <c r="G27" s="1245">
        <v>10364</v>
      </c>
      <c r="H27" s="1245">
        <v>111300</v>
      </c>
      <c r="I27" s="1236">
        <v>592635</v>
      </c>
      <c r="J27" s="1236">
        <v>10115</v>
      </c>
      <c r="K27" s="1236">
        <v>108549</v>
      </c>
      <c r="L27" s="1236">
        <v>28964</v>
      </c>
      <c r="M27" s="1187">
        <v>538028</v>
      </c>
      <c r="N27" s="1236">
        <v>30699</v>
      </c>
      <c r="O27" s="1187">
        <v>561936</v>
      </c>
      <c r="P27" s="1192" t="s">
        <v>231</v>
      </c>
      <c r="Q27" s="1192" t="s">
        <v>3402</v>
      </c>
      <c r="R27" s="1192" t="s">
        <v>1948</v>
      </c>
      <c r="S27" s="1216" t="s">
        <v>177</v>
      </c>
      <c r="T27" s="180" t="s">
        <v>2162</v>
      </c>
      <c r="U27" s="1211"/>
      <c r="V27" s="773"/>
      <c r="W27" s="734"/>
      <c r="X27" s="734"/>
      <c r="Y27" s="734"/>
      <c r="Z27" s="734"/>
      <c r="AA27" s="734"/>
      <c r="AB27" s="734"/>
      <c r="AC27" s="821"/>
      <c r="AD27" s="269" t="s">
        <v>228</v>
      </c>
      <c r="AE27" s="304" t="s">
        <v>532</v>
      </c>
      <c r="AF27" s="304" t="s">
        <v>533</v>
      </c>
      <c r="AG27" s="304" t="s">
        <v>531</v>
      </c>
      <c r="AH27" s="304" t="s">
        <v>235</v>
      </c>
      <c r="AI27" s="304" t="s">
        <v>236</v>
      </c>
      <c r="AJ27" s="304" t="s">
        <v>235</v>
      </c>
      <c r="AK27" s="304"/>
      <c r="AL27" s="304"/>
      <c r="AM27" s="304"/>
      <c r="AN27" s="269" t="s">
        <v>583</v>
      </c>
      <c r="AO27" s="269" t="s">
        <v>584</v>
      </c>
      <c r="AP27" s="271"/>
      <c r="AQ27" s="822">
        <f t="shared" si="28"/>
        <v>0</v>
      </c>
      <c r="AR27" s="823">
        <f t="shared" si="29"/>
        <v>0</v>
      </c>
      <c r="AS27" s="824">
        <f t="shared" si="2"/>
        <v>0</v>
      </c>
      <c r="AT27" s="824">
        <f t="shared" si="3"/>
        <v>0</v>
      </c>
      <c r="AU27" s="131">
        <f t="shared" si="30"/>
        <v>-1.3741711486679242</v>
      </c>
      <c r="AV27" s="132">
        <f t="shared" si="5"/>
        <v>4.5226387673900081</v>
      </c>
      <c r="AW27" s="131">
        <f t="shared" si="6"/>
        <v>-2.4716981132075433</v>
      </c>
      <c r="AX27" s="133">
        <f t="shared" si="7"/>
        <v>5094.2677448337827</v>
      </c>
      <c r="AY27" s="133">
        <f t="shared" si="8"/>
        <v>5459.6081032529091</v>
      </c>
      <c r="AZ27" s="134" t="str">
        <f t="shared" si="31"/>
        <v/>
      </c>
      <c r="BA27" s="643">
        <v>6</v>
      </c>
      <c r="BB27" s="825" t="s">
        <v>1246</v>
      </c>
      <c r="BC27" s="826">
        <v>574892</v>
      </c>
      <c r="BD27" s="826">
        <v>10382</v>
      </c>
      <c r="BE27" s="826">
        <v>112521</v>
      </c>
      <c r="BF27" s="826">
        <v>566992</v>
      </c>
      <c r="BG27" s="826">
        <v>10364</v>
      </c>
      <c r="BH27" s="826">
        <v>111300</v>
      </c>
      <c r="BI27" s="826">
        <v>574892</v>
      </c>
      <c r="BJ27" s="507">
        <v>0</v>
      </c>
      <c r="BK27" s="826">
        <v>566992</v>
      </c>
      <c r="BL27" s="507">
        <v>0</v>
      </c>
      <c r="BM27" s="304" t="s">
        <v>225</v>
      </c>
      <c r="BN27" s="304" t="s">
        <v>236</v>
      </c>
      <c r="BO27" s="271"/>
      <c r="BP27" s="262" t="str">
        <f t="shared" si="32"/>
        <v/>
      </c>
      <c r="BQ27" s="827">
        <f t="shared" si="33"/>
        <v>0</v>
      </c>
      <c r="BR27" s="827">
        <f t="shared" si="34"/>
        <v>0</v>
      </c>
      <c r="BS27" s="827">
        <f t="shared" si="35"/>
        <v>0</v>
      </c>
      <c r="BT27" s="828" t="str">
        <f t="shared" si="36"/>
        <v/>
      </c>
      <c r="BU27" s="828" t="str">
        <f t="shared" si="37"/>
        <v/>
      </c>
      <c r="BV27" s="827">
        <f t="shared" si="38"/>
        <v>-538028</v>
      </c>
      <c r="BW27" s="827">
        <f t="shared" si="39"/>
        <v>538028</v>
      </c>
      <c r="BX27" s="827" t="str">
        <f t="shared" si="40"/>
        <v/>
      </c>
      <c r="BY27" s="827" t="str">
        <f t="shared" si="41"/>
        <v/>
      </c>
      <c r="BZ27" s="827" t="str">
        <f t="shared" si="42"/>
        <v/>
      </c>
      <c r="CA27" s="827" t="str">
        <f t="shared" si="43"/>
        <v>chk</v>
      </c>
      <c r="CB27" s="829"/>
      <c r="CC27" s="1125" t="s">
        <v>3397</v>
      </c>
      <c r="CD27" s="1126">
        <f t="shared" si="44"/>
        <v>0</v>
      </c>
      <c r="CE27" s="1126">
        <f t="shared" si="45"/>
        <v>0</v>
      </c>
    </row>
    <row r="28" spans="1:83" s="11" customFormat="1" ht="27">
      <c r="A28" s="86">
        <v>7</v>
      </c>
      <c r="B28" s="154" t="s">
        <v>283</v>
      </c>
      <c r="C28" s="143"/>
      <c r="D28" s="93"/>
      <c r="E28" s="74"/>
      <c r="F28" s="82"/>
      <c r="G28" s="82"/>
      <c r="H28" s="82"/>
      <c r="I28" s="82"/>
      <c r="J28" s="82"/>
      <c r="K28" s="82"/>
      <c r="L28" s="76"/>
      <c r="M28" s="121"/>
      <c r="N28" s="76"/>
      <c r="O28" s="121"/>
      <c r="P28" s="74"/>
      <c r="Q28" s="74"/>
      <c r="R28" s="74"/>
      <c r="S28" s="85" t="s">
        <v>175</v>
      </c>
      <c r="T28" s="81" t="s">
        <v>175</v>
      </c>
      <c r="U28" s="1576" t="s">
        <v>4328</v>
      </c>
      <c r="V28" s="773"/>
      <c r="W28" s="734"/>
      <c r="X28" s="734"/>
      <c r="Y28" s="734"/>
      <c r="Z28" s="734"/>
      <c r="AA28" s="734"/>
      <c r="AB28" s="734"/>
      <c r="AC28" s="821"/>
      <c r="AD28" s="269" t="s">
        <v>90</v>
      </c>
      <c r="AE28" s="269" t="s">
        <v>90</v>
      </c>
      <c r="AF28" s="269" t="s">
        <v>90</v>
      </c>
      <c r="AG28" s="269" t="s">
        <v>90</v>
      </c>
      <c r="AH28" s="304" t="s">
        <v>90</v>
      </c>
      <c r="AI28" s="269" t="s">
        <v>90</v>
      </c>
      <c r="AJ28" s="269" t="s">
        <v>90</v>
      </c>
      <c r="AK28" s="269"/>
      <c r="AL28" s="269"/>
      <c r="AM28" s="269"/>
      <c r="AN28" s="269" t="s">
        <v>90</v>
      </c>
      <c r="AO28" s="269" t="s">
        <v>90</v>
      </c>
      <c r="AP28" s="271" t="s">
        <v>2924</v>
      </c>
      <c r="AQ28" s="822">
        <f t="shared" si="28"/>
        <v>0</v>
      </c>
      <c r="AR28" s="823">
        <f t="shared" si="29"/>
        <v>0</v>
      </c>
      <c r="AS28" s="824">
        <f t="shared" si="2"/>
        <v>0</v>
      </c>
      <c r="AT28" s="824">
        <f t="shared" si="3"/>
        <v>0</v>
      </c>
      <c r="AU28" s="131" t="str">
        <f t="shared" si="30"/>
        <v/>
      </c>
      <c r="AV28" s="132" t="str">
        <f t="shared" si="5"/>
        <v/>
      </c>
      <c r="AW28" s="131" t="str">
        <f t="shared" si="6"/>
        <v/>
      </c>
      <c r="AX28" s="133" t="str">
        <f t="shared" si="7"/>
        <v/>
      </c>
      <c r="AY28" s="133" t="str">
        <f t="shared" si="8"/>
        <v/>
      </c>
      <c r="AZ28" s="134" t="str">
        <f t="shared" si="31"/>
        <v/>
      </c>
      <c r="BA28" s="643">
        <v>7</v>
      </c>
      <c r="BB28" s="825" t="s">
        <v>283</v>
      </c>
      <c r="BC28" s="826"/>
      <c r="BD28" s="826"/>
      <c r="BE28" s="826"/>
      <c r="BF28" s="826"/>
      <c r="BG28" s="826"/>
      <c r="BH28" s="826"/>
      <c r="BI28" s="506"/>
      <c r="BJ28" s="507">
        <v>0</v>
      </c>
      <c r="BK28" s="506"/>
      <c r="BL28" s="507"/>
      <c r="BM28" s="269" t="s">
        <v>90</v>
      </c>
      <c r="BN28" s="269" t="s">
        <v>90</v>
      </c>
      <c r="BO28" s="271" t="s">
        <v>2924</v>
      </c>
      <c r="BP28" s="262" t="str">
        <f t="shared" si="32"/>
        <v/>
      </c>
      <c r="BQ28" s="827" t="str">
        <f t="shared" si="33"/>
        <v/>
      </c>
      <c r="BR28" s="827" t="str">
        <f t="shared" si="34"/>
        <v/>
      </c>
      <c r="BS28" s="827" t="str">
        <f t="shared" si="35"/>
        <v/>
      </c>
      <c r="BT28" s="828" t="str">
        <f t="shared" si="36"/>
        <v/>
      </c>
      <c r="BU28" s="828" t="str">
        <f t="shared" si="37"/>
        <v/>
      </c>
      <c r="BV28" s="827" t="str">
        <f t="shared" si="38"/>
        <v/>
      </c>
      <c r="BW28" s="827" t="str">
        <f t="shared" si="39"/>
        <v/>
      </c>
      <c r="BX28" s="827" t="str">
        <f t="shared" si="40"/>
        <v/>
      </c>
      <c r="BY28" s="827" t="str">
        <f t="shared" si="41"/>
        <v/>
      </c>
      <c r="BZ28" s="827" t="str">
        <f t="shared" si="42"/>
        <v/>
      </c>
      <c r="CA28" s="827" t="str">
        <f t="shared" si="43"/>
        <v/>
      </c>
      <c r="CB28" s="829"/>
      <c r="CC28" s="1125" t="s">
        <v>3397</v>
      </c>
      <c r="CD28" s="1126">
        <f t="shared" si="44"/>
        <v>0</v>
      </c>
      <c r="CE28" s="1126">
        <f t="shared" si="45"/>
        <v>0</v>
      </c>
    </row>
    <row r="29" spans="1:83" s="11" customFormat="1">
      <c r="A29" s="86">
        <v>8</v>
      </c>
      <c r="B29" s="154" t="s">
        <v>284</v>
      </c>
      <c r="C29" s="143"/>
      <c r="D29" s="93"/>
      <c r="E29" s="74"/>
      <c r="F29" s="82"/>
      <c r="G29" s="82"/>
      <c r="H29" s="82"/>
      <c r="I29" s="82"/>
      <c r="J29" s="82"/>
      <c r="K29" s="82"/>
      <c r="L29" s="76"/>
      <c r="M29" s="121"/>
      <c r="N29" s="76"/>
      <c r="O29" s="121"/>
      <c r="P29" s="74"/>
      <c r="Q29" s="74"/>
      <c r="R29" s="74"/>
      <c r="S29" s="85" t="s">
        <v>175</v>
      </c>
      <c r="T29" s="81" t="s">
        <v>175</v>
      </c>
      <c r="U29" s="1576" t="s">
        <v>4328</v>
      </c>
      <c r="V29" s="773"/>
      <c r="W29" s="734"/>
      <c r="X29" s="734"/>
      <c r="Y29" s="734"/>
      <c r="Z29" s="734"/>
      <c r="AA29" s="734"/>
      <c r="AB29" s="734"/>
      <c r="AC29" s="821"/>
      <c r="AD29" s="269" t="s">
        <v>90</v>
      </c>
      <c r="AE29" s="269" t="s">
        <v>90</v>
      </c>
      <c r="AF29" s="269" t="s">
        <v>90</v>
      </c>
      <c r="AG29" s="269" t="s">
        <v>90</v>
      </c>
      <c r="AH29" s="304" t="s">
        <v>90</v>
      </c>
      <c r="AI29" s="269" t="s">
        <v>90</v>
      </c>
      <c r="AJ29" s="269" t="s">
        <v>90</v>
      </c>
      <c r="AK29" s="269"/>
      <c r="AL29" s="269"/>
      <c r="AM29" s="269"/>
      <c r="AN29" s="269" t="s">
        <v>90</v>
      </c>
      <c r="AO29" s="269" t="s">
        <v>90</v>
      </c>
      <c r="AP29" s="271" t="s">
        <v>2924</v>
      </c>
      <c r="AQ29" s="822">
        <f t="shared" si="28"/>
        <v>0</v>
      </c>
      <c r="AR29" s="823">
        <f t="shared" si="29"/>
        <v>0</v>
      </c>
      <c r="AS29" s="824">
        <f t="shared" si="2"/>
        <v>0</v>
      </c>
      <c r="AT29" s="824">
        <f t="shared" si="3"/>
        <v>0</v>
      </c>
      <c r="AU29" s="131" t="str">
        <f t="shared" si="30"/>
        <v/>
      </c>
      <c r="AV29" s="132" t="str">
        <f t="shared" si="5"/>
        <v/>
      </c>
      <c r="AW29" s="131" t="str">
        <f t="shared" si="6"/>
        <v/>
      </c>
      <c r="AX29" s="133" t="str">
        <f t="shared" si="7"/>
        <v/>
      </c>
      <c r="AY29" s="133" t="str">
        <f t="shared" si="8"/>
        <v/>
      </c>
      <c r="AZ29" s="134" t="str">
        <f t="shared" si="31"/>
        <v/>
      </c>
      <c r="BA29" s="643">
        <v>8</v>
      </c>
      <c r="BB29" s="825" t="s">
        <v>284</v>
      </c>
      <c r="BC29" s="826"/>
      <c r="BD29" s="826"/>
      <c r="BE29" s="826"/>
      <c r="BF29" s="826"/>
      <c r="BG29" s="826"/>
      <c r="BH29" s="826"/>
      <c r="BI29" s="506"/>
      <c r="BJ29" s="507">
        <v>0</v>
      </c>
      <c r="BK29" s="506"/>
      <c r="BL29" s="507"/>
      <c r="BM29" s="269" t="s">
        <v>90</v>
      </c>
      <c r="BN29" s="269" t="s">
        <v>90</v>
      </c>
      <c r="BO29" s="271" t="s">
        <v>2924</v>
      </c>
      <c r="BP29" s="262" t="str">
        <f t="shared" si="32"/>
        <v/>
      </c>
      <c r="BQ29" s="827" t="str">
        <f t="shared" si="33"/>
        <v/>
      </c>
      <c r="BR29" s="827" t="str">
        <f t="shared" si="34"/>
        <v/>
      </c>
      <c r="BS29" s="827" t="str">
        <f t="shared" si="35"/>
        <v/>
      </c>
      <c r="BT29" s="828" t="str">
        <f t="shared" si="36"/>
        <v/>
      </c>
      <c r="BU29" s="828" t="str">
        <f t="shared" si="37"/>
        <v/>
      </c>
      <c r="BV29" s="827" t="str">
        <f t="shared" si="38"/>
        <v/>
      </c>
      <c r="BW29" s="827" t="str">
        <f t="shared" si="39"/>
        <v/>
      </c>
      <c r="BX29" s="827" t="str">
        <f t="shared" si="40"/>
        <v/>
      </c>
      <c r="BY29" s="827" t="str">
        <f t="shared" si="41"/>
        <v/>
      </c>
      <c r="BZ29" s="827" t="str">
        <f t="shared" si="42"/>
        <v/>
      </c>
      <c r="CA29" s="827" t="str">
        <f t="shared" si="43"/>
        <v/>
      </c>
      <c r="CB29" s="829"/>
      <c r="CC29" s="1125" t="s">
        <v>3397</v>
      </c>
      <c r="CD29" s="1126">
        <f t="shared" si="44"/>
        <v>0</v>
      </c>
      <c r="CE29" s="1126">
        <f t="shared" si="45"/>
        <v>0</v>
      </c>
    </row>
    <row r="30" spans="1:83" s="11" customFormat="1" ht="67.5">
      <c r="A30" s="1534">
        <v>9</v>
      </c>
      <c r="B30" s="1496" t="s">
        <v>3844</v>
      </c>
      <c r="C30" s="1496" t="s">
        <v>2145</v>
      </c>
      <c r="D30" s="1496" t="s">
        <v>2669</v>
      </c>
      <c r="E30" s="1487" t="s">
        <v>285</v>
      </c>
      <c r="F30" s="1535">
        <v>690</v>
      </c>
      <c r="G30" s="1535">
        <v>130</v>
      </c>
      <c r="H30" s="1535">
        <v>0</v>
      </c>
      <c r="I30" s="1535">
        <v>690</v>
      </c>
      <c r="J30" s="1535">
        <v>130</v>
      </c>
      <c r="K30" s="1535">
        <v>0</v>
      </c>
      <c r="L30" s="1438">
        <v>0</v>
      </c>
      <c r="M30" s="1438">
        <v>690</v>
      </c>
      <c r="N30" s="1438">
        <v>0</v>
      </c>
      <c r="O30" s="1438">
        <v>690</v>
      </c>
      <c r="P30" s="1487" t="s">
        <v>231</v>
      </c>
      <c r="Q30" s="1536" t="s">
        <v>3845</v>
      </c>
      <c r="R30" s="1536" t="s">
        <v>3846</v>
      </c>
      <c r="S30" s="1536" t="s">
        <v>3847</v>
      </c>
      <c r="T30" s="1537" t="s">
        <v>3848</v>
      </c>
      <c r="U30" s="1538" t="s">
        <v>2146</v>
      </c>
      <c r="V30" s="773"/>
      <c r="W30" s="734"/>
      <c r="X30" s="734"/>
      <c r="Y30" s="734"/>
      <c r="Z30" s="734"/>
      <c r="AA30" s="734"/>
      <c r="AB30" s="734"/>
      <c r="AC30" s="821"/>
      <c r="AD30" s="269" t="s">
        <v>228</v>
      </c>
      <c r="AE30" s="304" t="s">
        <v>2286</v>
      </c>
      <c r="AF30" s="304" t="s">
        <v>533</v>
      </c>
      <c r="AG30" s="304" t="s">
        <v>531</v>
      </c>
      <c r="AH30" s="304" t="s">
        <v>3081</v>
      </c>
      <c r="AI30" s="304" t="s">
        <v>2271</v>
      </c>
      <c r="AJ30" s="304" t="s">
        <v>235</v>
      </c>
      <c r="AK30" s="304"/>
      <c r="AL30" s="304"/>
      <c r="AM30" s="304"/>
      <c r="AN30" s="269" t="s">
        <v>572</v>
      </c>
      <c r="AO30" s="269" t="s">
        <v>573</v>
      </c>
      <c r="AP30" s="271"/>
      <c r="AQ30" s="822">
        <f t="shared" si="28"/>
        <v>0</v>
      </c>
      <c r="AR30" s="823">
        <f t="shared" si="29"/>
        <v>0</v>
      </c>
      <c r="AS30" s="824">
        <f t="shared" si="2"/>
        <v>0</v>
      </c>
      <c r="AT30" s="824">
        <f t="shared" si="3"/>
        <v>0</v>
      </c>
      <c r="AU30" s="131">
        <f t="shared" si="30"/>
        <v>0</v>
      </c>
      <c r="AV30" s="132">
        <f t="shared" si="5"/>
        <v>0</v>
      </c>
      <c r="AW30" s="131" t="str">
        <f t="shared" si="6"/>
        <v/>
      </c>
      <c r="AX30" s="133">
        <f t="shared" si="7"/>
        <v>5307.6923076923076</v>
      </c>
      <c r="AY30" s="133">
        <f t="shared" si="8"/>
        <v>5307.6923076923076</v>
      </c>
      <c r="AZ30" s="134" t="str">
        <f t="shared" si="31"/>
        <v/>
      </c>
      <c r="BA30" s="859">
        <v>9</v>
      </c>
      <c r="BB30" s="860" t="s">
        <v>2272</v>
      </c>
      <c r="BC30" s="861">
        <v>690</v>
      </c>
      <c r="BD30" s="861">
        <v>130</v>
      </c>
      <c r="BE30" s="861"/>
      <c r="BF30" s="861">
        <v>690</v>
      </c>
      <c r="BG30" s="861">
        <v>130</v>
      </c>
      <c r="BH30" s="861"/>
      <c r="BI30" s="536">
        <v>0</v>
      </c>
      <c r="BJ30" s="536">
        <v>690</v>
      </c>
      <c r="BK30" s="536">
        <v>0</v>
      </c>
      <c r="BL30" s="536">
        <v>690</v>
      </c>
      <c r="BM30" s="304" t="s">
        <v>225</v>
      </c>
      <c r="BN30" s="304" t="s">
        <v>2271</v>
      </c>
      <c r="BO30" s="271"/>
      <c r="BP30" s="262" t="str">
        <f t="shared" si="32"/>
        <v/>
      </c>
      <c r="BQ30" s="827">
        <f t="shared" si="33"/>
        <v>0</v>
      </c>
      <c r="BR30" s="827">
        <f t="shared" si="34"/>
        <v>0</v>
      </c>
      <c r="BS30" s="827">
        <f t="shared" si="35"/>
        <v>0</v>
      </c>
      <c r="BT30" s="828" t="str">
        <f t="shared" si="36"/>
        <v/>
      </c>
      <c r="BU30" s="828" t="str">
        <f t="shared" si="37"/>
        <v/>
      </c>
      <c r="BV30" s="827">
        <f t="shared" si="38"/>
        <v>0</v>
      </c>
      <c r="BW30" s="827">
        <f t="shared" si="39"/>
        <v>0</v>
      </c>
      <c r="BX30" s="827" t="str">
        <f t="shared" si="40"/>
        <v/>
      </c>
      <c r="BY30" s="827" t="str">
        <f t="shared" si="41"/>
        <v/>
      </c>
      <c r="BZ30" s="827" t="str">
        <f t="shared" si="42"/>
        <v/>
      </c>
      <c r="CA30" s="827" t="str">
        <f t="shared" si="43"/>
        <v/>
      </c>
      <c r="CB30" s="829"/>
      <c r="CC30" s="1125" t="s">
        <v>1014</v>
      </c>
      <c r="CD30" s="1126">
        <f t="shared" si="44"/>
        <v>0</v>
      </c>
      <c r="CE30" s="1126">
        <f t="shared" si="45"/>
        <v>0</v>
      </c>
    </row>
    <row r="31" spans="1:83" s="11" customFormat="1">
      <c r="A31" s="14"/>
      <c r="B31" s="448" t="s">
        <v>239</v>
      </c>
      <c r="C31" s="449"/>
      <c r="D31" s="449"/>
      <c r="E31" s="15"/>
      <c r="F31" s="450"/>
      <c r="G31" s="450"/>
      <c r="H31" s="450"/>
      <c r="I31" s="450"/>
      <c r="J31" s="450"/>
      <c r="K31" s="450"/>
      <c r="L31" s="450"/>
      <c r="M31" s="450"/>
      <c r="N31" s="450"/>
      <c r="O31" s="450"/>
      <c r="P31" s="450"/>
      <c r="Q31" s="450"/>
      <c r="R31" s="450"/>
      <c r="S31" s="450"/>
      <c r="T31" s="450"/>
      <c r="U31" s="451"/>
      <c r="V31" s="862"/>
      <c r="W31" s="863"/>
      <c r="X31" s="863"/>
      <c r="Y31" s="863"/>
      <c r="Z31" s="863"/>
      <c r="AA31" s="863"/>
      <c r="AB31" s="863"/>
      <c r="AC31" s="821"/>
      <c r="AD31" s="864" t="s">
        <v>90</v>
      </c>
      <c r="AE31" s="865" t="s">
        <v>90</v>
      </c>
      <c r="AF31" s="865" t="s">
        <v>90</v>
      </c>
      <c r="AG31" s="865" t="s">
        <v>90</v>
      </c>
      <c r="AH31" s="866" t="s">
        <v>90</v>
      </c>
      <c r="AI31" s="866" t="s">
        <v>90</v>
      </c>
      <c r="AJ31" s="866" t="s">
        <v>90</v>
      </c>
      <c r="AK31" s="866"/>
      <c r="AL31" s="866"/>
      <c r="AM31" s="866"/>
      <c r="AN31" s="296" t="s">
        <v>90</v>
      </c>
      <c r="AO31" s="296" t="s">
        <v>90</v>
      </c>
      <c r="AP31" s="867"/>
      <c r="AQ31" s="868">
        <f t="shared" si="28"/>
        <v>0</v>
      </c>
      <c r="AR31" s="869">
        <f t="shared" si="29"/>
        <v>0</v>
      </c>
      <c r="AS31" s="870">
        <f t="shared" si="2"/>
        <v>0</v>
      </c>
      <c r="AT31" s="870">
        <f t="shared" si="3"/>
        <v>0</v>
      </c>
      <c r="AU31" s="206" t="str">
        <f t="shared" si="30"/>
        <v/>
      </c>
      <c r="AV31" s="207" t="str">
        <f t="shared" si="5"/>
        <v/>
      </c>
      <c r="AW31" s="206" t="str">
        <f t="shared" si="6"/>
        <v/>
      </c>
      <c r="AX31" s="208" t="str">
        <f t="shared" si="7"/>
        <v/>
      </c>
      <c r="AY31" s="208" t="str">
        <f t="shared" si="8"/>
        <v/>
      </c>
      <c r="AZ31" s="209" t="str">
        <f t="shared" si="31"/>
        <v/>
      </c>
      <c r="BA31" s="871"/>
      <c r="BB31" s="872" t="s">
        <v>239</v>
      </c>
      <c r="BC31" s="873"/>
      <c r="BD31" s="873"/>
      <c r="BE31" s="873"/>
      <c r="BF31" s="873"/>
      <c r="BG31" s="873"/>
      <c r="BH31" s="873"/>
      <c r="BI31" s="873"/>
      <c r="BJ31" s="873"/>
      <c r="BK31" s="873"/>
      <c r="BL31" s="873"/>
      <c r="BM31" s="865" t="s">
        <v>90</v>
      </c>
      <c r="BN31" s="866" t="s">
        <v>90</v>
      </c>
      <c r="BO31" s="867"/>
      <c r="BP31" s="874" t="str">
        <f t="shared" si="32"/>
        <v/>
      </c>
      <c r="BQ31" s="875" t="str">
        <f t="shared" si="33"/>
        <v/>
      </c>
      <c r="BR31" s="875" t="str">
        <f t="shared" si="34"/>
        <v/>
      </c>
      <c r="BS31" s="875" t="str">
        <f t="shared" si="35"/>
        <v/>
      </c>
      <c r="BT31" s="876" t="str">
        <f t="shared" si="36"/>
        <v/>
      </c>
      <c r="BU31" s="876" t="str">
        <f t="shared" si="37"/>
        <v/>
      </c>
      <c r="BV31" s="875" t="str">
        <f t="shared" si="38"/>
        <v/>
      </c>
      <c r="BW31" s="875" t="str">
        <f t="shared" si="39"/>
        <v/>
      </c>
      <c r="BX31" s="875" t="str">
        <f t="shared" si="40"/>
        <v/>
      </c>
      <c r="BY31" s="875" t="str">
        <f t="shared" si="41"/>
        <v/>
      </c>
      <c r="BZ31" s="875" t="str">
        <f t="shared" si="42"/>
        <v/>
      </c>
      <c r="CA31" s="875" t="str">
        <f t="shared" si="43"/>
        <v/>
      </c>
      <c r="CB31" s="877"/>
      <c r="CC31" s="1125"/>
      <c r="CD31" s="1126">
        <f t="shared" si="44"/>
        <v>0</v>
      </c>
      <c r="CE31" s="1126">
        <f t="shared" si="45"/>
        <v>0</v>
      </c>
    </row>
    <row r="32" spans="1:83" s="2" customFormat="1" ht="244.5" customHeight="1">
      <c r="A32" s="1581">
        <v>10</v>
      </c>
      <c r="B32" s="1582" t="s">
        <v>3008</v>
      </c>
      <c r="C32" s="1582" t="s">
        <v>1247</v>
      </c>
      <c r="D32" s="1582" t="s">
        <v>286</v>
      </c>
      <c r="E32" s="1239" t="s">
        <v>287</v>
      </c>
      <c r="F32" s="1245">
        <v>66262</v>
      </c>
      <c r="G32" s="1245">
        <v>0</v>
      </c>
      <c r="H32" s="1245">
        <v>15752</v>
      </c>
      <c r="I32" s="1236">
        <v>66045</v>
      </c>
      <c r="J32" s="1236"/>
      <c r="K32" s="1236">
        <v>15783</v>
      </c>
      <c r="L32" s="1245">
        <v>0</v>
      </c>
      <c r="M32" s="1245">
        <v>66262</v>
      </c>
      <c r="N32" s="1245"/>
      <c r="O32" s="1236">
        <v>66045</v>
      </c>
      <c r="P32" s="1239" t="s">
        <v>231</v>
      </c>
      <c r="Q32" s="1239" t="s">
        <v>3402</v>
      </c>
      <c r="R32" s="1207" t="s">
        <v>1919</v>
      </c>
      <c r="S32" s="1207" t="s">
        <v>2817</v>
      </c>
      <c r="T32" s="1467" t="s">
        <v>2178</v>
      </c>
      <c r="U32" s="452"/>
      <c r="V32" s="773"/>
      <c r="W32" s="734"/>
      <c r="X32" s="734"/>
      <c r="Y32" s="734"/>
      <c r="Z32" s="734"/>
      <c r="AA32" s="734"/>
      <c r="AB32" s="734"/>
      <c r="AC32" s="821"/>
      <c r="AD32" s="269" t="s">
        <v>752</v>
      </c>
      <c r="AE32" s="304" t="s">
        <v>752</v>
      </c>
      <c r="AF32" s="304" t="s">
        <v>535</v>
      </c>
      <c r="AG32" s="304" t="s">
        <v>752</v>
      </c>
      <c r="AH32" s="304" t="s">
        <v>90</v>
      </c>
      <c r="AI32" s="304" t="s">
        <v>752</v>
      </c>
      <c r="AJ32" s="304" t="s">
        <v>752</v>
      </c>
      <c r="AK32" s="304"/>
      <c r="AL32" s="304"/>
      <c r="AM32" s="304"/>
      <c r="AN32" s="269" t="s">
        <v>90</v>
      </c>
      <c r="AO32" s="269" t="s">
        <v>90</v>
      </c>
      <c r="AP32" s="271"/>
      <c r="AQ32" s="822">
        <f t="shared" si="28"/>
        <v>0</v>
      </c>
      <c r="AR32" s="823">
        <f t="shared" si="29"/>
        <v>0</v>
      </c>
      <c r="AS32" s="824">
        <f t="shared" si="2"/>
        <v>0</v>
      </c>
      <c r="AT32" s="824">
        <f t="shared" si="3"/>
        <v>0</v>
      </c>
      <c r="AU32" s="131">
        <f t="shared" si="30"/>
        <v>-10.075183888391281</v>
      </c>
      <c r="AV32" s="132">
        <f t="shared" si="5"/>
        <v>-0.32748785125713553</v>
      </c>
      <c r="AW32" s="131">
        <f t="shared" si="6"/>
        <v>0.19680040629761475</v>
      </c>
      <c r="AX32" s="133">
        <f t="shared" si="7"/>
        <v>4206.5769426104616</v>
      </c>
      <c r="AY32" s="133">
        <f t="shared" si="8"/>
        <v>4184.5656719254894</v>
      </c>
      <c r="AZ32" s="134" t="str">
        <f t="shared" si="31"/>
        <v/>
      </c>
      <c r="BA32" s="878">
        <v>10</v>
      </c>
      <c r="BB32" s="879" t="s">
        <v>3008</v>
      </c>
      <c r="BC32" s="880">
        <v>73686</v>
      </c>
      <c r="BD32" s="880">
        <v>0</v>
      </c>
      <c r="BE32" s="880">
        <v>17286</v>
      </c>
      <c r="BF32" s="880">
        <v>66262</v>
      </c>
      <c r="BG32" s="880">
        <v>0</v>
      </c>
      <c r="BH32" s="880">
        <v>15752</v>
      </c>
      <c r="BI32" s="880">
        <v>0</v>
      </c>
      <c r="BJ32" s="881">
        <v>73686</v>
      </c>
      <c r="BK32" s="881">
        <v>0</v>
      </c>
      <c r="BL32" s="881">
        <v>66262</v>
      </c>
      <c r="BM32" s="304" t="s">
        <v>376</v>
      </c>
      <c r="BN32" s="304" t="s">
        <v>182</v>
      </c>
      <c r="BO32" s="271"/>
      <c r="BP32" s="262" t="str">
        <f t="shared" si="32"/>
        <v/>
      </c>
      <c r="BQ32" s="827">
        <f t="shared" si="33"/>
        <v>0</v>
      </c>
      <c r="BR32" s="827">
        <f t="shared" si="34"/>
        <v>0</v>
      </c>
      <c r="BS32" s="827">
        <f t="shared" si="35"/>
        <v>0</v>
      </c>
      <c r="BT32" s="828" t="str">
        <f t="shared" si="36"/>
        <v/>
      </c>
      <c r="BU32" s="828" t="str">
        <f t="shared" si="37"/>
        <v/>
      </c>
      <c r="BV32" s="827">
        <f t="shared" si="38"/>
        <v>0</v>
      </c>
      <c r="BW32" s="827">
        <f t="shared" si="39"/>
        <v>0</v>
      </c>
      <c r="BX32" s="827" t="str">
        <f t="shared" si="40"/>
        <v/>
      </c>
      <c r="BY32" s="827" t="str">
        <f t="shared" si="41"/>
        <v/>
      </c>
      <c r="BZ32" s="827" t="str">
        <f t="shared" si="42"/>
        <v/>
      </c>
      <c r="CA32" s="827" t="str">
        <f t="shared" si="43"/>
        <v/>
      </c>
      <c r="CB32" s="829"/>
      <c r="CC32" s="1125" t="s">
        <v>3397</v>
      </c>
      <c r="CD32" s="1126">
        <f t="shared" si="44"/>
        <v>0</v>
      </c>
      <c r="CE32" s="1126">
        <f t="shared" si="45"/>
        <v>0</v>
      </c>
    </row>
    <row r="33" spans="1:83" s="2" customFormat="1" ht="40.5">
      <c r="A33" s="1583" t="s">
        <v>3009</v>
      </c>
      <c r="B33" s="453" t="s">
        <v>3010</v>
      </c>
      <c r="C33" s="1582"/>
      <c r="D33" s="1582" t="s">
        <v>3011</v>
      </c>
      <c r="E33" s="1239" t="s">
        <v>3619</v>
      </c>
      <c r="F33" s="1245">
        <v>8900</v>
      </c>
      <c r="G33" s="1245"/>
      <c r="H33" s="1245">
        <v>1382</v>
      </c>
      <c r="I33" s="1236">
        <v>10024</v>
      </c>
      <c r="J33" s="1236"/>
      <c r="K33" s="1236">
        <v>1553</v>
      </c>
      <c r="L33" s="1584">
        <v>0</v>
      </c>
      <c r="M33" s="1186">
        <v>8900</v>
      </c>
      <c r="N33" s="1584"/>
      <c r="O33" s="1187">
        <v>10024</v>
      </c>
      <c r="P33" s="1239" t="s">
        <v>3621</v>
      </c>
      <c r="Q33" s="1239" t="s">
        <v>3402</v>
      </c>
      <c r="R33" s="1207" t="s">
        <v>3014</v>
      </c>
      <c r="S33" s="1207" t="s">
        <v>3622</v>
      </c>
      <c r="T33" s="1467" t="s">
        <v>3623</v>
      </c>
      <c r="U33" s="452"/>
      <c r="V33" s="773"/>
      <c r="W33" s="734"/>
      <c r="X33" s="734"/>
      <c r="Y33" s="734"/>
      <c r="Z33" s="734"/>
      <c r="AA33" s="734"/>
      <c r="AB33" s="734"/>
      <c r="AC33" s="821"/>
      <c r="AD33" s="269" t="s">
        <v>228</v>
      </c>
      <c r="AE33" s="304" t="s">
        <v>532</v>
      </c>
      <c r="AF33" s="304" t="s">
        <v>533</v>
      </c>
      <c r="AG33" s="304" t="s">
        <v>531</v>
      </c>
      <c r="AH33" s="304" t="s">
        <v>3081</v>
      </c>
      <c r="AI33" s="304" t="s">
        <v>753</v>
      </c>
      <c r="AJ33" s="304" t="s">
        <v>235</v>
      </c>
      <c r="AK33" s="304"/>
      <c r="AL33" s="304"/>
      <c r="AM33" s="304"/>
      <c r="AN33" s="269" t="s">
        <v>610</v>
      </c>
      <c r="AO33" s="269" t="s">
        <v>611</v>
      </c>
      <c r="AP33" s="271" t="s">
        <v>2288</v>
      </c>
      <c r="AQ33" s="822">
        <f t="shared" si="28"/>
        <v>0</v>
      </c>
      <c r="AR33" s="823">
        <f t="shared" si="29"/>
        <v>0</v>
      </c>
      <c r="AS33" s="824">
        <f t="shared" si="2"/>
        <v>0</v>
      </c>
      <c r="AT33" s="824">
        <f t="shared" si="3"/>
        <v>0</v>
      </c>
      <c r="AU33" s="131">
        <f t="shared" si="30"/>
        <v>-13.70952103936397</v>
      </c>
      <c r="AV33" s="132">
        <f t="shared" si="5"/>
        <v>12.629213483146074</v>
      </c>
      <c r="AW33" s="131">
        <f t="shared" si="6"/>
        <v>12.373371924746746</v>
      </c>
      <c r="AX33" s="133">
        <f t="shared" si="7"/>
        <v>6439.942112879884</v>
      </c>
      <c r="AY33" s="133">
        <f t="shared" si="8"/>
        <v>6454.6039922730197</v>
      </c>
      <c r="AZ33" s="134" t="str">
        <f t="shared" si="31"/>
        <v/>
      </c>
      <c r="BA33" s="882" t="s">
        <v>3009</v>
      </c>
      <c r="BB33" s="883" t="s">
        <v>3010</v>
      </c>
      <c r="BC33" s="880">
        <v>10314</v>
      </c>
      <c r="BD33" s="880">
        <v>0</v>
      </c>
      <c r="BE33" s="880">
        <v>1586</v>
      </c>
      <c r="BF33" s="880">
        <v>8900</v>
      </c>
      <c r="BG33" s="880"/>
      <c r="BH33" s="880">
        <v>1382</v>
      </c>
      <c r="BI33" s="884">
        <v>0</v>
      </c>
      <c r="BJ33" s="885">
        <v>10314</v>
      </c>
      <c r="BK33" s="884">
        <v>0</v>
      </c>
      <c r="BL33" s="885">
        <v>8900</v>
      </c>
      <c r="BM33" s="304" t="s">
        <v>225</v>
      </c>
      <c r="BN33" s="304" t="s">
        <v>753</v>
      </c>
      <c r="BO33" s="271" t="s">
        <v>2288</v>
      </c>
      <c r="BP33" s="262" t="str">
        <f t="shared" si="32"/>
        <v/>
      </c>
      <c r="BQ33" s="827">
        <f t="shared" si="33"/>
        <v>0</v>
      </c>
      <c r="BR33" s="827" t="str">
        <f t="shared" si="34"/>
        <v/>
      </c>
      <c r="BS33" s="827">
        <f t="shared" si="35"/>
        <v>0</v>
      </c>
      <c r="BT33" s="828" t="str">
        <f t="shared" si="36"/>
        <v/>
      </c>
      <c r="BU33" s="828" t="str">
        <f t="shared" si="37"/>
        <v/>
      </c>
      <c r="BV33" s="827">
        <f t="shared" si="38"/>
        <v>0</v>
      </c>
      <c r="BW33" s="827">
        <f t="shared" si="39"/>
        <v>0</v>
      </c>
      <c r="BX33" s="827" t="str">
        <f t="shared" si="40"/>
        <v/>
      </c>
      <c r="BY33" s="827" t="str">
        <f t="shared" si="41"/>
        <v/>
      </c>
      <c r="BZ33" s="827" t="str">
        <f t="shared" si="42"/>
        <v/>
      </c>
      <c r="CA33" s="827" t="str">
        <f t="shared" si="43"/>
        <v/>
      </c>
      <c r="CB33" s="829"/>
      <c r="CC33" s="1125" t="s">
        <v>3397</v>
      </c>
      <c r="CD33" s="1126">
        <f t="shared" si="44"/>
        <v>0</v>
      </c>
      <c r="CE33" s="1126">
        <f t="shared" si="45"/>
        <v>0</v>
      </c>
    </row>
    <row r="34" spans="1:83" s="2" customFormat="1" ht="54">
      <c r="A34" s="1583" t="s">
        <v>3017</v>
      </c>
      <c r="B34" s="453" t="s">
        <v>3018</v>
      </c>
      <c r="C34" s="1582"/>
      <c r="D34" s="1582" t="s">
        <v>3011</v>
      </c>
      <c r="E34" s="1239" t="s">
        <v>3619</v>
      </c>
      <c r="F34" s="1245">
        <v>30726</v>
      </c>
      <c r="G34" s="1245"/>
      <c r="H34" s="1245">
        <v>4864</v>
      </c>
      <c r="I34" s="1236">
        <v>29071</v>
      </c>
      <c r="J34" s="1236"/>
      <c r="K34" s="1236">
        <v>4645</v>
      </c>
      <c r="L34" s="1584">
        <v>0</v>
      </c>
      <c r="M34" s="1186">
        <v>30726</v>
      </c>
      <c r="N34" s="1584"/>
      <c r="O34" s="1187">
        <v>29071</v>
      </c>
      <c r="P34" s="1239" t="s">
        <v>3621</v>
      </c>
      <c r="Q34" s="1239" t="s">
        <v>3402</v>
      </c>
      <c r="R34" s="1207" t="s">
        <v>3624</v>
      </c>
      <c r="S34" s="1207" t="s">
        <v>3625</v>
      </c>
      <c r="T34" s="1467" t="s">
        <v>3623</v>
      </c>
      <c r="U34" s="452"/>
      <c r="V34" s="773"/>
      <c r="W34" s="734"/>
      <c r="X34" s="734"/>
      <c r="Y34" s="734"/>
      <c r="Z34" s="734"/>
      <c r="AA34" s="734"/>
      <c r="AB34" s="734"/>
      <c r="AC34" s="821"/>
      <c r="AD34" s="269" t="s">
        <v>228</v>
      </c>
      <c r="AE34" s="304" t="s">
        <v>532</v>
      </c>
      <c r="AF34" s="304" t="s">
        <v>533</v>
      </c>
      <c r="AG34" s="304" t="s">
        <v>531</v>
      </c>
      <c r="AH34" s="304" t="s">
        <v>3081</v>
      </c>
      <c r="AI34" s="304" t="s">
        <v>207</v>
      </c>
      <c r="AJ34" s="304" t="s">
        <v>235</v>
      </c>
      <c r="AK34" s="304"/>
      <c r="AL34" s="304"/>
      <c r="AM34" s="304"/>
      <c r="AN34" s="269" t="s">
        <v>572</v>
      </c>
      <c r="AO34" s="269" t="s">
        <v>573</v>
      </c>
      <c r="AP34" s="271" t="s">
        <v>2289</v>
      </c>
      <c r="AQ34" s="822">
        <f t="shared" si="28"/>
        <v>0</v>
      </c>
      <c r="AR34" s="823">
        <f t="shared" si="29"/>
        <v>0</v>
      </c>
      <c r="AS34" s="824">
        <f t="shared" si="2"/>
        <v>0</v>
      </c>
      <c r="AT34" s="824">
        <f t="shared" si="3"/>
        <v>0</v>
      </c>
      <c r="AU34" s="131">
        <f t="shared" si="30"/>
        <v>-11.268337761349201</v>
      </c>
      <c r="AV34" s="132">
        <f t="shared" si="5"/>
        <v>-5.3863177764759467</v>
      </c>
      <c r="AW34" s="131">
        <f t="shared" si="6"/>
        <v>-4.5024671052631522</v>
      </c>
      <c r="AX34" s="133">
        <f t="shared" si="7"/>
        <v>6317.0230263157891</v>
      </c>
      <c r="AY34" s="133">
        <f t="shared" si="8"/>
        <v>6258.5575888051671</v>
      </c>
      <c r="AZ34" s="134" t="str">
        <f t="shared" si="31"/>
        <v/>
      </c>
      <c r="BA34" s="882" t="s">
        <v>3017</v>
      </c>
      <c r="BB34" s="883" t="s">
        <v>3018</v>
      </c>
      <c r="BC34" s="880">
        <v>34628</v>
      </c>
      <c r="BD34" s="880">
        <v>0</v>
      </c>
      <c r="BE34" s="880">
        <v>5450</v>
      </c>
      <c r="BF34" s="880">
        <v>30726</v>
      </c>
      <c r="BG34" s="880"/>
      <c r="BH34" s="880">
        <v>4864</v>
      </c>
      <c r="BI34" s="884">
        <v>0</v>
      </c>
      <c r="BJ34" s="885">
        <v>34628</v>
      </c>
      <c r="BK34" s="884">
        <v>0</v>
      </c>
      <c r="BL34" s="885">
        <v>30726</v>
      </c>
      <c r="BM34" s="304" t="s">
        <v>225</v>
      </c>
      <c r="BN34" s="304" t="s">
        <v>207</v>
      </c>
      <c r="BO34" s="271" t="s">
        <v>2289</v>
      </c>
      <c r="BP34" s="262" t="str">
        <f t="shared" si="32"/>
        <v/>
      </c>
      <c r="BQ34" s="827">
        <f t="shared" si="33"/>
        <v>0</v>
      </c>
      <c r="BR34" s="827" t="str">
        <f t="shared" si="34"/>
        <v/>
      </c>
      <c r="BS34" s="827">
        <f t="shared" si="35"/>
        <v>0</v>
      </c>
      <c r="BT34" s="828" t="str">
        <f t="shared" si="36"/>
        <v/>
      </c>
      <c r="BU34" s="828" t="str">
        <f t="shared" si="37"/>
        <v/>
      </c>
      <c r="BV34" s="827">
        <f t="shared" si="38"/>
        <v>0</v>
      </c>
      <c r="BW34" s="827">
        <f t="shared" si="39"/>
        <v>0</v>
      </c>
      <c r="BX34" s="827" t="str">
        <f t="shared" si="40"/>
        <v/>
      </c>
      <c r="BY34" s="827" t="str">
        <f t="shared" si="41"/>
        <v/>
      </c>
      <c r="BZ34" s="827" t="str">
        <f t="shared" si="42"/>
        <v/>
      </c>
      <c r="CA34" s="827" t="str">
        <f t="shared" si="43"/>
        <v/>
      </c>
      <c r="CB34" s="829"/>
      <c r="CC34" s="1125" t="s">
        <v>3397</v>
      </c>
      <c r="CD34" s="1126">
        <f t="shared" si="44"/>
        <v>0</v>
      </c>
      <c r="CE34" s="1126">
        <f t="shared" si="45"/>
        <v>0</v>
      </c>
    </row>
    <row r="35" spans="1:83" s="2" customFormat="1" ht="27">
      <c r="A35" s="1583" t="s">
        <v>3019</v>
      </c>
      <c r="B35" s="453" t="s">
        <v>3020</v>
      </c>
      <c r="C35" s="1582"/>
      <c r="D35" s="1582" t="s">
        <v>3011</v>
      </c>
      <c r="E35" s="1239" t="s">
        <v>3619</v>
      </c>
      <c r="F35" s="1245">
        <v>26506</v>
      </c>
      <c r="G35" s="1245"/>
      <c r="H35" s="1245">
        <v>9493</v>
      </c>
      <c r="I35" s="1236">
        <v>26870</v>
      </c>
      <c r="J35" s="1236"/>
      <c r="K35" s="1236">
        <v>9577</v>
      </c>
      <c r="L35" s="1584">
        <v>0</v>
      </c>
      <c r="M35" s="1186">
        <v>26506</v>
      </c>
      <c r="N35" s="1584"/>
      <c r="O35" s="1187">
        <v>26870</v>
      </c>
      <c r="P35" s="1239" t="s">
        <v>3620</v>
      </c>
      <c r="Q35" s="1239" t="s">
        <v>3402</v>
      </c>
      <c r="R35" s="1207" t="s">
        <v>3626</v>
      </c>
      <c r="S35" s="1207" t="s">
        <v>3625</v>
      </c>
      <c r="T35" s="1467" t="s">
        <v>3623</v>
      </c>
      <c r="U35" s="452"/>
      <c r="V35" s="773"/>
      <c r="W35" s="734"/>
      <c r="X35" s="734"/>
      <c r="Y35" s="734"/>
      <c r="Z35" s="734"/>
      <c r="AA35" s="734"/>
      <c r="AB35" s="734"/>
      <c r="AC35" s="821"/>
      <c r="AD35" s="269" t="s">
        <v>228</v>
      </c>
      <c r="AE35" s="304" t="s">
        <v>532</v>
      </c>
      <c r="AF35" s="304" t="s">
        <v>533</v>
      </c>
      <c r="AG35" s="304" t="s">
        <v>531</v>
      </c>
      <c r="AH35" s="304" t="s">
        <v>3081</v>
      </c>
      <c r="AI35" s="304" t="s">
        <v>208</v>
      </c>
      <c r="AJ35" s="304" t="s">
        <v>235</v>
      </c>
      <c r="AK35" s="304"/>
      <c r="AL35" s="304"/>
      <c r="AM35" s="304"/>
      <c r="AN35" s="269" t="s">
        <v>572</v>
      </c>
      <c r="AO35" s="269" t="s">
        <v>573</v>
      </c>
      <c r="AP35" s="271"/>
      <c r="AQ35" s="822">
        <f t="shared" si="28"/>
        <v>0</v>
      </c>
      <c r="AR35" s="823">
        <f t="shared" si="29"/>
        <v>0</v>
      </c>
      <c r="AS35" s="824">
        <f t="shared" si="2"/>
        <v>0</v>
      </c>
      <c r="AT35" s="824">
        <f t="shared" si="3"/>
        <v>0</v>
      </c>
      <c r="AU35" s="131">
        <f t="shared" si="30"/>
        <v>-7.3993851313583043</v>
      </c>
      <c r="AV35" s="132">
        <f t="shared" si="5"/>
        <v>1.373273975703615</v>
      </c>
      <c r="AW35" s="131">
        <f t="shared" si="6"/>
        <v>0.88486253028547956</v>
      </c>
      <c r="AX35" s="133">
        <f t="shared" si="7"/>
        <v>2792.1626461603287</v>
      </c>
      <c r="AY35" s="133">
        <f t="shared" si="8"/>
        <v>2805.6802756604366</v>
      </c>
      <c r="AZ35" s="134" t="str">
        <f t="shared" si="31"/>
        <v/>
      </c>
      <c r="BA35" s="882" t="s">
        <v>3019</v>
      </c>
      <c r="BB35" s="883" t="s">
        <v>3020</v>
      </c>
      <c r="BC35" s="880">
        <v>28624</v>
      </c>
      <c r="BD35" s="880">
        <v>0</v>
      </c>
      <c r="BE35" s="880">
        <v>10238</v>
      </c>
      <c r="BF35" s="880">
        <v>26506</v>
      </c>
      <c r="BG35" s="880"/>
      <c r="BH35" s="880">
        <v>9493</v>
      </c>
      <c r="BI35" s="884">
        <v>0</v>
      </c>
      <c r="BJ35" s="885">
        <v>28624</v>
      </c>
      <c r="BK35" s="884">
        <v>0</v>
      </c>
      <c r="BL35" s="885">
        <v>26506</v>
      </c>
      <c r="BM35" s="304" t="s">
        <v>225</v>
      </c>
      <c r="BN35" s="304" t="s">
        <v>208</v>
      </c>
      <c r="BO35" s="271"/>
      <c r="BP35" s="262" t="str">
        <f t="shared" si="32"/>
        <v/>
      </c>
      <c r="BQ35" s="827">
        <f t="shared" si="33"/>
        <v>0</v>
      </c>
      <c r="BR35" s="827" t="str">
        <f t="shared" si="34"/>
        <v/>
      </c>
      <c r="BS35" s="827">
        <f t="shared" si="35"/>
        <v>0</v>
      </c>
      <c r="BT35" s="828" t="str">
        <f t="shared" si="36"/>
        <v/>
      </c>
      <c r="BU35" s="828" t="str">
        <f t="shared" si="37"/>
        <v/>
      </c>
      <c r="BV35" s="827">
        <f t="shared" si="38"/>
        <v>0</v>
      </c>
      <c r="BW35" s="827">
        <f t="shared" si="39"/>
        <v>0</v>
      </c>
      <c r="BX35" s="827" t="str">
        <f t="shared" si="40"/>
        <v/>
      </c>
      <c r="BY35" s="827" t="str">
        <f t="shared" si="41"/>
        <v/>
      </c>
      <c r="BZ35" s="827" t="str">
        <f t="shared" si="42"/>
        <v/>
      </c>
      <c r="CA35" s="827" t="str">
        <f t="shared" si="43"/>
        <v/>
      </c>
      <c r="CB35" s="829"/>
      <c r="CC35" s="1125" t="s">
        <v>3397</v>
      </c>
      <c r="CD35" s="1126">
        <f t="shared" si="44"/>
        <v>0</v>
      </c>
      <c r="CE35" s="1126">
        <f t="shared" si="45"/>
        <v>0</v>
      </c>
    </row>
    <row r="36" spans="1:83" s="2" customFormat="1" ht="27">
      <c r="A36" s="1583" t="s">
        <v>3021</v>
      </c>
      <c r="B36" s="453" t="s">
        <v>3022</v>
      </c>
      <c r="C36" s="1582"/>
      <c r="D36" s="1582" t="s">
        <v>3011</v>
      </c>
      <c r="E36" s="1585" t="s">
        <v>3012</v>
      </c>
      <c r="F36" s="1586">
        <v>130</v>
      </c>
      <c r="G36" s="1586"/>
      <c r="H36" s="1586">
        <v>13</v>
      </c>
      <c r="I36" s="1236">
        <v>80</v>
      </c>
      <c r="J36" s="1236"/>
      <c r="K36" s="1236">
        <v>8</v>
      </c>
      <c r="L36" s="1584">
        <v>0</v>
      </c>
      <c r="M36" s="1186">
        <v>130</v>
      </c>
      <c r="N36" s="1584"/>
      <c r="O36" s="1187">
        <v>80</v>
      </c>
      <c r="P36" s="1585" t="s">
        <v>3013</v>
      </c>
      <c r="Q36" s="1585" t="s">
        <v>3402</v>
      </c>
      <c r="R36" s="1587" t="s">
        <v>3014</v>
      </c>
      <c r="S36" s="1587" t="s">
        <v>3015</v>
      </c>
      <c r="T36" s="1467" t="s">
        <v>3016</v>
      </c>
      <c r="U36" s="452"/>
      <c r="V36" s="773"/>
      <c r="W36" s="734"/>
      <c r="X36" s="734"/>
      <c r="Y36" s="734"/>
      <c r="Z36" s="734"/>
      <c r="AA36" s="734"/>
      <c r="AB36" s="734"/>
      <c r="AC36" s="821"/>
      <c r="AD36" s="269" t="s">
        <v>228</v>
      </c>
      <c r="AE36" s="304" t="s">
        <v>532</v>
      </c>
      <c r="AF36" s="304" t="s">
        <v>533</v>
      </c>
      <c r="AG36" s="304" t="s">
        <v>531</v>
      </c>
      <c r="AH36" s="304" t="s">
        <v>3081</v>
      </c>
      <c r="AI36" s="304" t="s">
        <v>771</v>
      </c>
      <c r="AJ36" s="304" t="s">
        <v>230</v>
      </c>
      <c r="AK36" s="304"/>
      <c r="AL36" s="304"/>
      <c r="AM36" s="304"/>
      <c r="AN36" s="269" t="s">
        <v>607</v>
      </c>
      <c r="AO36" s="269" t="s">
        <v>608</v>
      </c>
      <c r="AP36" s="271" t="s">
        <v>1968</v>
      </c>
      <c r="AQ36" s="822">
        <f t="shared" si="28"/>
        <v>0</v>
      </c>
      <c r="AR36" s="823">
        <f t="shared" si="29"/>
        <v>0</v>
      </c>
      <c r="AS36" s="824">
        <f t="shared" si="2"/>
        <v>0</v>
      </c>
      <c r="AT36" s="824">
        <f t="shared" si="3"/>
        <v>0</v>
      </c>
      <c r="AU36" s="131">
        <f t="shared" si="30"/>
        <v>8.333333333333325</v>
      </c>
      <c r="AV36" s="132">
        <f t="shared" si="5"/>
        <v>-38.46153846153846</v>
      </c>
      <c r="AW36" s="131">
        <f t="shared" si="6"/>
        <v>-38.46153846153846</v>
      </c>
      <c r="AX36" s="133">
        <f t="shared" si="7"/>
        <v>10000</v>
      </c>
      <c r="AY36" s="133">
        <f t="shared" si="8"/>
        <v>10000</v>
      </c>
      <c r="AZ36" s="134" t="str">
        <f t="shared" si="31"/>
        <v/>
      </c>
      <c r="BA36" s="882" t="s">
        <v>3021</v>
      </c>
      <c r="BB36" s="883" t="s">
        <v>3022</v>
      </c>
      <c r="BC36" s="880">
        <v>120</v>
      </c>
      <c r="BD36" s="880">
        <v>0</v>
      </c>
      <c r="BE36" s="880">
        <v>12</v>
      </c>
      <c r="BF36" s="880">
        <v>130</v>
      </c>
      <c r="BG36" s="880"/>
      <c r="BH36" s="880">
        <v>13</v>
      </c>
      <c r="BI36" s="884">
        <v>0</v>
      </c>
      <c r="BJ36" s="885">
        <v>120</v>
      </c>
      <c r="BK36" s="884">
        <v>0</v>
      </c>
      <c r="BL36" s="885">
        <v>130</v>
      </c>
      <c r="BM36" s="304" t="s">
        <v>225</v>
      </c>
      <c r="BN36" s="304" t="s">
        <v>719</v>
      </c>
      <c r="BO36" s="271" t="s">
        <v>1968</v>
      </c>
      <c r="BP36" s="262" t="str">
        <f t="shared" si="32"/>
        <v/>
      </c>
      <c r="BQ36" s="827">
        <f t="shared" si="33"/>
        <v>0</v>
      </c>
      <c r="BR36" s="827" t="str">
        <f t="shared" si="34"/>
        <v/>
      </c>
      <c r="BS36" s="827">
        <f t="shared" si="35"/>
        <v>0</v>
      </c>
      <c r="BT36" s="828" t="str">
        <f t="shared" si="36"/>
        <v/>
      </c>
      <c r="BU36" s="828" t="str">
        <f t="shared" si="37"/>
        <v/>
      </c>
      <c r="BV36" s="827">
        <f t="shared" si="38"/>
        <v>0</v>
      </c>
      <c r="BW36" s="827">
        <f t="shared" si="39"/>
        <v>0</v>
      </c>
      <c r="BX36" s="827" t="str">
        <f t="shared" si="40"/>
        <v/>
      </c>
      <c r="BY36" s="827" t="str">
        <f t="shared" si="41"/>
        <v/>
      </c>
      <c r="BZ36" s="827" t="str">
        <f t="shared" si="42"/>
        <v/>
      </c>
      <c r="CA36" s="827" t="str">
        <f t="shared" si="43"/>
        <v/>
      </c>
      <c r="CB36" s="829"/>
      <c r="CC36" s="1125" t="s">
        <v>3397</v>
      </c>
      <c r="CD36" s="1126">
        <f t="shared" si="44"/>
        <v>0</v>
      </c>
      <c r="CE36" s="1126">
        <f t="shared" si="45"/>
        <v>0</v>
      </c>
    </row>
    <row r="37" spans="1:83" s="2" customFormat="1">
      <c r="A37" s="366">
        <v>11</v>
      </c>
      <c r="B37" s="154" t="s">
        <v>288</v>
      </c>
      <c r="C37" s="440"/>
      <c r="D37" s="375"/>
      <c r="E37" s="372"/>
      <c r="F37" s="1506"/>
      <c r="G37" s="1506"/>
      <c r="H37" s="1506"/>
      <c r="I37" s="1506"/>
      <c r="J37" s="1506"/>
      <c r="K37" s="1506"/>
      <c r="L37" s="367"/>
      <c r="M37" s="360"/>
      <c r="N37" s="367"/>
      <c r="O37" s="360"/>
      <c r="P37" s="372"/>
      <c r="Q37" s="1585"/>
      <c r="R37" s="1587"/>
      <c r="S37" s="1587" t="s">
        <v>3125</v>
      </c>
      <c r="T37" s="1467" t="s">
        <v>3125</v>
      </c>
      <c r="U37" s="1576" t="s">
        <v>4328</v>
      </c>
      <c r="V37" s="773"/>
      <c r="W37" s="734"/>
      <c r="X37" s="734"/>
      <c r="Y37" s="734"/>
      <c r="Z37" s="734"/>
      <c r="AA37" s="734"/>
      <c r="AB37" s="734"/>
      <c r="AC37" s="821"/>
      <c r="AD37" s="269" t="s">
        <v>530</v>
      </c>
      <c r="AE37" s="269" t="s">
        <v>530</v>
      </c>
      <c r="AF37" s="269" t="s">
        <v>530</v>
      </c>
      <c r="AG37" s="269" t="s">
        <v>530</v>
      </c>
      <c r="AH37" s="304" t="s">
        <v>90</v>
      </c>
      <c r="AI37" s="269" t="s">
        <v>752</v>
      </c>
      <c r="AJ37" s="269" t="s">
        <v>752</v>
      </c>
      <c r="AK37" s="269"/>
      <c r="AL37" s="269"/>
      <c r="AM37" s="269"/>
      <c r="AN37" s="269" t="s">
        <v>90</v>
      </c>
      <c r="AO37" s="269" t="s">
        <v>90</v>
      </c>
      <c r="AP37" s="271" t="s">
        <v>2924</v>
      </c>
      <c r="AQ37" s="822">
        <f t="shared" si="28"/>
        <v>0</v>
      </c>
      <c r="AR37" s="823">
        <f t="shared" si="29"/>
        <v>0</v>
      </c>
      <c r="AS37" s="824">
        <f t="shared" si="2"/>
        <v>0</v>
      </c>
      <c r="AT37" s="824">
        <f t="shared" si="3"/>
        <v>0</v>
      </c>
      <c r="AU37" s="131" t="str">
        <f t="shared" si="30"/>
        <v/>
      </c>
      <c r="AV37" s="132" t="str">
        <f t="shared" si="5"/>
        <v/>
      </c>
      <c r="AW37" s="131" t="str">
        <f t="shared" si="6"/>
        <v/>
      </c>
      <c r="AX37" s="133" t="str">
        <f t="shared" si="7"/>
        <v/>
      </c>
      <c r="AY37" s="133" t="str">
        <f t="shared" si="8"/>
        <v/>
      </c>
      <c r="AZ37" s="134" t="str">
        <f t="shared" si="31"/>
        <v/>
      </c>
      <c r="BA37" s="886">
        <v>11</v>
      </c>
      <c r="BB37" s="887" t="s">
        <v>288</v>
      </c>
      <c r="BC37" s="888"/>
      <c r="BD37" s="888"/>
      <c r="BE37" s="888"/>
      <c r="BF37" s="888"/>
      <c r="BG37" s="888"/>
      <c r="BH37" s="888"/>
      <c r="BI37" s="545"/>
      <c r="BJ37" s="544">
        <v>0</v>
      </c>
      <c r="BK37" s="545"/>
      <c r="BL37" s="544"/>
      <c r="BM37" s="269" t="s">
        <v>182</v>
      </c>
      <c r="BN37" s="269" t="s">
        <v>182</v>
      </c>
      <c r="BO37" s="271" t="s">
        <v>2924</v>
      </c>
      <c r="BP37" s="262" t="str">
        <f t="shared" si="32"/>
        <v/>
      </c>
      <c r="BQ37" s="827" t="str">
        <f t="shared" si="33"/>
        <v/>
      </c>
      <c r="BR37" s="827" t="str">
        <f t="shared" si="34"/>
        <v/>
      </c>
      <c r="BS37" s="827" t="str">
        <f t="shared" si="35"/>
        <v/>
      </c>
      <c r="BT37" s="828" t="str">
        <f t="shared" si="36"/>
        <v/>
      </c>
      <c r="BU37" s="828" t="str">
        <f t="shared" si="37"/>
        <v/>
      </c>
      <c r="BV37" s="827" t="str">
        <f t="shared" si="38"/>
        <v/>
      </c>
      <c r="BW37" s="827" t="str">
        <f t="shared" si="39"/>
        <v/>
      </c>
      <c r="BX37" s="827" t="str">
        <f t="shared" si="40"/>
        <v/>
      </c>
      <c r="BY37" s="827" t="str">
        <f t="shared" si="41"/>
        <v/>
      </c>
      <c r="BZ37" s="827" t="str">
        <f t="shared" si="42"/>
        <v/>
      </c>
      <c r="CA37" s="827" t="str">
        <f t="shared" si="43"/>
        <v/>
      </c>
      <c r="CB37" s="829"/>
      <c r="CC37" s="1125" t="s">
        <v>3397</v>
      </c>
      <c r="CD37" s="1126">
        <f t="shared" si="44"/>
        <v>0</v>
      </c>
      <c r="CE37" s="1126">
        <f t="shared" si="45"/>
        <v>0</v>
      </c>
    </row>
    <row r="38" spans="1:83" s="2" customFormat="1" ht="27">
      <c r="A38" s="366">
        <v>12</v>
      </c>
      <c r="B38" s="154" t="s">
        <v>1314</v>
      </c>
      <c r="C38" s="375"/>
      <c r="D38" s="375"/>
      <c r="E38" s="372" t="s">
        <v>90</v>
      </c>
      <c r="F38" s="367">
        <f>F39+SUM(F42:F54)</f>
        <v>74881</v>
      </c>
      <c r="G38" s="367">
        <f t="shared" ref="G38:O38" si="47">G39+SUM(G42:G54)</f>
        <v>3747</v>
      </c>
      <c r="H38" s="367">
        <f t="shared" si="47"/>
        <v>552</v>
      </c>
      <c r="I38" s="367">
        <f t="shared" si="47"/>
        <v>87215</v>
      </c>
      <c r="J38" s="367">
        <f t="shared" si="47"/>
        <v>3746</v>
      </c>
      <c r="K38" s="367">
        <f t="shared" si="47"/>
        <v>641</v>
      </c>
      <c r="L38" s="367">
        <f t="shared" si="47"/>
        <v>0</v>
      </c>
      <c r="M38" s="367">
        <f t="shared" si="47"/>
        <v>74881</v>
      </c>
      <c r="N38" s="367">
        <f t="shared" si="47"/>
        <v>0</v>
      </c>
      <c r="O38" s="367">
        <f t="shared" si="47"/>
        <v>87215</v>
      </c>
      <c r="P38" s="367"/>
      <c r="Q38" s="1585"/>
      <c r="R38" s="1587"/>
      <c r="S38" s="1587"/>
      <c r="T38" s="1467"/>
      <c r="U38" s="1495"/>
      <c r="V38" s="773"/>
      <c r="W38" s="734"/>
      <c r="X38" s="734"/>
      <c r="Y38" s="734"/>
      <c r="Z38" s="734"/>
      <c r="AA38" s="734"/>
      <c r="AB38" s="734"/>
      <c r="AC38" s="821"/>
      <c r="AD38" s="269" t="s">
        <v>1309</v>
      </c>
      <c r="AE38" s="304" t="s">
        <v>1310</v>
      </c>
      <c r="AF38" s="304" t="s">
        <v>1311</v>
      </c>
      <c r="AG38" s="304" t="s">
        <v>182</v>
      </c>
      <c r="AH38" s="304" t="s">
        <v>90</v>
      </c>
      <c r="AI38" s="304" t="s">
        <v>1312</v>
      </c>
      <c r="AJ38" s="304" t="s">
        <v>1313</v>
      </c>
      <c r="AK38" s="304"/>
      <c r="AL38" s="304"/>
      <c r="AM38" s="304"/>
      <c r="AN38" s="269" t="s">
        <v>90</v>
      </c>
      <c r="AO38" s="269" t="s">
        <v>90</v>
      </c>
      <c r="AP38" s="271"/>
      <c r="AQ38" s="822">
        <f t="shared" si="28"/>
        <v>0</v>
      </c>
      <c r="AR38" s="823">
        <f t="shared" si="29"/>
        <v>0</v>
      </c>
      <c r="AS38" s="824">
        <f t="shared" ref="AS38:AS69" si="48">IF(AND(SUMIF($A:$A,CONCATENATE($A38,"-","?"),$F:$F)+SUMIF($A:$A,CONCATENATE($A38,"-","??"),$F:$F)&gt;0,SUMIF($A:$A,CONCATENATE($A38,"-","?"),$F:$F)+SUMIF($A:$A,CONCATENATE($A38,"-","??"),$F:$F)&lt;&gt;$F38),1,0)</f>
        <v>0</v>
      </c>
      <c r="AT38" s="824">
        <f t="shared" ref="AT38:AT69" si="49">IF(AND(SUMIF($A:$A,CONCATENATE($A38,"-","?"),$I:$I)+SUMIF($A:$A,CONCATENATE($A38,"-","??"),$I:$I)&gt;0,SUMIF($A:$A,CONCATENATE($A38,"-","?"),$I:$I)+SUMIF($A:$A,CONCATENATE($A38,"-","??"),$I:$I)&lt;&gt;$I38),1,0)</f>
        <v>0</v>
      </c>
      <c r="AU38" s="131">
        <f t="shared" si="30"/>
        <v>20.941613502382307</v>
      </c>
      <c r="AV38" s="132">
        <f t="shared" si="5"/>
        <v>16.471468062659422</v>
      </c>
      <c r="AW38" s="131">
        <f t="shared" si="6"/>
        <v>16.123188405797094</v>
      </c>
      <c r="AX38" s="133">
        <f t="shared" si="7"/>
        <v>135653.98550724637</v>
      </c>
      <c r="AY38" s="133">
        <f t="shared" si="8"/>
        <v>136060.84243369737</v>
      </c>
      <c r="AZ38" s="134" t="str">
        <f t="shared" si="31"/>
        <v/>
      </c>
      <c r="BA38" s="886">
        <v>12</v>
      </c>
      <c r="BB38" s="887" t="s">
        <v>1314</v>
      </c>
      <c r="BC38" s="545">
        <v>61915</v>
      </c>
      <c r="BD38" s="545">
        <v>591</v>
      </c>
      <c r="BE38" s="545">
        <v>2980</v>
      </c>
      <c r="BF38" s="545">
        <v>69041</v>
      </c>
      <c r="BG38" s="545">
        <v>828</v>
      </c>
      <c r="BH38" s="545">
        <v>3019</v>
      </c>
      <c r="BI38" s="545">
        <v>0</v>
      </c>
      <c r="BJ38" s="545">
        <v>61915</v>
      </c>
      <c r="BK38" s="545">
        <v>0</v>
      </c>
      <c r="BL38" s="545">
        <v>69041</v>
      </c>
      <c r="BM38" s="304" t="s">
        <v>376</v>
      </c>
      <c r="BN38" s="304" t="s">
        <v>182</v>
      </c>
      <c r="BO38" s="271"/>
      <c r="BP38" s="262" t="str">
        <f t="shared" si="32"/>
        <v/>
      </c>
      <c r="BQ38" s="827">
        <f t="shared" si="33"/>
        <v>5840</v>
      </c>
      <c r="BR38" s="827">
        <f t="shared" si="34"/>
        <v>2919</v>
      </c>
      <c r="BS38" s="827">
        <f t="shared" si="35"/>
        <v>-2467</v>
      </c>
      <c r="BT38" s="828">
        <f t="shared" si="36"/>
        <v>11.509327303561335</v>
      </c>
      <c r="BU38" s="828">
        <f t="shared" si="37"/>
        <v>20.941613502382307</v>
      </c>
      <c r="BV38" s="827">
        <f t="shared" si="38"/>
        <v>0</v>
      </c>
      <c r="BW38" s="827">
        <f t="shared" si="39"/>
        <v>5840</v>
      </c>
      <c r="BX38" s="827" t="str">
        <f t="shared" si="40"/>
        <v/>
      </c>
      <c r="BY38" s="827" t="str">
        <f t="shared" si="41"/>
        <v/>
      </c>
      <c r="BZ38" s="827" t="str">
        <f t="shared" si="42"/>
        <v/>
      </c>
      <c r="CA38" s="827" t="str">
        <f t="shared" si="43"/>
        <v/>
      </c>
      <c r="CB38" s="829"/>
      <c r="CC38" s="1125" t="s">
        <v>1387</v>
      </c>
      <c r="CD38" s="1126">
        <f t="shared" si="44"/>
        <v>0</v>
      </c>
      <c r="CE38" s="1126">
        <f t="shared" si="45"/>
        <v>0</v>
      </c>
    </row>
    <row r="39" spans="1:83" s="2" customFormat="1" ht="94.5">
      <c r="A39" s="373" t="s">
        <v>2114</v>
      </c>
      <c r="B39" s="375" t="s">
        <v>3336</v>
      </c>
      <c r="C39" s="375" t="s">
        <v>3335</v>
      </c>
      <c r="D39" s="375" t="s">
        <v>289</v>
      </c>
      <c r="E39" s="1649" t="s">
        <v>90</v>
      </c>
      <c r="F39" s="1647">
        <f t="shared" ref="F39:H39" si="50">F40+F41</f>
        <v>40905</v>
      </c>
      <c r="G39" s="1647">
        <f t="shared" si="50"/>
        <v>2398</v>
      </c>
      <c r="H39" s="1647">
        <f t="shared" si="50"/>
        <v>0</v>
      </c>
      <c r="I39" s="1647">
        <f>I40+I41</f>
        <v>41895</v>
      </c>
      <c r="J39" s="1647">
        <f t="shared" ref="J39:O39" si="51">J40+J41</f>
        <v>2399</v>
      </c>
      <c r="K39" s="1647">
        <f t="shared" si="51"/>
        <v>0</v>
      </c>
      <c r="L39" s="1647">
        <f t="shared" si="51"/>
        <v>0</v>
      </c>
      <c r="M39" s="1647">
        <f t="shared" si="51"/>
        <v>40905</v>
      </c>
      <c r="N39" s="1647">
        <f t="shared" si="51"/>
        <v>0</v>
      </c>
      <c r="O39" s="1647">
        <f t="shared" si="51"/>
        <v>41895</v>
      </c>
      <c r="P39" s="1649" t="s">
        <v>231</v>
      </c>
      <c r="Q39" s="1239" t="s">
        <v>3627</v>
      </c>
      <c r="R39" s="1207" t="s">
        <v>3629</v>
      </c>
      <c r="S39" s="1207" t="s">
        <v>3630</v>
      </c>
      <c r="T39" s="1467" t="s">
        <v>3127</v>
      </c>
      <c r="U39" s="1588" t="s">
        <v>290</v>
      </c>
      <c r="V39" s="773"/>
      <c r="W39" s="734"/>
      <c r="X39" s="734"/>
      <c r="Y39" s="734"/>
      <c r="Z39" s="734"/>
      <c r="AA39" s="734"/>
      <c r="AB39" s="734"/>
      <c r="AC39" s="821"/>
      <c r="AD39" s="269" t="s">
        <v>228</v>
      </c>
      <c r="AE39" s="304" t="s">
        <v>224</v>
      </c>
      <c r="AF39" s="304" t="s">
        <v>225</v>
      </c>
      <c r="AG39" s="304" t="s">
        <v>222</v>
      </c>
      <c r="AH39" s="304" t="s">
        <v>3081</v>
      </c>
      <c r="AI39" s="304" t="s">
        <v>661</v>
      </c>
      <c r="AJ39" s="304" t="s">
        <v>235</v>
      </c>
      <c r="AK39" s="304"/>
      <c r="AL39" s="304"/>
      <c r="AM39" s="304"/>
      <c r="AN39" s="269" t="s">
        <v>607</v>
      </c>
      <c r="AO39" s="269" t="s">
        <v>608</v>
      </c>
      <c r="AP39" s="271" t="s">
        <v>1571</v>
      </c>
      <c r="AQ39" s="822">
        <f t="shared" si="28"/>
        <v>0</v>
      </c>
      <c r="AR39" s="823">
        <f t="shared" si="29"/>
        <v>0</v>
      </c>
      <c r="AS39" s="824">
        <f t="shared" si="48"/>
        <v>0</v>
      </c>
      <c r="AT39" s="824">
        <f t="shared" si="49"/>
        <v>0</v>
      </c>
      <c r="AU39" s="131">
        <f t="shared" si="30"/>
        <v>-4.6725704963877845</v>
      </c>
      <c r="AV39" s="132">
        <f t="shared" si="5"/>
        <v>2.4202420242024125</v>
      </c>
      <c r="AW39" s="131" t="str">
        <f t="shared" si="6"/>
        <v/>
      </c>
      <c r="AX39" s="133">
        <f t="shared" si="7"/>
        <v>17057.964970809007</v>
      </c>
      <c r="AY39" s="133">
        <f t="shared" si="8"/>
        <v>17463.526469362234</v>
      </c>
      <c r="AZ39" s="134" t="str">
        <f t="shared" si="31"/>
        <v/>
      </c>
      <c r="BA39" s="889" t="s">
        <v>2114</v>
      </c>
      <c r="BB39" s="890" t="s">
        <v>2381</v>
      </c>
      <c r="BC39" s="888">
        <v>42910</v>
      </c>
      <c r="BD39" s="888"/>
      <c r="BE39" s="888">
        <v>2394</v>
      </c>
      <c r="BF39" s="888">
        <v>40905</v>
      </c>
      <c r="BG39" s="888" t="s">
        <v>2703</v>
      </c>
      <c r="BH39" s="888">
        <v>2398</v>
      </c>
      <c r="BI39" s="545"/>
      <c r="BJ39" s="544">
        <v>42910</v>
      </c>
      <c r="BK39" s="545"/>
      <c r="BL39" s="544">
        <v>40905</v>
      </c>
      <c r="BM39" s="304" t="s">
        <v>225</v>
      </c>
      <c r="BN39" s="304" t="s">
        <v>661</v>
      </c>
      <c r="BO39" s="271" t="s">
        <v>1283</v>
      </c>
      <c r="BP39" s="262" t="str">
        <f t="shared" si="32"/>
        <v>修正</v>
      </c>
      <c r="BQ39" s="827">
        <f t="shared" si="33"/>
        <v>0</v>
      </c>
      <c r="BR39" s="827" t="e">
        <f t="shared" si="34"/>
        <v>#VALUE!</v>
      </c>
      <c r="BS39" s="827">
        <f t="shared" si="35"/>
        <v>-2398</v>
      </c>
      <c r="BT39" s="828" t="str">
        <f t="shared" si="36"/>
        <v/>
      </c>
      <c r="BU39" s="828" t="str">
        <f t="shared" si="37"/>
        <v/>
      </c>
      <c r="BV39" s="827">
        <f t="shared" si="38"/>
        <v>0</v>
      </c>
      <c r="BW39" s="827">
        <f t="shared" si="39"/>
        <v>0</v>
      </c>
      <c r="BX39" s="827" t="str">
        <f t="shared" si="40"/>
        <v/>
      </c>
      <c r="BY39" s="827" t="str">
        <f t="shared" si="41"/>
        <v/>
      </c>
      <c r="BZ39" s="827" t="str">
        <f t="shared" si="42"/>
        <v/>
      </c>
      <c r="CA39" s="827" t="str">
        <f t="shared" si="43"/>
        <v>chk</v>
      </c>
      <c r="CB39" s="829"/>
      <c r="CC39" s="1125" t="s">
        <v>1015</v>
      </c>
      <c r="CD39" s="1126">
        <f t="shared" si="44"/>
        <v>0</v>
      </c>
      <c r="CE39" s="1126">
        <f t="shared" si="45"/>
        <v>0</v>
      </c>
    </row>
    <row r="40" spans="1:83" s="2" customFormat="1" ht="40.5">
      <c r="A40" s="373" t="s">
        <v>3332</v>
      </c>
      <c r="B40" s="93" t="s">
        <v>3428</v>
      </c>
      <c r="C40" s="93"/>
      <c r="D40" s="93"/>
      <c r="E40" s="1649" t="s">
        <v>90</v>
      </c>
      <c r="F40" s="1647">
        <v>40905</v>
      </c>
      <c r="G40" s="1647">
        <v>2398</v>
      </c>
      <c r="H40" s="1647">
        <v>0</v>
      </c>
      <c r="I40" s="1648">
        <v>41785</v>
      </c>
      <c r="J40" s="1648">
        <v>2390</v>
      </c>
      <c r="K40" s="1648">
        <v>0</v>
      </c>
      <c r="L40" s="1651">
        <v>0</v>
      </c>
      <c r="M40" s="1651">
        <v>40905</v>
      </c>
      <c r="N40" s="1651">
        <v>0</v>
      </c>
      <c r="O40" s="1651">
        <f>I40</f>
        <v>41785</v>
      </c>
      <c r="P40" s="1650" t="s">
        <v>231</v>
      </c>
      <c r="Q40" s="1193" t="s">
        <v>3627</v>
      </c>
      <c r="R40" s="1196" t="s">
        <v>3628</v>
      </c>
      <c r="S40" s="1196" t="s">
        <v>3631</v>
      </c>
      <c r="T40" s="1224" t="s">
        <v>3632</v>
      </c>
      <c r="U40" s="1225" t="s">
        <v>290</v>
      </c>
      <c r="V40" s="773"/>
      <c r="W40" s="734"/>
      <c r="X40" s="734"/>
      <c r="Y40" s="734"/>
      <c r="Z40" s="734"/>
      <c r="AA40" s="734"/>
      <c r="AB40" s="734"/>
      <c r="AC40" s="821"/>
      <c r="AD40" s="269"/>
      <c r="AE40" s="304"/>
      <c r="AF40" s="304"/>
      <c r="AG40" s="304"/>
      <c r="AH40" s="304"/>
      <c r="AI40" s="304"/>
      <c r="AJ40" s="304"/>
      <c r="AK40" s="304"/>
      <c r="AL40" s="304"/>
      <c r="AM40" s="304"/>
      <c r="AN40" s="269"/>
      <c r="AO40" s="269"/>
      <c r="AP40" s="271"/>
      <c r="AQ40" s="822">
        <f t="shared" ref="AQ40:AQ41" si="52">IF(F40&lt;&gt;L40+M40,1,0)</f>
        <v>0</v>
      </c>
      <c r="AR40" s="823">
        <f t="shared" ref="AR40:AR41" si="53">IF(I40&lt;&gt;N40+O40,1,0)</f>
        <v>0</v>
      </c>
      <c r="AS40" s="824">
        <f t="shared" si="48"/>
        <v>0</v>
      </c>
      <c r="AT40" s="824">
        <f t="shared" si="49"/>
        <v>0</v>
      </c>
      <c r="AU40" s="131" t="str">
        <f t="shared" ref="AU40:AU41" si="54">IF(AND(BC40="",$F40=""),"",IF(BC40=0,"",($F40/BC40-1)*100))</f>
        <v/>
      </c>
      <c r="AV40" s="132">
        <f t="shared" si="5"/>
        <v>2.1513262437354852</v>
      </c>
      <c r="AW40" s="131" t="str">
        <f t="shared" si="6"/>
        <v/>
      </c>
      <c r="AX40" s="133">
        <f t="shared" si="7"/>
        <v>17057.964970809007</v>
      </c>
      <c r="AY40" s="133">
        <f t="shared" si="8"/>
        <v>17483.263598326361</v>
      </c>
      <c r="AZ40" s="134" t="str">
        <f t="shared" ref="AZ40:AZ41" si="55">IF(OR(AX40="",AY40=""),"",IF(AX40=0,"",IF(ABS(AY40/AX40-1)&gt;0.29,(AY40/AX40-1)*100,"")))</f>
        <v/>
      </c>
      <c r="BA40" s="889"/>
      <c r="BB40" s="890"/>
      <c r="BC40" s="888"/>
      <c r="BD40" s="888"/>
      <c r="BE40" s="888"/>
      <c r="BF40" s="888"/>
      <c r="BG40" s="888"/>
      <c r="BH40" s="888"/>
      <c r="BI40" s="545"/>
      <c r="BJ40" s="544"/>
      <c r="BK40" s="545"/>
      <c r="BL40" s="544"/>
      <c r="BM40" s="304"/>
      <c r="BN40" s="304"/>
      <c r="BO40" s="271"/>
      <c r="BP40" s="262" t="str">
        <f t="shared" ref="BP40:BP41" si="56">IF($B40="","",IF(BB40&lt;&gt;$B40,"修正",""))</f>
        <v>修正</v>
      </c>
      <c r="BQ40" s="827">
        <f t="shared" ref="BQ40:BQ41" si="57">IF(AND($F40="",BF40=""),"",$F40-BF40)</f>
        <v>40905</v>
      </c>
      <c r="BR40" s="827">
        <f t="shared" ref="BR40:BR41" si="58">IF(AND($G40="",BG40=""),"",$G40-BG40)</f>
        <v>2398</v>
      </c>
      <c r="BS40" s="827">
        <f t="shared" ref="BS40:BS41" si="59">IF(AND($H40="",BH40=""),"",$H40-BH40)</f>
        <v>0</v>
      </c>
      <c r="BT40" s="828" t="str">
        <f t="shared" ref="BT40:BT41" si="60">IF(AND(BC40="",BF40=""),"",IF(OR(BQ40="",BQ40=0),"",IF(BC40=0,"",(BF40/BC40-1)*100)))</f>
        <v/>
      </c>
      <c r="BU40" s="828" t="str">
        <f t="shared" ref="BU40:BU41" si="61">IF(AND(BC40="",$F40=""),"",IF(OR(BQ40="",BQ40=0),"",IF(BC40=0,"",($F40/BC40-1)*100)))</f>
        <v/>
      </c>
      <c r="BV40" s="827">
        <f t="shared" ref="BV40:BV41" si="62">IF(AND($L40="",BK40=""),"",$L40-BK40)</f>
        <v>0</v>
      </c>
      <c r="BW40" s="827">
        <f t="shared" ref="BW40:BW41" si="63">IF(AND($M40="",BL40=""),"",$M40-BL40)</f>
        <v>40905</v>
      </c>
      <c r="BX40" s="827" t="str">
        <f t="shared" ref="BX40:BX41" si="64">IF(AND(BM40="",$AF40=""),"",IF(BM40&lt;&gt;$AF40,"修正",""))</f>
        <v/>
      </c>
      <c r="BY40" s="827" t="str">
        <f t="shared" ref="BY40:BY41" si="65">IF(AND(BN40="",$AI40=""),"",IF(BN40&lt;&gt;$AI40,"修正",""))</f>
        <v/>
      </c>
      <c r="BZ40" s="827" t="str">
        <f t="shared" ref="BZ40:BZ41" si="66">IF(BQ40="","",IF(AND(BF40=0,$F40&gt;0,OR($AI40="X",$AI40=""),$AJ40&lt;&gt;"N"),"是否漏編",""))</f>
        <v>是否漏編</v>
      </c>
      <c r="CA40" s="827" t="str">
        <f t="shared" ref="CA40:CA41" si="67">IF(BZ40&lt;&gt;"","chk",IF(OR(BM40="D",$AF40="D"),IF(SUM($L40:$M40,BK40:BL40)=0,"",IF(OR(BP40&lt;&gt;"",COUNTIF(BV40:BW40,"&gt;0")+COUNTIF(BV40:BW40,"&lt;0")&gt;0,BX40&lt;&gt;"",BY40&lt;&gt;""),"chk","")),""))</f>
        <v>chk</v>
      </c>
      <c r="CB40" s="891" t="s">
        <v>3122</v>
      </c>
      <c r="CC40" s="1125" t="s">
        <v>1015</v>
      </c>
      <c r="CD40" s="1126">
        <f t="shared" si="44"/>
        <v>0</v>
      </c>
      <c r="CE40" s="1126">
        <f t="shared" si="45"/>
        <v>0</v>
      </c>
    </row>
    <row r="41" spans="1:83" s="2" customFormat="1" ht="40.5">
      <c r="A41" s="373" t="s">
        <v>3333</v>
      </c>
      <c r="B41" s="93" t="s">
        <v>3334</v>
      </c>
      <c r="C41" s="93"/>
      <c r="D41" s="93"/>
      <c r="E41" s="1649" t="s">
        <v>90</v>
      </c>
      <c r="F41" s="1647">
        <v>0</v>
      </c>
      <c r="G41" s="1647">
        <v>0</v>
      </c>
      <c r="H41" s="1647">
        <v>0</v>
      </c>
      <c r="I41" s="1648">
        <v>110</v>
      </c>
      <c r="J41" s="1648">
        <v>9</v>
      </c>
      <c r="K41" s="1648">
        <v>0</v>
      </c>
      <c r="L41" s="1651">
        <v>0</v>
      </c>
      <c r="M41" s="1651">
        <v>0</v>
      </c>
      <c r="N41" s="1651">
        <v>0</v>
      </c>
      <c r="O41" s="1651">
        <f>I41</f>
        <v>110</v>
      </c>
      <c r="P41" s="1650" t="s">
        <v>231</v>
      </c>
      <c r="Q41" s="1193" t="s">
        <v>3126</v>
      </c>
      <c r="R41" s="1196" t="s">
        <v>3628</v>
      </c>
      <c r="S41" s="1196" t="s">
        <v>3633</v>
      </c>
      <c r="T41" s="1224" t="s">
        <v>3634</v>
      </c>
      <c r="U41" s="1225" t="s">
        <v>290</v>
      </c>
      <c r="V41" s="773"/>
      <c r="W41" s="734"/>
      <c r="X41" s="734"/>
      <c r="Y41" s="734"/>
      <c r="Z41" s="734"/>
      <c r="AA41" s="734"/>
      <c r="AB41" s="734"/>
      <c r="AC41" s="821"/>
      <c r="AD41" s="269"/>
      <c r="AE41" s="304"/>
      <c r="AF41" s="304"/>
      <c r="AG41" s="304"/>
      <c r="AH41" s="304"/>
      <c r="AI41" s="304"/>
      <c r="AJ41" s="304"/>
      <c r="AK41" s="304"/>
      <c r="AL41" s="304"/>
      <c r="AM41" s="304"/>
      <c r="AN41" s="269"/>
      <c r="AO41" s="269"/>
      <c r="AP41" s="271"/>
      <c r="AQ41" s="822">
        <f t="shared" si="52"/>
        <v>0</v>
      </c>
      <c r="AR41" s="823">
        <f t="shared" si="53"/>
        <v>0</v>
      </c>
      <c r="AS41" s="824">
        <f t="shared" si="48"/>
        <v>0</v>
      </c>
      <c r="AT41" s="824">
        <f t="shared" si="49"/>
        <v>0</v>
      </c>
      <c r="AU41" s="131" t="str">
        <f t="shared" si="54"/>
        <v/>
      </c>
      <c r="AV41" s="132" t="str">
        <f t="shared" si="5"/>
        <v/>
      </c>
      <c r="AW41" s="131" t="str">
        <f t="shared" si="6"/>
        <v/>
      </c>
      <c r="AX41" s="133" t="str">
        <f t="shared" si="7"/>
        <v/>
      </c>
      <c r="AY41" s="133">
        <f t="shared" si="8"/>
        <v>12222.222222222221</v>
      </c>
      <c r="AZ41" s="134" t="str">
        <f t="shared" si="55"/>
        <v/>
      </c>
      <c r="BA41" s="889"/>
      <c r="BB41" s="890"/>
      <c r="BC41" s="888"/>
      <c r="BD41" s="888"/>
      <c r="BE41" s="888"/>
      <c r="BF41" s="888"/>
      <c r="BG41" s="888"/>
      <c r="BH41" s="888"/>
      <c r="BI41" s="545"/>
      <c r="BJ41" s="544"/>
      <c r="BK41" s="545"/>
      <c r="BL41" s="544"/>
      <c r="BM41" s="304"/>
      <c r="BN41" s="304"/>
      <c r="BO41" s="271"/>
      <c r="BP41" s="262" t="str">
        <f t="shared" si="56"/>
        <v>修正</v>
      </c>
      <c r="BQ41" s="827">
        <f t="shared" si="57"/>
        <v>0</v>
      </c>
      <c r="BR41" s="827">
        <f t="shared" si="58"/>
        <v>0</v>
      </c>
      <c r="BS41" s="827">
        <f t="shared" si="59"/>
        <v>0</v>
      </c>
      <c r="BT41" s="828" t="str">
        <f t="shared" si="60"/>
        <v/>
      </c>
      <c r="BU41" s="828" t="str">
        <f t="shared" si="61"/>
        <v/>
      </c>
      <c r="BV41" s="827">
        <f t="shared" si="62"/>
        <v>0</v>
      </c>
      <c r="BW41" s="827">
        <f t="shared" si="63"/>
        <v>0</v>
      </c>
      <c r="BX41" s="827" t="str">
        <f t="shared" si="64"/>
        <v/>
      </c>
      <c r="BY41" s="827" t="str">
        <f t="shared" si="65"/>
        <v/>
      </c>
      <c r="BZ41" s="827" t="str">
        <f t="shared" si="66"/>
        <v/>
      </c>
      <c r="CA41" s="827" t="str">
        <f t="shared" si="67"/>
        <v/>
      </c>
      <c r="CB41" s="891" t="s">
        <v>3122</v>
      </c>
      <c r="CC41" s="1125" t="s">
        <v>1015</v>
      </c>
      <c r="CD41" s="1126">
        <f t="shared" si="44"/>
        <v>0</v>
      </c>
      <c r="CE41" s="1126">
        <f t="shared" si="45"/>
        <v>0</v>
      </c>
    </row>
    <row r="42" spans="1:83" s="2" customFormat="1" ht="121.5">
      <c r="A42" s="1382" t="s">
        <v>3849</v>
      </c>
      <c r="B42" s="1427" t="s">
        <v>2848</v>
      </c>
      <c r="C42" s="1460" t="s">
        <v>2849</v>
      </c>
      <c r="D42" s="1460" t="s">
        <v>1415</v>
      </c>
      <c r="E42" s="1465" t="s">
        <v>90</v>
      </c>
      <c r="F42" s="1472">
        <v>10360</v>
      </c>
      <c r="G42" s="1472"/>
      <c r="H42" s="1472">
        <v>496</v>
      </c>
      <c r="I42" s="1472">
        <v>17880</v>
      </c>
      <c r="J42" s="1472"/>
      <c r="K42" s="1472">
        <v>596</v>
      </c>
      <c r="L42" s="1433"/>
      <c r="M42" s="1433">
        <v>10360</v>
      </c>
      <c r="N42" s="1433"/>
      <c r="O42" s="1433">
        <v>17880</v>
      </c>
      <c r="P42" s="1465" t="s">
        <v>231</v>
      </c>
      <c r="Q42" s="1465" t="s">
        <v>3128</v>
      </c>
      <c r="R42" s="1532" t="s">
        <v>3129</v>
      </c>
      <c r="S42" s="1532" t="s">
        <v>3850</v>
      </c>
      <c r="T42" s="1430" t="s">
        <v>3851</v>
      </c>
      <c r="U42" s="1473" t="s">
        <v>290</v>
      </c>
      <c r="V42" s="773"/>
      <c r="W42" s="734"/>
      <c r="X42" s="734"/>
      <c r="Y42" s="734"/>
      <c r="Z42" s="734"/>
      <c r="AA42" s="734"/>
      <c r="AB42" s="734"/>
      <c r="AC42" s="821"/>
      <c r="AD42" s="269" t="s">
        <v>228</v>
      </c>
      <c r="AE42" s="304" t="s">
        <v>224</v>
      </c>
      <c r="AF42" s="304" t="s">
        <v>225</v>
      </c>
      <c r="AG42" s="304" t="s">
        <v>222</v>
      </c>
      <c r="AH42" s="304" t="s">
        <v>3081</v>
      </c>
      <c r="AI42" s="304" t="s">
        <v>2278</v>
      </c>
      <c r="AJ42" s="304" t="s">
        <v>235</v>
      </c>
      <c r="AK42" s="304"/>
      <c r="AL42" s="304"/>
      <c r="AM42" s="304"/>
      <c r="AN42" s="269" t="s">
        <v>607</v>
      </c>
      <c r="AO42" s="269" t="s">
        <v>608</v>
      </c>
      <c r="AP42" s="271" t="s">
        <v>2969</v>
      </c>
      <c r="AQ42" s="822">
        <f t="shared" si="28"/>
        <v>0</v>
      </c>
      <c r="AR42" s="823">
        <f t="shared" si="29"/>
        <v>0</v>
      </c>
      <c r="AS42" s="824">
        <f t="shared" si="48"/>
        <v>0</v>
      </c>
      <c r="AT42" s="824">
        <f t="shared" si="49"/>
        <v>0</v>
      </c>
      <c r="AU42" s="131">
        <f t="shared" si="30"/>
        <v>151.45631067961168</v>
      </c>
      <c r="AV42" s="132">
        <f t="shared" si="5"/>
        <v>72.586872586872602</v>
      </c>
      <c r="AW42" s="131">
        <f t="shared" si="6"/>
        <v>20.161290322580648</v>
      </c>
      <c r="AX42" s="133">
        <f t="shared" si="7"/>
        <v>20887.096774193549</v>
      </c>
      <c r="AY42" s="133">
        <f t="shared" si="8"/>
        <v>30000</v>
      </c>
      <c r="AZ42" s="134">
        <f t="shared" si="31"/>
        <v>43.62934362934363</v>
      </c>
      <c r="BA42" s="889" t="s">
        <v>1295</v>
      </c>
      <c r="BB42" s="887" t="s">
        <v>2848</v>
      </c>
      <c r="BC42" s="888">
        <v>4120</v>
      </c>
      <c r="BD42" s="888"/>
      <c r="BE42" s="888">
        <v>412</v>
      </c>
      <c r="BF42" s="888">
        <v>10360</v>
      </c>
      <c r="BG42" s="888"/>
      <c r="BH42" s="888">
        <v>496</v>
      </c>
      <c r="BI42" s="545"/>
      <c r="BJ42" s="544">
        <v>4120</v>
      </c>
      <c r="BK42" s="545"/>
      <c r="BL42" s="544">
        <v>10360</v>
      </c>
      <c r="BM42" s="304" t="s">
        <v>225</v>
      </c>
      <c r="BN42" s="304" t="s">
        <v>1599</v>
      </c>
      <c r="BO42" s="271" t="s">
        <v>2969</v>
      </c>
      <c r="BP42" s="262" t="str">
        <f t="shared" si="32"/>
        <v/>
      </c>
      <c r="BQ42" s="827">
        <f t="shared" si="33"/>
        <v>0</v>
      </c>
      <c r="BR42" s="827" t="str">
        <f t="shared" si="34"/>
        <v/>
      </c>
      <c r="BS42" s="827">
        <f t="shared" si="35"/>
        <v>0</v>
      </c>
      <c r="BT42" s="828" t="str">
        <f t="shared" si="36"/>
        <v/>
      </c>
      <c r="BU42" s="828" t="str">
        <f t="shared" si="37"/>
        <v/>
      </c>
      <c r="BV42" s="827" t="str">
        <f t="shared" si="38"/>
        <v/>
      </c>
      <c r="BW42" s="827">
        <f t="shared" si="39"/>
        <v>0</v>
      </c>
      <c r="BX42" s="827" t="str">
        <f t="shared" si="40"/>
        <v/>
      </c>
      <c r="BY42" s="827" t="str">
        <f t="shared" si="41"/>
        <v/>
      </c>
      <c r="BZ42" s="827" t="str">
        <f t="shared" si="42"/>
        <v/>
      </c>
      <c r="CA42" s="827" t="str">
        <f t="shared" si="43"/>
        <v/>
      </c>
      <c r="CB42" s="829"/>
      <c r="CC42" s="1127" t="s">
        <v>1386</v>
      </c>
      <c r="CD42" s="1126">
        <f t="shared" si="44"/>
        <v>0</v>
      </c>
      <c r="CE42" s="1126">
        <f t="shared" si="45"/>
        <v>0</v>
      </c>
    </row>
    <row r="43" spans="1:83" s="2" customFormat="1" ht="81">
      <c r="A43" s="1382" t="s">
        <v>2095</v>
      </c>
      <c r="B43" s="1427" t="s">
        <v>2851</v>
      </c>
      <c r="C43" s="1460" t="s">
        <v>3852</v>
      </c>
      <c r="D43" s="1460" t="s">
        <v>1303</v>
      </c>
      <c r="E43" s="1465" t="s">
        <v>90</v>
      </c>
      <c r="F43" s="1533">
        <v>3970</v>
      </c>
      <c r="G43" s="1533">
        <v>397</v>
      </c>
      <c r="H43" s="1472"/>
      <c r="I43" s="1472">
        <v>6280</v>
      </c>
      <c r="J43" s="1472">
        <v>314</v>
      </c>
      <c r="K43" s="1472"/>
      <c r="L43" s="1433"/>
      <c r="M43" s="1528">
        <v>3970</v>
      </c>
      <c r="N43" s="1433"/>
      <c r="O43" s="1433">
        <v>6280</v>
      </c>
      <c r="P43" s="1465" t="s">
        <v>231</v>
      </c>
      <c r="Q43" s="1465" t="s">
        <v>1306</v>
      </c>
      <c r="R43" s="1465" t="s">
        <v>3853</v>
      </c>
      <c r="S43" s="1466" t="s">
        <v>2096</v>
      </c>
      <c r="T43" s="1466" t="s">
        <v>3854</v>
      </c>
      <c r="U43" s="1473"/>
      <c r="V43" s="773"/>
      <c r="W43" s="734"/>
      <c r="X43" s="734"/>
      <c r="Y43" s="734"/>
      <c r="Z43" s="734"/>
      <c r="AA43" s="734"/>
      <c r="AB43" s="734"/>
      <c r="AC43" s="821"/>
      <c r="AD43" s="269" t="s">
        <v>90</v>
      </c>
      <c r="AE43" s="304" t="s">
        <v>90</v>
      </c>
      <c r="AF43" s="304" t="s">
        <v>1332</v>
      </c>
      <c r="AG43" s="304" t="s">
        <v>90</v>
      </c>
      <c r="AH43" s="304" t="s">
        <v>90</v>
      </c>
      <c r="AI43" s="304" t="s">
        <v>90</v>
      </c>
      <c r="AJ43" s="304" t="s">
        <v>90</v>
      </c>
      <c r="AK43" s="304"/>
      <c r="AL43" s="304"/>
      <c r="AM43" s="304"/>
      <c r="AN43" s="269" t="s">
        <v>90</v>
      </c>
      <c r="AO43" s="269" t="s">
        <v>90</v>
      </c>
      <c r="AP43" s="271" t="s">
        <v>1966</v>
      </c>
      <c r="AQ43" s="822">
        <f t="shared" si="28"/>
        <v>0</v>
      </c>
      <c r="AR43" s="823">
        <f t="shared" si="29"/>
        <v>0</v>
      </c>
      <c r="AS43" s="824">
        <f t="shared" si="48"/>
        <v>0</v>
      </c>
      <c r="AT43" s="824">
        <f t="shared" si="49"/>
        <v>0</v>
      </c>
      <c r="AU43" s="131" t="str">
        <f t="shared" si="30"/>
        <v/>
      </c>
      <c r="AV43" s="132">
        <f t="shared" si="5"/>
        <v>58.186397984886653</v>
      </c>
      <c r="AW43" s="131">
        <f t="shared" si="6"/>
        <v>-20.906801007556673</v>
      </c>
      <c r="AX43" s="133">
        <f t="shared" si="7"/>
        <v>10000</v>
      </c>
      <c r="AY43" s="133">
        <f t="shared" si="8"/>
        <v>20000</v>
      </c>
      <c r="AZ43" s="134">
        <f t="shared" si="31"/>
        <v>100</v>
      </c>
      <c r="BA43" s="889" t="s">
        <v>2095</v>
      </c>
      <c r="BB43" s="887" t="s">
        <v>2851</v>
      </c>
      <c r="BC43" s="888"/>
      <c r="BD43" s="888"/>
      <c r="BE43" s="888"/>
      <c r="BF43" s="888"/>
      <c r="BG43" s="888"/>
      <c r="BH43" s="888"/>
      <c r="BI43" s="545"/>
      <c r="BJ43" s="544">
        <v>0</v>
      </c>
      <c r="BK43" s="545"/>
      <c r="BL43" s="544"/>
      <c r="BM43" s="304" t="s">
        <v>182</v>
      </c>
      <c r="BN43" s="304" t="s">
        <v>90</v>
      </c>
      <c r="BO43" s="271" t="s">
        <v>1966</v>
      </c>
      <c r="BP43" s="262" t="str">
        <f t="shared" si="32"/>
        <v/>
      </c>
      <c r="BQ43" s="827">
        <f t="shared" si="33"/>
        <v>3970</v>
      </c>
      <c r="BR43" s="827">
        <f t="shared" si="34"/>
        <v>397</v>
      </c>
      <c r="BS43" s="827" t="str">
        <f t="shared" si="35"/>
        <v/>
      </c>
      <c r="BT43" s="828" t="str">
        <f t="shared" si="36"/>
        <v/>
      </c>
      <c r="BU43" s="828" t="str">
        <f t="shared" si="37"/>
        <v/>
      </c>
      <c r="BV43" s="827" t="str">
        <f t="shared" si="38"/>
        <v/>
      </c>
      <c r="BW43" s="827">
        <f t="shared" si="39"/>
        <v>3970</v>
      </c>
      <c r="BX43" s="827" t="str">
        <f t="shared" si="40"/>
        <v/>
      </c>
      <c r="BY43" s="827" t="str">
        <f t="shared" si="41"/>
        <v/>
      </c>
      <c r="BZ43" s="827" t="str">
        <f t="shared" si="42"/>
        <v>是否漏編</v>
      </c>
      <c r="CA43" s="827" t="str">
        <f t="shared" si="43"/>
        <v>chk</v>
      </c>
      <c r="CB43" s="829"/>
      <c r="CC43" s="1127" t="s">
        <v>1386</v>
      </c>
      <c r="CD43" s="1126">
        <f t="shared" si="44"/>
        <v>0</v>
      </c>
      <c r="CE43" s="1126">
        <f t="shared" si="45"/>
        <v>0</v>
      </c>
    </row>
    <row r="44" spans="1:83" s="2" customFormat="1" ht="324">
      <c r="A44" s="1382" t="s">
        <v>2106</v>
      </c>
      <c r="B44" s="1427" t="s">
        <v>2853</v>
      </c>
      <c r="C44" s="1460" t="s">
        <v>3855</v>
      </c>
      <c r="D44" s="1460" t="s">
        <v>1415</v>
      </c>
      <c r="E44" s="1465" t="s">
        <v>90</v>
      </c>
      <c r="F44" s="1472">
        <v>14130</v>
      </c>
      <c r="G44" s="1472">
        <v>654</v>
      </c>
      <c r="H44" s="1472"/>
      <c r="I44" s="1525">
        <v>13500</v>
      </c>
      <c r="J44" s="1525">
        <v>621</v>
      </c>
      <c r="K44" s="1472"/>
      <c r="L44" s="1433"/>
      <c r="M44" s="1433">
        <v>14130</v>
      </c>
      <c r="N44" s="1433"/>
      <c r="O44" s="1446">
        <v>13500</v>
      </c>
      <c r="P44" s="1465" t="s">
        <v>231</v>
      </c>
      <c r="Q44" s="1465" t="s">
        <v>1306</v>
      </c>
      <c r="R44" s="1465" t="s">
        <v>1643</v>
      </c>
      <c r="S44" s="1466" t="s">
        <v>1644</v>
      </c>
      <c r="T44" s="1430" t="s">
        <v>1645</v>
      </c>
      <c r="U44" s="1473"/>
      <c r="V44" s="773"/>
      <c r="W44" s="734"/>
      <c r="X44" s="734"/>
      <c r="Y44" s="734"/>
      <c r="Z44" s="734"/>
      <c r="AA44" s="734"/>
      <c r="AB44" s="734"/>
      <c r="AC44" s="821"/>
      <c r="AD44" s="269" t="s">
        <v>1578</v>
      </c>
      <c r="AE44" s="304" t="s">
        <v>1579</v>
      </c>
      <c r="AF44" s="304" t="s">
        <v>1580</v>
      </c>
      <c r="AG44" s="304" t="s">
        <v>1581</v>
      </c>
      <c r="AH44" s="304" t="s">
        <v>3081</v>
      </c>
      <c r="AI44" s="304" t="s">
        <v>1599</v>
      </c>
      <c r="AJ44" s="304" t="s">
        <v>1582</v>
      </c>
      <c r="AK44" s="304"/>
      <c r="AL44" s="304"/>
      <c r="AM44" s="304"/>
      <c r="AN44" s="269" t="s">
        <v>607</v>
      </c>
      <c r="AO44" s="269" t="s">
        <v>608</v>
      </c>
      <c r="AP44" s="271" t="s">
        <v>1778</v>
      </c>
      <c r="AQ44" s="822">
        <f t="shared" si="28"/>
        <v>0</v>
      </c>
      <c r="AR44" s="823">
        <f t="shared" si="29"/>
        <v>0</v>
      </c>
      <c r="AS44" s="824">
        <f t="shared" si="48"/>
        <v>0</v>
      </c>
      <c r="AT44" s="824">
        <f t="shared" si="49"/>
        <v>0</v>
      </c>
      <c r="AU44" s="131">
        <f t="shared" si="30"/>
        <v>8.0275229357798175</v>
      </c>
      <c r="AV44" s="132">
        <f t="shared" si="5"/>
        <v>-4.4585987261146487</v>
      </c>
      <c r="AW44" s="131">
        <f t="shared" si="6"/>
        <v>-5.0458715596330306</v>
      </c>
      <c r="AX44" s="133">
        <f t="shared" si="7"/>
        <v>21605.504587155963</v>
      </c>
      <c r="AY44" s="133">
        <f t="shared" si="8"/>
        <v>21739.130434782608</v>
      </c>
      <c r="AZ44" s="134" t="str">
        <f t="shared" si="31"/>
        <v/>
      </c>
      <c r="BA44" s="889" t="s">
        <v>2106</v>
      </c>
      <c r="BB44" s="887" t="s">
        <v>2853</v>
      </c>
      <c r="BC44" s="888">
        <v>13080</v>
      </c>
      <c r="BD44" s="888">
        <v>548</v>
      </c>
      <c r="BE44" s="888"/>
      <c r="BF44" s="888">
        <v>14130</v>
      </c>
      <c r="BG44" s="888">
        <v>654</v>
      </c>
      <c r="BH44" s="888"/>
      <c r="BI44" s="545"/>
      <c r="BJ44" s="544">
        <v>13080</v>
      </c>
      <c r="BK44" s="545"/>
      <c r="BL44" s="544">
        <v>14130</v>
      </c>
      <c r="BM44" s="304" t="s">
        <v>225</v>
      </c>
      <c r="BN44" s="304" t="s">
        <v>1599</v>
      </c>
      <c r="BO44" s="271" t="s">
        <v>1761</v>
      </c>
      <c r="BP44" s="262" t="str">
        <f t="shared" si="32"/>
        <v/>
      </c>
      <c r="BQ44" s="827">
        <f t="shared" si="33"/>
        <v>0</v>
      </c>
      <c r="BR44" s="827">
        <f t="shared" si="34"/>
        <v>0</v>
      </c>
      <c r="BS44" s="827" t="str">
        <f t="shared" si="35"/>
        <v/>
      </c>
      <c r="BT44" s="828" t="str">
        <f t="shared" si="36"/>
        <v/>
      </c>
      <c r="BU44" s="828" t="str">
        <f t="shared" si="37"/>
        <v/>
      </c>
      <c r="BV44" s="827" t="str">
        <f t="shared" si="38"/>
        <v/>
      </c>
      <c r="BW44" s="827">
        <f t="shared" si="39"/>
        <v>0</v>
      </c>
      <c r="BX44" s="827" t="str">
        <f t="shared" si="40"/>
        <v/>
      </c>
      <c r="BY44" s="827" t="str">
        <f t="shared" si="41"/>
        <v/>
      </c>
      <c r="BZ44" s="827" t="str">
        <f t="shared" si="42"/>
        <v/>
      </c>
      <c r="CA44" s="827" t="str">
        <f t="shared" si="43"/>
        <v/>
      </c>
      <c r="CB44" s="829"/>
      <c r="CC44" s="1127" t="s">
        <v>1386</v>
      </c>
      <c r="CD44" s="1426">
        <f t="shared" si="44"/>
        <v>0</v>
      </c>
      <c r="CE44" s="1426">
        <f t="shared" si="45"/>
        <v>0</v>
      </c>
    </row>
    <row r="45" spans="1:83" s="2" customFormat="1" ht="67.5">
      <c r="A45" s="1382" t="s">
        <v>3856</v>
      </c>
      <c r="B45" s="1427" t="s">
        <v>3857</v>
      </c>
      <c r="C45" s="1469" t="s">
        <v>3858</v>
      </c>
      <c r="D45" s="1460" t="s">
        <v>1303</v>
      </c>
      <c r="E45" s="1465" t="s">
        <v>90</v>
      </c>
      <c r="F45" s="1472">
        <v>0</v>
      </c>
      <c r="G45" s="1472">
        <v>0</v>
      </c>
      <c r="H45" s="1472"/>
      <c r="I45" s="1472">
        <v>1640</v>
      </c>
      <c r="J45" s="1472">
        <v>164</v>
      </c>
      <c r="K45" s="1472"/>
      <c r="L45" s="1433"/>
      <c r="M45" s="1433">
        <v>0</v>
      </c>
      <c r="N45" s="1433"/>
      <c r="O45" s="1433">
        <v>1640</v>
      </c>
      <c r="P45" s="1465" t="s">
        <v>231</v>
      </c>
      <c r="Q45" s="1465" t="s">
        <v>1306</v>
      </c>
      <c r="R45" s="1465" t="s">
        <v>2834</v>
      </c>
      <c r="S45" s="1466" t="s">
        <v>2838</v>
      </c>
      <c r="T45" s="1526" t="s">
        <v>2835</v>
      </c>
      <c r="U45" s="1473"/>
      <c r="V45" s="773"/>
      <c r="W45" s="734"/>
      <c r="X45" s="734"/>
      <c r="Y45" s="734"/>
      <c r="Z45" s="734"/>
      <c r="AA45" s="734"/>
      <c r="AB45" s="734"/>
      <c r="AC45" s="821"/>
      <c r="AD45" s="269" t="s">
        <v>228</v>
      </c>
      <c r="AE45" s="304" t="s">
        <v>224</v>
      </c>
      <c r="AF45" s="304" t="s">
        <v>225</v>
      </c>
      <c r="AG45" s="304" t="s">
        <v>222</v>
      </c>
      <c r="AH45" s="304" t="s">
        <v>90</v>
      </c>
      <c r="AI45" s="304" t="s">
        <v>1333</v>
      </c>
      <c r="AJ45" s="304" t="s">
        <v>235</v>
      </c>
      <c r="AK45" s="304"/>
      <c r="AL45" s="304"/>
      <c r="AM45" s="304"/>
      <c r="AN45" s="269" t="s">
        <v>607</v>
      </c>
      <c r="AO45" s="269" t="s">
        <v>608</v>
      </c>
      <c r="AP45" s="271" t="s">
        <v>1688</v>
      </c>
      <c r="AQ45" s="822">
        <f t="shared" si="28"/>
        <v>0</v>
      </c>
      <c r="AR45" s="823">
        <f t="shared" si="29"/>
        <v>0</v>
      </c>
      <c r="AS45" s="824">
        <f t="shared" si="48"/>
        <v>0</v>
      </c>
      <c r="AT45" s="824">
        <f t="shared" si="49"/>
        <v>0</v>
      </c>
      <c r="AU45" s="131" t="str">
        <f t="shared" si="30"/>
        <v/>
      </c>
      <c r="AV45" s="132" t="str">
        <f t="shared" si="5"/>
        <v/>
      </c>
      <c r="AW45" s="131" t="str">
        <f t="shared" si="6"/>
        <v/>
      </c>
      <c r="AX45" s="133" t="str">
        <f t="shared" si="7"/>
        <v/>
      </c>
      <c r="AY45" s="133">
        <f t="shared" si="8"/>
        <v>10000</v>
      </c>
      <c r="AZ45" s="134" t="str">
        <f t="shared" si="31"/>
        <v/>
      </c>
      <c r="BA45" s="889" t="s">
        <v>1296</v>
      </c>
      <c r="BB45" s="887" t="s">
        <v>2839</v>
      </c>
      <c r="BC45" s="888">
        <v>0</v>
      </c>
      <c r="BD45" s="888"/>
      <c r="BE45" s="888">
        <v>0</v>
      </c>
      <c r="BF45" s="888">
        <v>0</v>
      </c>
      <c r="BG45" s="888">
        <v>0</v>
      </c>
      <c r="BH45" s="888"/>
      <c r="BI45" s="545">
        <v>0</v>
      </c>
      <c r="BJ45" s="544">
        <v>0</v>
      </c>
      <c r="BK45" s="545"/>
      <c r="BL45" s="544">
        <v>0</v>
      </c>
      <c r="BM45" s="304" t="s">
        <v>225</v>
      </c>
      <c r="BN45" s="304" t="s">
        <v>1333</v>
      </c>
      <c r="BO45" s="271" t="s">
        <v>1686</v>
      </c>
      <c r="BP45" s="262" t="str">
        <f t="shared" si="32"/>
        <v/>
      </c>
      <c r="BQ45" s="827">
        <f t="shared" si="33"/>
        <v>0</v>
      </c>
      <c r="BR45" s="827">
        <f t="shared" si="34"/>
        <v>0</v>
      </c>
      <c r="BS45" s="827" t="str">
        <f t="shared" si="35"/>
        <v/>
      </c>
      <c r="BT45" s="828" t="str">
        <f t="shared" si="36"/>
        <v/>
      </c>
      <c r="BU45" s="828" t="str">
        <f t="shared" si="37"/>
        <v/>
      </c>
      <c r="BV45" s="827" t="str">
        <f t="shared" si="38"/>
        <v/>
      </c>
      <c r="BW45" s="827">
        <f t="shared" si="39"/>
        <v>0</v>
      </c>
      <c r="BX45" s="827" t="str">
        <f t="shared" si="40"/>
        <v/>
      </c>
      <c r="BY45" s="827" t="str">
        <f t="shared" si="41"/>
        <v/>
      </c>
      <c r="BZ45" s="827" t="str">
        <f t="shared" si="42"/>
        <v/>
      </c>
      <c r="CA45" s="827" t="str">
        <f t="shared" si="43"/>
        <v/>
      </c>
      <c r="CB45" s="829"/>
      <c r="CC45" s="1127" t="s">
        <v>1386</v>
      </c>
      <c r="CD45" s="1126">
        <f t="shared" si="44"/>
        <v>0</v>
      </c>
      <c r="CE45" s="1126">
        <f t="shared" si="45"/>
        <v>0</v>
      </c>
    </row>
    <row r="46" spans="1:83" s="2" customFormat="1" ht="67.5">
      <c r="A46" s="1382" t="s">
        <v>3859</v>
      </c>
      <c r="B46" s="1427" t="s">
        <v>2863</v>
      </c>
      <c r="C46" s="1460" t="s">
        <v>3860</v>
      </c>
      <c r="D46" s="1460" t="s">
        <v>1305</v>
      </c>
      <c r="E46" s="1465" t="s">
        <v>90</v>
      </c>
      <c r="F46" s="1472">
        <v>1120</v>
      </c>
      <c r="G46" s="1472"/>
      <c r="H46" s="1472">
        <v>56</v>
      </c>
      <c r="I46" s="1472">
        <v>900</v>
      </c>
      <c r="J46" s="1472"/>
      <c r="K46" s="1472">
        <v>45</v>
      </c>
      <c r="L46" s="1433"/>
      <c r="M46" s="1433">
        <v>1120</v>
      </c>
      <c r="N46" s="1433"/>
      <c r="O46" s="1433">
        <v>900</v>
      </c>
      <c r="P46" s="1465" t="s">
        <v>231</v>
      </c>
      <c r="Q46" s="1465" t="s">
        <v>1294</v>
      </c>
      <c r="R46" s="1465" t="s">
        <v>1419</v>
      </c>
      <c r="S46" s="1466" t="s">
        <v>2081</v>
      </c>
      <c r="T46" s="1526" t="s">
        <v>1821</v>
      </c>
      <c r="U46" s="1473" t="s">
        <v>2864</v>
      </c>
      <c r="V46" s="773"/>
      <c r="W46" s="734"/>
      <c r="X46" s="734"/>
      <c r="Y46" s="734"/>
      <c r="Z46" s="734"/>
      <c r="AA46" s="734"/>
      <c r="AB46" s="734"/>
      <c r="AC46" s="821"/>
      <c r="AD46" s="269" t="s">
        <v>229</v>
      </c>
      <c r="AE46" s="304" t="s">
        <v>224</v>
      </c>
      <c r="AF46" s="304" t="s">
        <v>225</v>
      </c>
      <c r="AG46" s="304" t="s">
        <v>222</v>
      </c>
      <c r="AH46" s="304" t="s">
        <v>3081</v>
      </c>
      <c r="AI46" s="304" t="s">
        <v>1599</v>
      </c>
      <c r="AJ46" s="304" t="s">
        <v>392</v>
      </c>
      <c r="AK46" s="304"/>
      <c r="AL46" s="304"/>
      <c r="AM46" s="304"/>
      <c r="AN46" s="269" t="s">
        <v>607</v>
      </c>
      <c r="AO46" s="269" t="s">
        <v>608</v>
      </c>
      <c r="AP46" s="271" t="s">
        <v>2970</v>
      </c>
      <c r="AQ46" s="822">
        <f t="shared" si="28"/>
        <v>0</v>
      </c>
      <c r="AR46" s="823">
        <f t="shared" si="29"/>
        <v>0</v>
      </c>
      <c r="AS46" s="824">
        <f t="shared" si="48"/>
        <v>0</v>
      </c>
      <c r="AT46" s="824">
        <f t="shared" si="49"/>
        <v>0</v>
      </c>
      <c r="AU46" s="131">
        <f t="shared" si="30"/>
        <v>489.4736842105263</v>
      </c>
      <c r="AV46" s="132">
        <f t="shared" si="5"/>
        <v>-19.642857142857139</v>
      </c>
      <c r="AW46" s="131">
        <f t="shared" si="6"/>
        <v>-19.642857142857139</v>
      </c>
      <c r="AX46" s="133">
        <f t="shared" si="7"/>
        <v>20000</v>
      </c>
      <c r="AY46" s="133">
        <f t="shared" si="8"/>
        <v>20000</v>
      </c>
      <c r="AZ46" s="134" t="str">
        <f t="shared" si="31"/>
        <v/>
      </c>
      <c r="BA46" s="889" t="s">
        <v>1297</v>
      </c>
      <c r="BB46" s="887" t="s">
        <v>2863</v>
      </c>
      <c r="BC46" s="888">
        <v>190</v>
      </c>
      <c r="BD46" s="888"/>
      <c r="BE46" s="888">
        <v>38</v>
      </c>
      <c r="BF46" s="888">
        <v>1120</v>
      </c>
      <c r="BG46" s="888"/>
      <c r="BH46" s="888">
        <v>56</v>
      </c>
      <c r="BI46" s="545"/>
      <c r="BJ46" s="544">
        <v>190</v>
      </c>
      <c r="BK46" s="545"/>
      <c r="BL46" s="544">
        <v>1120</v>
      </c>
      <c r="BM46" s="304" t="s">
        <v>225</v>
      </c>
      <c r="BN46" s="304" t="s">
        <v>1599</v>
      </c>
      <c r="BO46" s="271" t="s">
        <v>2970</v>
      </c>
      <c r="BP46" s="262" t="str">
        <f t="shared" si="32"/>
        <v/>
      </c>
      <c r="BQ46" s="827">
        <f t="shared" si="33"/>
        <v>0</v>
      </c>
      <c r="BR46" s="827" t="str">
        <f t="shared" si="34"/>
        <v/>
      </c>
      <c r="BS46" s="827">
        <f t="shared" si="35"/>
        <v>0</v>
      </c>
      <c r="BT46" s="828" t="str">
        <f t="shared" si="36"/>
        <v/>
      </c>
      <c r="BU46" s="828" t="str">
        <f t="shared" si="37"/>
        <v/>
      </c>
      <c r="BV46" s="827" t="str">
        <f t="shared" si="38"/>
        <v/>
      </c>
      <c r="BW46" s="827">
        <f t="shared" si="39"/>
        <v>0</v>
      </c>
      <c r="BX46" s="827" t="str">
        <f t="shared" si="40"/>
        <v/>
      </c>
      <c r="BY46" s="827" t="str">
        <f t="shared" si="41"/>
        <v/>
      </c>
      <c r="BZ46" s="827" t="str">
        <f t="shared" si="42"/>
        <v/>
      </c>
      <c r="CA46" s="827" t="str">
        <f t="shared" si="43"/>
        <v/>
      </c>
      <c r="CB46" s="829"/>
      <c r="CC46" s="1127" t="s">
        <v>1386</v>
      </c>
      <c r="CD46" s="1126">
        <f t="shared" si="44"/>
        <v>0</v>
      </c>
      <c r="CE46" s="1126">
        <f t="shared" si="45"/>
        <v>0</v>
      </c>
    </row>
    <row r="47" spans="1:83" s="2" customFormat="1" ht="54">
      <c r="A47" s="1382" t="s">
        <v>1298</v>
      </c>
      <c r="B47" s="1427" t="s">
        <v>2877</v>
      </c>
      <c r="C47" s="1460" t="s">
        <v>3861</v>
      </c>
      <c r="D47" s="1460"/>
      <c r="E47" s="1465" t="s">
        <v>90</v>
      </c>
      <c r="F47" s="1472">
        <v>0</v>
      </c>
      <c r="G47" s="1472">
        <v>0</v>
      </c>
      <c r="H47" s="1472">
        <v>0</v>
      </c>
      <c r="I47" s="1472">
        <v>0</v>
      </c>
      <c r="J47" s="1472">
        <v>0</v>
      </c>
      <c r="K47" s="1472">
        <v>0</v>
      </c>
      <c r="L47" s="1433">
        <v>0</v>
      </c>
      <c r="M47" s="1433">
        <v>0</v>
      </c>
      <c r="N47" s="1433">
        <v>0</v>
      </c>
      <c r="O47" s="1433">
        <v>0</v>
      </c>
      <c r="P47" s="1465" t="s">
        <v>231</v>
      </c>
      <c r="Q47" s="1465" t="s">
        <v>3862</v>
      </c>
      <c r="R47" s="1465" t="s">
        <v>3864</v>
      </c>
      <c r="S47" s="1466" t="s">
        <v>3865</v>
      </c>
      <c r="T47" s="1526" t="s">
        <v>3866</v>
      </c>
      <c r="U47" s="1473" t="s">
        <v>4329</v>
      </c>
      <c r="V47" s="773"/>
      <c r="W47" s="734"/>
      <c r="X47" s="734"/>
      <c r="Y47" s="734"/>
      <c r="Z47" s="734"/>
      <c r="AA47" s="734"/>
      <c r="AB47" s="734"/>
      <c r="AC47" s="821"/>
      <c r="AD47" s="269" t="s">
        <v>90</v>
      </c>
      <c r="AE47" s="304" t="s">
        <v>90</v>
      </c>
      <c r="AF47" s="304" t="s">
        <v>1332</v>
      </c>
      <c r="AG47" s="304" t="s">
        <v>90</v>
      </c>
      <c r="AH47" s="304" t="s">
        <v>90</v>
      </c>
      <c r="AI47" s="304" t="s">
        <v>90</v>
      </c>
      <c r="AJ47" s="304" t="s">
        <v>90</v>
      </c>
      <c r="AK47" s="304"/>
      <c r="AL47" s="304"/>
      <c r="AM47" s="304"/>
      <c r="AN47" s="269" t="s">
        <v>90</v>
      </c>
      <c r="AO47" s="269" t="s">
        <v>90</v>
      </c>
      <c r="AP47" s="271" t="s">
        <v>1966</v>
      </c>
      <c r="AQ47" s="822">
        <f t="shared" si="28"/>
        <v>0</v>
      </c>
      <c r="AR47" s="823">
        <f t="shared" si="29"/>
        <v>0</v>
      </c>
      <c r="AS47" s="824">
        <f t="shared" si="48"/>
        <v>0</v>
      </c>
      <c r="AT47" s="824">
        <f t="shared" si="49"/>
        <v>0</v>
      </c>
      <c r="AU47" s="131" t="str">
        <f t="shared" si="30"/>
        <v/>
      </c>
      <c r="AV47" s="132" t="str">
        <f t="shared" si="5"/>
        <v/>
      </c>
      <c r="AW47" s="131" t="str">
        <f t="shared" si="6"/>
        <v/>
      </c>
      <c r="AX47" s="133" t="str">
        <f t="shared" si="7"/>
        <v/>
      </c>
      <c r="AY47" s="133" t="str">
        <f t="shared" si="8"/>
        <v/>
      </c>
      <c r="AZ47" s="134" t="str">
        <f t="shared" si="31"/>
        <v/>
      </c>
      <c r="BA47" s="889" t="s">
        <v>1298</v>
      </c>
      <c r="BB47" s="887" t="s">
        <v>2877</v>
      </c>
      <c r="BC47" s="888"/>
      <c r="BD47" s="888"/>
      <c r="BE47" s="888"/>
      <c r="BF47" s="888"/>
      <c r="BG47" s="888"/>
      <c r="BH47" s="888"/>
      <c r="BI47" s="545"/>
      <c r="BJ47" s="544">
        <v>0</v>
      </c>
      <c r="BK47" s="545"/>
      <c r="BL47" s="544"/>
      <c r="BM47" s="304" t="s">
        <v>182</v>
      </c>
      <c r="BN47" s="304" t="s">
        <v>90</v>
      </c>
      <c r="BO47" s="271" t="s">
        <v>1966</v>
      </c>
      <c r="BP47" s="262" t="str">
        <f t="shared" si="32"/>
        <v/>
      </c>
      <c r="BQ47" s="827">
        <f t="shared" si="33"/>
        <v>0</v>
      </c>
      <c r="BR47" s="827">
        <f t="shared" si="34"/>
        <v>0</v>
      </c>
      <c r="BS47" s="827">
        <f t="shared" si="35"/>
        <v>0</v>
      </c>
      <c r="BT47" s="828" t="str">
        <f t="shared" si="36"/>
        <v/>
      </c>
      <c r="BU47" s="828" t="str">
        <f t="shared" si="37"/>
        <v/>
      </c>
      <c r="BV47" s="827">
        <f t="shared" si="38"/>
        <v>0</v>
      </c>
      <c r="BW47" s="827">
        <f t="shared" si="39"/>
        <v>0</v>
      </c>
      <c r="BX47" s="827" t="str">
        <f t="shared" si="40"/>
        <v/>
      </c>
      <c r="BY47" s="827" t="str">
        <f t="shared" si="41"/>
        <v/>
      </c>
      <c r="BZ47" s="827" t="str">
        <f t="shared" si="42"/>
        <v/>
      </c>
      <c r="CA47" s="827" t="str">
        <f t="shared" si="43"/>
        <v/>
      </c>
      <c r="CB47" s="829"/>
      <c r="CC47" s="1127" t="s">
        <v>1386</v>
      </c>
      <c r="CD47" s="1126">
        <f t="shared" si="44"/>
        <v>0</v>
      </c>
      <c r="CE47" s="1126">
        <f t="shared" si="45"/>
        <v>0</v>
      </c>
    </row>
    <row r="48" spans="1:83" s="2" customFormat="1" ht="54">
      <c r="A48" s="1382" t="s">
        <v>1299</v>
      </c>
      <c r="B48" s="1427" t="s">
        <v>2859</v>
      </c>
      <c r="C48" s="1460" t="s">
        <v>4330</v>
      </c>
      <c r="D48" s="1460"/>
      <c r="E48" s="1465"/>
      <c r="F48" s="1472"/>
      <c r="G48" s="1472"/>
      <c r="H48" s="1472"/>
      <c r="I48" s="1472"/>
      <c r="J48" s="1472"/>
      <c r="K48" s="1472"/>
      <c r="L48" s="1433"/>
      <c r="M48" s="1433"/>
      <c r="N48" s="1433"/>
      <c r="O48" s="1433"/>
      <c r="P48" s="1465"/>
      <c r="Q48" s="1465"/>
      <c r="R48" s="1465"/>
      <c r="S48" s="1466"/>
      <c r="T48" s="1241"/>
      <c r="U48" s="1473" t="s">
        <v>2826</v>
      </c>
      <c r="V48" s="773"/>
      <c r="W48" s="734"/>
      <c r="X48" s="734"/>
      <c r="Y48" s="734"/>
      <c r="Z48" s="734"/>
      <c r="AA48" s="734"/>
      <c r="AB48" s="734"/>
      <c r="AC48" s="821"/>
      <c r="AD48" s="269" t="s">
        <v>90</v>
      </c>
      <c r="AE48" s="304" t="s">
        <v>90</v>
      </c>
      <c r="AF48" s="304" t="s">
        <v>1332</v>
      </c>
      <c r="AG48" s="304" t="s">
        <v>90</v>
      </c>
      <c r="AH48" s="304" t="s">
        <v>90</v>
      </c>
      <c r="AI48" s="304" t="s">
        <v>90</v>
      </c>
      <c r="AJ48" s="304" t="s">
        <v>90</v>
      </c>
      <c r="AK48" s="304"/>
      <c r="AL48" s="304"/>
      <c r="AM48" s="304"/>
      <c r="AN48" s="269" t="s">
        <v>90</v>
      </c>
      <c r="AO48" s="269" t="s">
        <v>90</v>
      </c>
      <c r="AP48" s="271" t="s">
        <v>1966</v>
      </c>
      <c r="AQ48" s="822">
        <f t="shared" si="28"/>
        <v>0</v>
      </c>
      <c r="AR48" s="823">
        <f t="shared" si="29"/>
        <v>0</v>
      </c>
      <c r="AS48" s="824">
        <f t="shared" si="48"/>
        <v>0</v>
      </c>
      <c r="AT48" s="824">
        <f t="shared" si="49"/>
        <v>0</v>
      </c>
      <c r="AU48" s="131" t="str">
        <f t="shared" si="30"/>
        <v/>
      </c>
      <c r="AV48" s="132" t="str">
        <f t="shared" si="5"/>
        <v/>
      </c>
      <c r="AW48" s="131" t="str">
        <f t="shared" si="6"/>
        <v/>
      </c>
      <c r="AX48" s="133" t="str">
        <f t="shared" si="7"/>
        <v/>
      </c>
      <c r="AY48" s="133" t="str">
        <f t="shared" si="8"/>
        <v/>
      </c>
      <c r="AZ48" s="134" t="str">
        <f t="shared" si="31"/>
        <v/>
      </c>
      <c r="BA48" s="889" t="s">
        <v>1299</v>
      </c>
      <c r="BB48" s="887" t="s">
        <v>2859</v>
      </c>
      <c r="BC48" s="888"/>
      <c r="BD48" s="888"/>
      <c r="BE48" s="888"/>
      <c r="BF48" s="888"/>
      <c r="BG48" s="888"/>
      <c r="BH48" s="888"/>
      <c r="BI48" s="545"/>
      <c r="BJ48" s="544">
        <v>0</v>
      </c>
      <c r="BK48" s="545"/>
      <c r="BL48" s="544"/>
      <c r="BM48" s="304" t="s">
        <v>182</v>
      </c>
      <c r="BN48" s="304" t="s">
        <v>90</v>
      </c>
      <c r="BO48" s="271" t="s">
        <v>1966</v>
      </c>
      <c r="BP48" s="262" t="str">
        <f t="shared" si="32"/>
        <v/>
      </c>
      <c r="BQ48" s="827" t="str">
        <f t="shared" si="33"/>
        <v/>
      </c>
      <c r="BR48" s="827" t="str">
        <f t="shared" si="34"/>
        <v/>
      </c>
      <c r="BS48" s="827" t="str">
        <f t="shared" si="35"/>
        <v/>
      </c>
      <c r="BT48" s="828" t="str">
        <f t="shared" si="36"/>
        <v/>
      </c>
      <c r="BU48" s="828" t="str">
        <f t="shared" si="37"/>
        <v/>
      </c>
      <c r="BV48" s="827" t="str">
        <f t="shared" si="38"/>
        <v/>
      </c>
      <c r="BW48" s="827" t="str">
        <f t="shared" si="39"/>
        <v/>
      </c>
      <c r="BX48" s="827" t="str">
        <f t="shared" si="40"/>
        <v/>
      </c>
      <c r="BY48" s="827" t="str">
        <f t="shared" si="41"/>
        <v/>
      </c>
      <c r="BZ48" s="827" t="str">
        <f t="shared" si="42"/>
        <v/>
      </c>
      <c r="CA48" s="827" t="str">
        <f t="shared" si="43"/>
        <v/>
      </c>
      <c r="CB48" s="829"/>
      <c r="CC48" s="1127" t="s">
        <v>1386</v>
      </c>
      <c r="CD48" s="1126">
        <f t="shared" si="44"/>
        <v>0</v>
      </c>
      <c r="CE48" s="1126">
        <f t="shared" si="45"/>
        <v>0</v>
      </c>
    </row>
    <row r="49" spans="1:83" s="2" customFormat="1" ht="67.5">
      <c r="A49" s="1382" t="s">
        <v>3867</v>
      </c>
      <c r="B49" s="1427" t="s">
        <v>2755</v>
      </c>
      <c r="C49" s="1460" t="s">
        <v>3868</v>
      </c>
      <c r="D49" s="1460" t="s">
        <v>1304</v>
      </c>
      <c r="E49" s="1465" t="s">
        <v>90</v>
      </c>
      <c r="F49" s="1472">
        <v>556</v>
      </c>
      <c r="G49" s="1472">
        <v>46</v>
      </c>
      <c r="H49" s="1472"/>
      <c r="I49" s="1472">
        <v>700</v>
      </c>
      <c r="J49" s="1472">
        <v>35</v>
      </c>
      <c r="K49" s="1472"/>
      <c r="L49" s="1433"/>
      <c r="M49" s="1433">
        <v>556</v>
      </c>
      <c r="N49" s="1433"/>
      <c r="O49" s="1433">
        <v>700</v>
      </c>
      <c r="P49" s="1465" t="s">
        <v>231</v>
      </c>
      <c r="Q49" s="1465" t="s">
        <v>1306</v>
      </c>
      <c r="R49" s="1465" t="s">
        <v>3869</v>
      </c>
      <c r="S49" s="1466" t="s">
        <v>1308</v>
      </c>
      <c r="T49" s="1466" t="s">
        <v>3870</v>
      </c>
      <c r="U49" s="1473" t="s">
        <v>3871</v>
      </c>
      <c r="V49" s="773"/>
      <c r="W49" s="734"/>
      <c r="X49" s="734"/>
      <c r="Y49" s="734"/>
      <c r="Z49" s="734"/>
      <c r="AA49" s="734"/>
      <c r="AB49" s="734"/>
      <c r="AC49" s="821"/>
      <c r="AD49" s="269" t="s">
        <v>228</v>
      </c>
      <c r="AE49" s="304" t="s">
        <v>224</v>
      </c>
      <c r="AF49" s="304" t="s">
        <v>225</v>
      </c>
      <c r="AG49" s="304" t="s">
        <v>222</v>
      </c>
      <c r="AH49" s="304" t="s">
        <v>3081</v>
      </c>
      <c r="AI49" s="304" t="s">
        <v>1333</v>
      </c>
      <c r="AJ49" s="304" t="s">
        <v>235</v>
      </c>
      <c r="AK49" s="304"/>
      <c r="AL49" s="304"/>
      <c r="AM49" s="304"/>
      <c r="AN49" s="269" t="s">
        <v>607</v>
      </c>
      <c r="AO49" s="269" t="s">
        <v>608</v>
      </c>
      <c r="AP49" s="271" t="s">
        <v>2969</v>
      </c>
      <c r="AQ49" s="822">
        <f t="shared" si="28"/>
        <v>0</v>
      </c>
      <c r="AR49" s="823">
        <f t="shared" si="29"/>
        <v>0</v>
      </c>
      <c r="AS49" s="824">
        <f t="shared" si="48"/>
        <v>0</v>
      </c>
      <c r="AT49" s="824">
        <f t="shared" si="49"/>
        <v>0</v>
      </c>
      <c r="AU49" s="131">
        <f t="shared" si="30"/>
        <v>118.03921568627449</v>
      </c>
      <c r="AV49" s="132">
        <f t="shared" si="5"/>
        <v>25.899280575539564</v>
      </c>
      <c r="AW49" s="131">
        <f t="shared" si="6"/>
        <v>-23.913043478260864</v>
      </c>
      <c r="AX49" s="133">
        <f t="shared" si="7"/>
        <v>12086.95652173913</v>
      </c>
      <c r="AY49" s="133">
        <f t="shared" si="8"/>
        <v>20000</v>
      </c>
      <c r="AZ49" s="134">
        <f t="shared" si="31"/>
        <v>65.467625899280591</v>
      </c>
      <c r="BA49" s="889" t="s">
        <v>1300</v>
      </c>
      <c r="BB49" s="887" t="s">
        <v>2755</v>
      </c>
      <c r="BC49" s="888">
        <v>255</v>
      </c>
      <c r="BD49" s="888">
        <v>43</v>
      </c>
      <c r="BE49" s="888"/>
      <c r="BF49" s="888">
        <v>556</v>
      </c>
      <c r="BG49" s="888">
        <v>46</v>
      </c>
      <c r="BH49" s="888"/>
      <c r="BI49" s="545"/>
      <c r="BJ49" s="544">
        <v>255</v>
      </c>
      <c r="BK49" s="545"/>
      <c r="BL49" s="544">
        <v>556</v>
      </c>
      <c r="BM49" s="304" t="s">
        <v>225</v>
      </c>
      <c r="BN49" s="304" t="s">
        <v>1333</v>
      </c>
      <c r="BO49" s="271" t="s">
        <v>2969</v>
      </c>
      <c r="BP49" s="262" t="str">
        <f t="shared" si="32"/>
        <v/>
      </c>
      <c r="BQ49" s="827">
        <f t="shared" si="33"/>
        <v>0</v>
      </c>
      <c r="BR49" s="827">
        <f t="shared" si="34"/>
        <v>0</v>
      </c>
      <c r="BS49" s="827" t="str">
        <f t="shared" si="35"/>
        <v/>
      </c>
      <c r="BT49" s="828" t="str">
        <f t="shared" si="36"/>
        <v/>
      </c>
      <c r="BU49" s="828" t="str">
        <f t="shared" si="37"/>
        <v/>
      </c>
      <c r="BV49" s="827" t="str">
        <f t="shared" si="38"/>
        <v/>
      </c>
      <c r="BW49" s="827">
        <f t="shared" si="39"/>
        <v>0</v>
      </c>
      <c r="BX49" s="827" t="str">
        <f t="shared" si="40"/>
        <v/>
      </c>
      <c r="BY49" s="827" t="str">
        <f t="shared" si="41"/>
        <v/>
      </c>
      <c r="BZ49" s="827" t="str">
        <f t="shared" si="42"/>
        <v/>
      </c>
      <c r="CA49" s="827" t="str">
        <f t="shared" si="43"/>
        <v/>
      </c>
      <c r="CB49" s="829"/>
      <c r="CC49" s="1127" t="s">
        <v>1386</v>
      </c>
      <c r="CD49" s="1126">
        <f t="shared" si="44"/>
        <v>0</v>
      </c>
      <c r="CE49" s="1126">
        <f t="shared" si="45"/>
        <v>0</v>
      </c>
    </row>
    <row r="50" spans="1:83" s="2" customFormat="1" ht="216">
      <c r="A50" s="1382" t="s">
        <v>2098</v>
      </c>
      <c r="B50" s="1427" t="s">
        <v>2722</v>
      </c>
      <c r="C50" s="1460" t="s">
        <v>3872</v>
      </c>
      <c r="D50" s="1460" t="s">
        <v>2100</v>
      </c>
      <c r="E50" s="1465" t="s">
        <v>90</v>
      </c>
      <c r="F50" s="1472">
        <v>690</v>
      </c>
      <c r="G50" s="1472">
        <v>69</v>
      </c>
      <c r="H50" s="1472"/>
      <c r="I50" s="1472">
        <v>1010</v>
      </c>
      <c r="J50" s="1472">
        <v>51</v>
      </c>
      <c r="K50" s="1472"/>
      <c r="L50" s="1433">
        <v>0</v>
      </c>
      <c r="M50" s="1433">
        <v>690</v>
      </c>
      <c r="N50" s="1433"/>
      <c r="O50" s="1433">
        <v>1010</v>
      </c>
      <c r="P50" s="1465" t="s">
        <v>231</v>
      </c>
      <c r="Q50" s="1465" t="s">
        <v>1294</v>
      </c>
      <c r="R50" s="1465" t="s">
        <v>2723</v>
      </c>
      <c r="S50" s="1466" t="s">
        <v>2724</v>
      </c>
      <c r="T50" s="1526" t="s">
        <v>2725</v>
      </c>
      <c r="U50" s="1473" t="s">
        <v>3873</v>
      </c>
      <c r="V50" s="773"/>
      <c r="W50" s="734"/>
      <c r="X50" s="734"/>
      <c r="Y50" s="734"/>
      <c r="Z50" s="734"/>
      <c r="AA50" s="734"/>
      <c r="AB50" s="734"/>
      <c r="AC50" s="821"/>
      <c r="AD50" s="269" t="s">
        <v>228</v>
      </c>
      <c r="AE50" s="304" t="s">
        <v>224</v>
      </c>
      <c r="AF50" s="304" t="s">
        <v>225</v>
      </c>
      <c r="AG50" s="304" t="s">
        <v>222</v>
      </c>
      <c r="AH50" s="304" t="s">
        <v>3081</v>
      </c>
      <c r="AI50" s="304" t="s">
        <v>1333</v>
      </c>
      <c r="AJ50" s="304" t="s">
        <v>235</v>
      </c>
      <c r="AK50" s="304"/>
      <c r="AL50" s="304"/>
      <c r="AM50" s="304"/>
      <c r="AN50" s="269" t="s">
        <v>607</v>
      </c>
      <c r="AO50" s="269" t="s">
        <v>608</v>
      </c>
      <c r="AP50" s="271" t="s">
        <v>1713</v>
      </c>
      <c r="AQ50" s="822">
        <f t="shared" si="28"/>
        <v>0</v>
      </c>
      <c r="AR50" s="823">
        <f t="shared" si="29"/>
        <v>0</v>
      </c>
      <c r="AS50" s="824">
        <f t="shared" si="48"/>
        <v>0</v>
      </c>
      <c r="AT50" s="824">
        <f t="shared" si="49"/>
        <v>0</v>
      </c>
      <c r="AU50" s="131">
        <f t="shared" si="30"/>
        <v>-9.210526315789469</v>
      </c>
      <c r="AV50" s="132">
        <f t="shared" si="5"/>
        <v>46.376811594202906</v>
      </c>
      <c r="AW50" s="131">
        <f t="shared" si="6"/>
        <v>-26.086956521739136</v>
      </c>
      <c r="AX50" s="133">
        <f t="shared" si="7"/>
        <v>10000</v>
      </c>
      <c r="AY50" s="133">
        <f t="shared" si="8"/>
        <v>19803.921568627451</v>
      </c>
      <c r="AZ50" s="134">
        <f t="shared" si="31"/>
        <v>98.039215686274517</v>
      </c>
      <c r="BA50" s="889" t="s">
        <v>2098</v>
      </c>
      <c r="BB50" s="892" t="s">
        <v>2722</v>
      </c>
      <c r="BC50" s="893">
        <v>760</v>
      </c>
      <c r="BD50" s="893"/>
      <c r="BE50" s="893">
        <v>76</v>
      </c>
      <c r="BF50" s="893">
        <v>690</v>
      </c>
      <c r="BG50" s="893"/>
      <c r="BH50" s="893">
        <v>69</v>
      </c>
      <c r="BI50" s="894">
        <v>0</v>
      </c>
      <c r="BJ50" s="544">
        <v>760</v>
      </c>
      <c r="BK50" s="894">
        <v>0</v>
      </c>
      <c r="BL50" s="544">
        <v>690</v>
      </c>
      <c r="BM50" s="304" t="s">
        <v>225</v>
      </c>
      <c r="BN50" s="304" t="s">
        <v>1333</v>
      </c>
      <c r="BO50" s="271" t="s">
        <v>1713</v>
      </c>
      <c r="BP50" s="262" t="str">
        <f t="shared" si="32"/>
        <v/>
      </c>
      <c r="BQ50" s="827">
        <f t="shared" si="33"/>
        <v>0</v>
      </c>
      <c r="BR50" s="827">
        <f t="shared" si="34"/>
        <v>69</v>
      </c>
      <c r="BS50" s="827">
        <f t="shared" si="35"/>
        <v>-69</v>
      </c>
      <c r="BT50" s="828" t="str">
        <f t="shared" si="36"/>
        <v/>
      </c>
      <c r="BU50" s="828" t="str">
        <f t="shared" si="37"/>
        <v/>
      </c>
      <c r="BV50" s="827">
        <f t="shared" si="38"/>
        <v>0</v>
      </c>
      <c r="BW50" s="827">
        <f t="shared" si="39"/>
        <v>0</v>
      </c>
      <c r="BX50" s="827" t="str">
        <f t="shared" si="40"/>
        <v/>
      </c>
      <c r="BY50" s="827" t="str">
        <f t="shared" si="41"/>
        <v/>
      </c>
      <c r="BZ50" s="827" t="str">
        <f t="shared" si="42"/>
        <v/>
      </c>
      <c r="CA50" s="827" t="str">
        <f t="shared" si="43"/>
        <v/>
      </c>
      <c r="CB50" s="829"/>
      <c r="CC50" s="1127" t="s">
        <v>1386</v>
      </c>
      <c r="CD50" s="1126">
        <f t="shared" si="44"/>
        <v>0</v>
      </c>
      <c r="CE50" s="1126">
        <f t="shared" si="45"/>
        <v>0</v>
      </c>
    </row>
    <row r="51" spans="1:83" s="2" customFormat="1" ht="54">
      <c r="A51" s="1382" t="s">
        <v>2102</v>
      </c>
      <c r="B51" s="1427" t="s">
        <v>2857</v>
      </c>
      <c r="C51" s="1460" t="s">
        <v>2104</v>
      </c>
      <c r="D51" s="1460"/>
      <c r="E51" s="1465"/>
      <c r="F51" s="1472"/>
      <c r="G51" s="1472"/>
      <c r="H51" s="1472"/>
      <c r="I51" s="1472"/>
      <c r="J51" s="1472"/>
      <c r="K51" s="1472"/>
      <c r="L51" s="1433"/>
      <c r="M51" s="1433"/>
      <c r="N51" s="1433"/>
      <c r="O51" s="1433"/>
      <c r="P51" s="1465" t="s">
        <v>231</v>
      </c>
      <c r="Q51" s="1465"/>
      <c r="R51" s="1465"/>
      <c r="S51" s="1466"/>
      <c r="T51" s="1526"/>
      <c r="U51" s="1473" t="s">
        <v>2826</v>
      </c>
      <c r="V51" s="773"/>
      <c r="W51" s="734"/>
      <c r="X51" s="734"/>
      <c r="Y51" s="734"/>
      <c r="Z51" s="734"/>
      <c r="AA51" s="734"/>
      <c r="AB51" s="734"/>
      <c r="AC51" s="821"/>
      <c r="AD51" s="269" t="s">
        <v>90</v>
      </c>
      <c r="AE51" s="304" t="s">
        <v>90</v>
      </c>
      <c r="AF51" s="304" t="s">
        <v>1332</v>
      </c>
      <c r="AG51" s="304" t="s">
        <v>90</v>
      </c>
      <c r="AH51" s="304" t="s">
        <v>90</v>
      </c>
      <c r="AI51" s="304" t="s">
        <v>90</v>
      </c>
      <c r="AJ51" s="304" t="s">
        <v>90</v>
      </c>
      <c r="AK51" s="304"/>
      <c r="AL51" s="304"/>
      <c r="AM51" s="304"/>
      <c r="AN51" s="269" t="s">
        <v>90</v>
      </c>
      <c r="AO51" s="269" t="s">
        <v>90</v>
      </c>
      <c r="AP51" s="271" t="s">
        <v>1966</v>
      </c>
      <c r="AQ51" s="822">
        <f t="shared" si="28"/>
        <v>0</v>
      </c>
      <c r="AR51" s="823">
        <f t="shared" si="29"/>
        <v>0</v>
      </c>
      <c r="AS51" s="824">
        <f t="shared" si="48"/>
        <v>0</v>
      </c>
      <c r="AT51" s="824">
        <f t="shared" si="49"/>
        <v>0</v>
      </c>
      <c r="AU51" s="131" t="str">
        <f t="shared" si="30"/>
        <v/>
      </c>
      <c r="AV51" s="132" t="str">
        <f t="shared" si="5"/>
        <v/>
      </c>
      <c r="AW51" s="131" t="str">
        <f t="shared" si="6"/>
        <v/>
      </c>
      <c r="AX51" s="133" t="str">
        <f t="shared" si="7"/>
        <v/>
      </c>
      <c r="AY51" s="133" t="str">
        <f t="shared" si="8"/>
        <v/>
      </c>
      <c r="AZ51" s="134" t="str">
        <f t="shared" si="31"/>
        <v/>
      </c>
      <c r="BA51" s="889" t="s">
        <v>2102</v>
      </c>
      <c r="BB51" s="887" t="s">
        <v>2857</v>
      </c>
      <c r="BC51" s="888"/>
      <c r="BD51" s="888"/>
      <c r="BE51" s="888"/>
      <c r="BF51" s="888"/>
      <c r="BG51" s="888"/>
      <c r="BH51" s="888"/>
      <c r="BI51" s="545"/>
      <c r="BJ51" s="544">
        <v>0</v>
      </c>
      <c r="BK51" s="545"/>
      <c r="BL51" s="544"/>
      <c r="BM51" s="304" t="s">
        <v>182</v>
      </c>
      <c r="BN51" s="304" t="s">
        <v>90</v>
      </c>
      <c r="BO51" s="271" t="s">
        <v>1966</v>
      </c>
      <c r="BP51" s="262" t="str">
        <f t="shared" si="32"/>
        <v/>
      </c>
      <c r="BQ51" s="827" t="str">
        <f t="shared" si="33"/>
        <v/>
      </c>
      <c r="BR51" s="827" t="str">
        <f t="shared" si="34"/>
        <v/>
      </c>
      <c r="BS51" s="827" t="str">
        <f t="shared" si="35"/>
        <v/>
      </c>
      <c r="BT51" s="828" t="str">
        <f t="shared" si="36"/>
        <v/>
      </c>
      <c r="BU51" s="828" t="str">
        <f t="shared" si="37"/>
        <v/>
      </c>
      <c r="BV51" s="827" t="str">
        <f t="shared" si="38"/>
        <v/>
      </c>
      <c r="BW51" s="827" t="str">
        <f t="shared" si="39"/>
        <v/>
      </c>
      <c r="BX51" s="827" t="str">
        <f t="shared" si="40"/>
        <v/>
      </c>
      <c r="BY51" s="827" t="str">
        <f t="shared" si="41"/>
        <v/>
      </c>
      <c r="BZ51" s="827" t="str">
        <f t="shared" si="42"/>
        <v/>
      </c>
      <c r="CA51" s="827" t="str">
        <f t="shared" si="43"/>
        <v/>
      </c>
      <c r="CB51" s="829"/>
      <c r="CC51" s="1127" t="s">
        <v>1386</v>
      </c>
      <c r="CD51" s="1126">
        <f t="shared" si="44"/>
        <v>0</v>
      </c>
      <c r="CE51" s="1126">
        <f t="shared" si="45"/>
        <v>0</v>
      </c>
    </row>
    <row r="52" spans="1:83" s="2" customFormat="1" ht="40.5">
      <c r="A52" s="1382" t="s">
        <v>2117</v>
      </c>
      <c r="B52" s="1427" t="s">
        <v>2720</v>
      </c>
      <c r="C52" s="1460" t="s">
        <v>3874</v>
      </c>
      <c r="D52" s="1460" t="s">
        <v>1305</v>
      </c>
      <c r="E52" s="1465" t="s">
        <v>90</v>
      </c>
      <c r="F52" s="1527">
        <v>510</v>
      </c>
      <c r="G52" s="1527">
        <v>51</v>
      </c>
      <c r="H52" s="1472"/>
      <c r="I52" s="1472">
        <v>410</v>
      </c>
      <c r="J52" s="1472">
        <v>41</v>
      </c>
      <c r="K52" s="1472"/>
      <c r="L52" s="1433"/>
      <c r="M52" s="1528">
        <v>510</v>
      </c>
      <c r="N52" s="1433"/>
      <c r="O52" s="1433">
        <v>410</v>
      </c>
      <c r="P52" s="1465" t="s">
        <v>231</v>
      </c>
      <c r="Q52" s="1465" t="s">
        <v>1306</v>
      </c>
      <c r="R52" s="1465" t="s">
        <v>3875</v>
      </c>
      <c r="S52" s="1466" t="s">
        <v>3876</v>
      </c>
      <c r="T52" s="1466" t="s">
        <v>3967</v>
      </c>
      <c r="U52" s="1473" t="s">
        <v>1820</v>
      </c>
      <c r="V52" s="773"/>
      <c r="W52" s="734"/>
      <c r="X52" s="734"/>
      <c r="Y52" s="734"/>
      <c r="Z52" s="734"/>
      <c r="AA52" s="734"/>
      <c r="AB52" s="734"/>
      <c r="AC52" s="821"/>
      <c r="AD52" s="269" t="s">
        <v>228</v>
      </c>
      <c r="AE52" s="304" t="s">
        <v>224</v>
      </c>
      <c r="AF52" s="304" t="s">
        <v>225</v>
      </c>
      <c r="AG52" s="304" t="s">
        <v>222</v>
      </c>
      <c r="AH52" s="304" t="s">
        <v>3081</v>
      </c>
      <c r="AI52" s="304" t="s">
        <v>1333</v>
      </c>
      <c r="AJ52" s="304" t="s">
        <v>235</v>
      </c>
      <c r="AK52" s="304"/>
      <c r="AL52" s="304"/>
      <c r="AM52" s="304"/>
      <c r="AN52" s="269" t="s">
        <v>607</v>
      </c>
      <c r="AO52" s="269" t="s">
        <v>608</v>
      </c>
      <c r="AP52" s="271" t="s">
        <v>1572</v>
      </c>
      <c r="AQ52" s="822">
        <f t="shared" si="28"/>
        <v>0</v>
      </c>
      <c r="AR52" s="823">
        <f t="shared" si="29"/>
        <v>0</v>
      </c>
      <c r="AS52" s="824">
        <f t="shared" si="48"/>
        <v>0</v>
      </c>
      <c r="AT52" s="824">
        <f t="shared" si="49"/>
        <v>0</v>
      </c>
      <c r="AU52" s="131">
        <f t="shared" si="30"/>
        <v>-15.000000000000002</v>
      </c>
      <c r="AV52" s="132">
        <f t="shared" si="5"/>
        <v>-19.6078431372549</v>
      </c>
      <c r="AW52" s="131">
        <f t="shared" si="6"/>
        <v>-19.6078431372549</v>
      </c>
      <c r="AX52" s="133">
        <f t="shared" si="7"/>
        <v>10000</v>
      </c>
      <c r="AY52" s="133">
        <f t="shared" si="8"/>
        <v>10000</v>
      </c>
      <c r="AZ52" s="134" t="str">
        <f t="shared" si="31"/>
        <v/>
      </c>
      <c r="BA52" s="889" t="s">
        <v>2117</v>
      </c>
      <c r="BB52" s="887" t="s">
        <v>2720</v>
      </c>
      <c r="BC52" s="888">
        <v>600</v>
      </c>
      <c r="BD52" s="888"/>
      <c r="BE52" s="888">
        <v>60</v>
      </c>
      <c r="BF52" s="888">
        <v>1280</v>
      </c>
      <c r="BG52" s="888">
        <v>128</v>
      </c>
      <c r="BH52" s="888"/>
      <c r="BI52" s="545"/>
      <c r="BJ52" s="544">
        <v>600</v>
      </c>
      <c r="BK52" s="545"/>
      <c r="BL52" s="544">
        <v>1280</v>
      </c>
      <c r="BM52" s="304" t="s">
        <v>225</v>
      </c>
      <c r="BN52" s="304" t="s">
        <v>1333</v>
      </c>
      <c r="BO52" s="271" t="s">
        <v>1572</v>
      </c>
      <c r="BP52" s="262" t="str">
        <f t="shared" si="32"/>
        <v/>
      </c>
      <c r="BQ52" s="827">
        <f t="shared" si="33"/>
        <v>-770</v>
      </c>
      <c r="BR52" s="827">
        <f t="shared" si="34"/>
        <v>-77</v>
      </c>
      <c r="BS52" s="827" t="str">
        <f t="shared" si="35"/>
        <v/>
      </c>
      <c r="BT52" s="828">
        <f t="shared" si="36"/>
        <v>113.33333333333333</v>
      </c>
      <c r="BU52" s="828">
        <f t="shared" si="37"/>
        <v>-15.000000000000002</v>
      </c>
      <c r="BV52" s="827" t="str">
        <f t="shared" si="38"/>
        <v/>
      </c>
      <c r="BW52" s="827">
        <f t="shared" si="39"/>
        <v>-770</v>
      </c>
      <c r="BX52" s="827" t="str">
        <f t="shared" si="40"/>
        <v/>
      </c>
      <c r="BY52" s="827" t="str">
        <f t="shared" si="41"/>
        <v/>
      </c>
      <c r="BZ52" s="827" t="str">
        <f t="shared" si="42"/>
        <v/>
      </c>
      <c r="CA52" s="827" t="str">
        <f t="shared" si="43"/>
        <v>chk</v>
      </c>
      <c r="CB52" s="829"/>
      <c r="CC52" s="1127" t="s">
        <v>1386</v>
      </c>
      <c r="CD52" s="1126">
        <f t="shared" si="44"/>
        <v>0</v>
      </c>
      <c r="CE52" s="1126">
        <f t="shared" si="45"/>
        <v>0</v>
      </c>
    </row>
    <row r="53" spans="1:83" s="2" customFormat="1" ht="81">
      <c r="A53" s="1382" t="s">
        <v>1301</v>
      </c>
      <c r="B53" s="1427" t="s">
        <v>2382</v>
      </c>
      <c r="C53" s="1449" t="s">
        <v>3877</v>
      </c>
      <c r="D53" s="1450" t="s">
        <v>3878</v>
      </c>
      <c r="E53" s="1465" t="s">
        <v>90</v>
      </c>
      <c r="F53" s="1529">
        <v>2640</v>
      </c>
      <c r="G53" s="1529">
        <v>132</v>
      </c>
      <c r="H53" s="1453">
        <v>0</v>
      </c>
      <c r="I53" s="1452">
        <v>3000</v>
      </c>
      <c r="J53" s="1452">
        <v>121</v>
      </c>
      <c r="K53" s="1453"/>
      <c r="L53" s="1452">
        <v>0</v>
      </c>
      <c r="M53" s="1530">
        <v>2640</v>
      </c>
      <c r="N53" s="1454">
        <v>0</v>
      </c>
      <c r="O53" s="1454">
        <v>3000</v>
      </c>
      <c r="P53" s="1465" t="s">
        <v>231</v>
      </c>
      <c r="Q53" s="1531" t="s">
        <v>2385</v>
      </c>
      <c r="R53" s="1455" t="s">
        <v>3879</v>
      </c>
      <c r="S53" s="1457" t="s">
        <v>3880</v>
      </c>
      <c r="T53" s="1457" t="s">
        <v>3881</v>
      </c>
      <c r="U53" s="1458" t="s">
        <v>3882</v>
      </c>
      <c r="V53" s="773"/>
      <c r="W53" s="734"/>
      <c r="X53" s="734"/>
      <c r="Y53" s="734"/>
      <c r="Z53" s="734"/>
      <c r="AA53" s="734"/>
      <c r="AB53" s="734"/>
      <c r="AC53" s="821"/>
      <c r="AD53" s="269" t="s">
        <v>90</v>
      </c>
      <c r="AE53" s="304" t="s">
        <v>90</v>
      </c>
      <c r="AF53" s="304" t="s">
        <v>1332</v>
      </c>
      <c r="AG53" s="304" t="s">
        <v>90</v>
      </c>
      <c r="AH53" s="304" t="s">
        <v>90</v>
      </c>
      <c r="AI53" s="304" t="s">
        <v>90</v>
      </c>
      <c r="AJ53" s="304" t="s">
        <v>90</v>
      </c>
      <c r="AK53" s="304"/>
      <c r="AL53" s="304"/>
      <c r="AM53" s="304"/>
      <c r="AN53" s="269" t="s">
        <v>90</v>
      </c>
      <c r="AO53" s="269" t="s">
        <v>90</v>
      </c>
      <c r="AP53" s="271" t="s">
        <v>1966</v>
      </c>
      <c r="AQ53" s="822">
        <f t="shared" si="28"/>
        <v>0</v>
      </c>
      <c r="AR53" s="823">
        <f t="shared" si="29"/>
        <v>0</v>
      </c>
      <c r="AS53" s="824">
        <f t="shared" si="48"/>
        <v>0</v>
      </c>
      <c r="AT53" s="824">
        <f t="shared" si="49"/>
        <v>0</v>
      </c>
      <c r="AU53" s="131" t="str">
        <f t="shared" si="30"/>
        <v/>
      </c>
      <c r="AV53" s="132">
        <f t="shared" si="5"/>
        <v>13.636363636363647</v>
      </c>
      <c r="AW53" s="131">
        <f t="shared" si="6"/>
        <v>-8.3333333333333375</v>
      </c>
      <c r="AX53" s="133">
        <f t="shared" si="7"/>
        <v>20000</v>
      </c>
      <c r="AY53" s="133">
        <f t="shared" si="8"/>
        <v>24793.388429752067</v>
      </c>
      <c r="AZ53" s="134" t="str">
        <f t="shared" si="31"/>
        <v/>
      </c>
      <c r="BA53" s="889" t="s">
        <v>1301</v>
      </c>
      <c r="BB53" s="887" t="s">
        <v>2382</v>
      </c>
      <c r="BC53" s="888"/>
      <c r="BD53" s="888"/>
      <c r="BE53" s="888"/>
      <c r="BF53" s="888"/>
      <c r="BG53" s="888"/>
      <c r="BH53" s="888"/>
      <c r="BI53" s="545"/>
      <c r="BJ53" s="544">
        <v>0</v>
      </c>
      <c r="BK53" s="545"/>
      <c r="BL53" s="544"/>
      <c r="BM53" s="304" t="s">
        <v>182</v>
      </c>
      <c r="BN53" s="304" t="s">
        <v>90</v>
      </c>
      <c r="BO53" s="271" t="s">
        <v>1966</v>
      </c>
      <c r="BP53" s="262" t="str">
        <f t="shared" si="32"/>
        <v/>
      </c>
      <c r="BQ53" s="827">
        <f t="shared" si="33"/>
        <v>2640</v>
      </c>
      <c r="BR53" s="827">
        <f t="shared" si="34"/>
        <v>132</v>
      </c>
      <c r="BS53" s="827">
        <f t="shared" si="35"/>
        <v>0</v>
      </c>
      <c r="BT53" s="828" t="str">
        <f t="shared" si="36"/>
        <v/>
      </c>
      <c r="BU53" s="828" t="str">
        <f t="shared" si="37"/>
        <v/>
      </c>
      <c r="BV53" s="827">
        <f t="shared" si="38"/>
        <v>0</v>
      </c>
      <c r="BW53" s="827">
        <f t="shared" si="39"/>
        <v>2640</v>
      </c>
      <c r="BX53" s="827" t="str">
        <f t="shared" si="40"/>
        <v/>
      </c>
      <c r="BY53" s="827" t="str">
        <f t="shared" si="41"/>
        <v/>
      </c>
      <c r="BZ53" s="827" t="str">
        <f t="shared" si="42"/>
        <v>是否漏編</v>
      </c>
      <c r="CA53" s="827" t="str">
        <f t="shared" si="43"/>
        <v>chk</v>
      </c>
      <c r="CB53" s="829"/>
      <c r="CC53" s="1127" t="s">
        <v>1386</v>
      </c>
      <c r="CD53" s="1126">
        <f t="shared" si="44"/>
        <v>0</v>
      </c>
      <c r="CE53" s="1126">
        <f t="shared" si="45"/>
        <v>0</v>
      </c>
    </row>
    <row r="54" spans="1:83" s="2" customFormat="1" ht="67.5">
      <c r="A54" s="1382" t="s">
        <v>3883</v>
      </c>
      <c r="B54" s="1427" t="s">
        <v>2825</v>
      </c>
      <c r="C54" s="1460" t="s">
        <v>2104</v>
      </c>
      <c r="D54" s="1460"/>
      <c r="E54" s="1465" t="s">
        <v>90</v>
      </c>
      <c r="F54" s="1472"/>
      <c r="G54" s="1472"/>
      <c r="H54" s="1472"/>
      <c r="I54" s="1472"/>
      <c r="J54" s="1472"/>
      <c r="K54" s="1472"/>
      <c r="L54" s="1433"/>
      <c r="M54" s="1433"/>
      <c r="N54" s="1433"/>
      <c r="O54" s="1433"/>
      <c r="P54" s="1465"/>
      <c r="Q54" s="1465" t="s">
        <v>1306</v>
      </c>
      <c r="R54" s="1465" t="s">
        <v>1451</v>
      </c>
      <c r="S54" s="1466" t="s">
        <v>1452</v>
      </c>
      <c r="T54" s="1467" t="s">
        <v>1847</v>
      </c>
      <c r="U54" s="1473" t="s">
        <v>2826</v>
      </c>
      <c r="V54" s="773"/>
      <c r="W54" s="734"/>
      <c r="X54" s="734"/>
      <c r="Y54" s="734"/>
      <c r="Z54" s="734"/>
      <c r="AA54" s="734"/>
      <c r="AB54" s="734"/>
      <c r="AC54" s="821"/>
      <c r="AD54" s="269" t="s">
        <v>90</v>
      </c>
      <c r="AE54" s="304" t="s">
        <v>90</v>
      </c>
      <c r="AF54" s="304" t="s">
        <v>1332</v>
      </c>
      <c r="AG54" s="304" t="s">
        <v>90</v>
      </c>
      <c r="AH54" s="304" t="s">
        <v>90</v>
      </c>
      <c r="AI54" s="304" t="s">
        <v>90</v>
      </c>
      <c r="AJ54" s="304" t="s">
        <v>90</v>
      </c>
      <c r="AK54" s="304"/>
      <c r="AL54" s="304"/>
      <c r="AM54" s="304"/>
      <c r="AN54" s="269" t="s">
        <v>90</v>
      </c>
      <c r="AO54" s="269" t="s">
        <v>90</v>
      </c>
      <c r="AP54" s="271" t="s">
        <v>1967</v>
      </c>
      <c r="AQ54" s="822">
        <f t="shared" si="28"/>
        <v>0</v>
      </c>
      <c r="AR54" s="823">
        <f t="shared" si="29"/>
        <v>0</v>
      </c>
      <c r="AS54" s="824">
        <f t="shared" si="48"/>
        <v>0</v>
      </c>
      <c r="AT54" s="824">
        <f t="shared" si="49"/>
        <v>0</v>
      </c>
      <c r="AU54" s="131" t="str">
        <f t="shared" si="30"/>
        <v/>
      </c>
      <c r="AV54" s="132" t="str">
        <f t="shared" si="5"/>
        <v/>
      </c>
      <c r="AW54" s="131" t="str">
        <f t="shared" si="6"/>
        <v/>
      </c>
      <c r="AX54" s="133" t="str">
        <f t="shared" si="7"/>
        <v/>
      </c>
      <c r="AY54" s="133" t="str">
        <f t="shared" si="8"/>
        <v/>
      </c>
      <c r="AZ54" s="134" t="str">
        <f t="shared" si="31"/>
        <v/>
      </c>
      <c r="BA54" s="889" t="s">
        <v>1302</v>
      </c>
      <c r="BB54" s="887" t="s">
        <v>2825</v>
      </c>
      <c r="BC54" s="888"/>
      <c r="BD54" s="888"/>
      <c r="BE54" s="888"/>
      <c r="BF54" s="888"/>
      <c r="BG54" s="888"/>
      <c r="BH54" s="888"/>
      <c r="BI54" s="545"/>
      <c r="BJ54" s="544">
        <v>0</v>
      </c>
      <c r="BK54" s="545"/>
      <c r="BL54" s="544"/>
      <c r="BM54" s="304" t="s">
        <v>182</v>
      </c>
      <c r="BN54" s="304" t="s">
        <v>90</v>
      </c>
      <c r="BO54" s="271" t="s">
        <v>1967</v>
      </c>
      <c r="BP54" s="262" t="str">
        <f t="shared" si="32"/>
        <v/>
      </c>
      <c r="BQ54" s="827" t="str">
        <f t="shared" si="33"/>
        <v/>
      </c>
      <c r="BR54" s="827" t="str">
        <f t="shared" si="34"/>
        <v/>
      </c>
      <c r="BS54" s="827" t="str">
        <f t="shared" si="35"/>
        <v/>
      </c>
      <c r="BT54" s="828" t="str">
        <f t="shared" si="36"/>
        <v/>
      </c>
      <c r="BU54" s="828" t="str">
        <f t="shared" si="37"/>
        <v/>
      </c>
      <c r="BV54" s="827" t="str">
        <f t="shared" si="38"/>
        <v/>
      </c>
      <c r="BW54" s="827" t="str">
        <f t="shared" si="39"/>
        <v/>
      </c>
      <c r="BX54" s="827" t="str">
        <f t="shared" si="40"/>
        <v/>
      </c>
      <c r="BY54" s="827" t="str">
        <f t="shared" si="41"/>
        <v/>
      </c>
      <c r="BZ54" s="827" t="str">
        <f t="shared" si="42"/>
        <v/>
      </c>
      <c r="CA54" s="827" t="str">
        <f t="shared" si="43"/>
        <v/>
      </c>
      <c r="CB54" s="829"/>
      <c r="CC54" s="1127" t="s">
        <v>1386</v>
      </c>
      <c r="CD54" s="1126">
        <f t="shared" si="44"/>
        <v>0</v>
      </c>
      <c r="CE54" s="1126">
        <f t="shared" si="45"/>
        <v>0</v>
      </c>
    </row>
    <row r="55" spans="1:83" s="2" customFormat="1" ht="27">
      <c r="A55" s="86">
        <v>13</v>
      </c>
      <c r="B55" s="154" t="s">
        <v>291</v>
      </c>
      <c r="C55" s="143"/>
      <c r="D55" s="93"/>
      <c r="E55" s="74"/>
      <c r="F55" s="82"/>
      <c r="G55" s="82"/>
      <c r="H55" s="82"/>
      <c r="I55" s="82"/>
      <c r="J55" s="82"/>
      <c r="K55" s="82"/>
      <c r="L55" s="76"/>
      <c r="M55" s="121"/>
      <c r="N55" s="76"/>
      <c r="O55" s="121"/>
      <c r="P55" s="74"/>
      <c r="Q55" s="74"/>
      <c r="R55" s="74"/>
      <c r="S55" s="85" t="s">
        <v>175</v>
      </c>
      <c r="T55" s="81" t="s">
        <v>175</v>
      </c>
      <c r="U55" s="1576" t="s">
        <v>4328</v>
      </c>
      <c r="V55" s="773"/>
      <c r="W55" s="734"/>
      <c r="X55" s="734"/>
      <c r="Y55" s="734"/>
      <c r="Z55" s="734"/>
      <c r="AA55" s="734"/>
      <c r="AB55" s="734"/>
      <c r="AC55" s="821"/>
      <c r="AD55" s="269" t="s">
        <v>537</v>
      </c>
      <c r="AE55" s="269" t="s">
        <v>537</v>
      </c>
      <c r="AF55" s="269" t="s">
        <v>537</v>
      </c>
      <c r="AG55" s="269" t="s">
        <v>537</v>
      </c>
      <c r="AH55" s="304" t="s">
        <v>90</v>
      </c>
      <c r="AI55" s="269" t="s">
        <v>752</v>
      </c>
      <c r="AJ55" s="269" t="s">
        <v>752</v>
      </c>
      <c r="AK55" s="269"/>
      <c r="AL55" s="269"/>
      <c r="AM55" s="269"/>
      <c r="AN55" s="269" t="s">
        <v>90</v>
      </c>
      <c r="AO55" s="269" t="s">
        <v>90</v>
      </c>
      <c r="AP55" s="271" t="s">
        <v>2924</v>
      </c>
      <c r="AQ55" s="822">
        <f t="shared" si="28"/>
        <v>0</v>
      </c>
      <c r="AR55" s="823">
        <f t="shared" si="29"/>
        <v>0</v>
      </c>
      <c r="AS55" s="824">
        <f t="shared" si="48"/>
        <v>0</v>
      </c>
      <c r="AT55" s="824">
        <f t="shared" si="49"/>
        <v>0</v>
      </c>
      <c r="AU55" s="131" t="str">
        <f t="shared" si="30"/>
        <v/>
      </c>
      <c r="AV55" s="132" t="str">
        <f t="shared" si="5"/>
        <v/>
      </c>
      <c r="AW55" s="131" t="str">
        <f t="shared" si="6"/>
        <v/>
      </c>
      <c r="AX55" s="133" t="str">
        <f t="shared" si="7"/>
        <v/>
      </c>
      <c r="AY55" s="133" t="str">
        <f t="shared" si="8"/>
        <v/>
      </c>
      <c r="AZ55" s="134" t="str">
        <f t="shared" si="31"/>
        <v/>
      </c>
      <c r="BA55" s="886">
        <v>13</v>
      </c>
      <c r="BB55" s="887" t="s">
        <v>291</v>
      </c>
      <c r="BC55" s="888"/>
      <c r="BD55" s="888"/>
      <c r="BE55" s="888"/>
      <c r="BF55" s="888"/>
      <c r="BG55" s="888"/>
      <c r="BH55" s="888"/>
      <c r="BI55" s="545"/>
      <c r="BJ55" s="544">
        <v>0</v>
      </c>
      <c r="BK55" s="545"/>
      <c r="BL55" s="544"/>
      <c r="BM55" s="269" t="s">
        <v>182</v>
      </c>
      <c r="BN55" s="269" t="s">
        <v>182</v>
      </c>
      <c r="BO55" s="271" t="s">
        <v>2924</v>
      </c>
      <c r="BP55" s="262" t="str">
        <f t="shared" si="32"/>
        <v/>
      </c>
      <c r="BQ55" s="827" t="str">
        <f t="shared" si="33"/>
        <v/>
      </c>
      <c r="BR55" s="827" t="str">
        <f t="shared" si="34"/>
        <v/>
      </c>
      <c r="BS55" s="827" t="str">
        <f t="shared" si="35"/>
        <v/>
      </c>
      <c r="BT55" s="828" t="str">
        <f t="shared" si="36"/>
        <v/>
      </c>
      <c r="BU55" s="828" t="str">
        <f t="shared" si="37"/>
        <v/>
      </c>
      <c r="BV55" s="827" t="str">
        <f t="shared" si="38"/>
        <v/>
      </c>
      <c r="BW55" s="827" t="str">
        <f t="shared" si="39"/>
        <v/>
      </c>
      <c r="BX55" s="827" t="str">
        <f t="shared" si="40"/>
        <v/>
      </c>
      <c r="BY55" s="827" t="str">
        <f t="shared" si="41"/>
        <v/>
      </c>
      <c r="BZ55" s="827" t="str">
        <f t="shared" si="42"/>
        <v/>
      </c>
      <c r="CA55" s="827" t="str">
        <f t="shared" si="43"/>
        <v/>
      </c>
      <c r="CB55" s="829"/>
      <c r="CC55" s="1125" t="s">
        <v>3398</v>
      </c>
      <c r="CD55" s="1126">
        <f t="shared" si="44"/>
        <v>0</v>
      </c>
      <c r="CE55" s="1126">
        <f t="shared" si="45"/>
        <v>0</v>
      </c>
    </row>
    <row r="56" spans="1:83" s="78" customFormat="1" ht="297">
      <c r="A56" s="1589" t="s">
        <v>23</v>
      </c>
      <c r="B56" s="1226" t="s">
        <v>3638</v>
      </c>
      <c r="C56" s="1226" t="s">
        <v>3635</v>
      </c>
      <c r="D56" s="398" t="s">
        <v>3636</v>
      </c>
      <c r="E56" s="1227" t="s">
        <v>3637</v>
      </c>
      <c r="F56" s="1228">
        <v>323551</v>
      </c>
      <c r="G56" s="1228"/>
      <c r="H56" s="1229">
        <v>56474</v>
      </c>
      <c r="I56" s="1230">
        <v>304666</v>
      </c>
      <c r="J56" s="1230"/>
      <c r="K56" s="1231">
        <v>52773</v>
      </c>
      <c r="L56" s="1232">
        <v>294431</v>
      </c>
      <c r="M56" s="1195">
        <v>29120</v>
      </c>
      <c r="N56" s="1246">
        <v>285362</v>
      </c>
      <c r="O56" s="1187">
        <v>19304</v>
      </c>
      <c r="P56" s="1233" t="s">
        <v>1023</v>
      </c>
      <c r="Q56" s="1234" t="s">
        <v>3568</v>
      </c>
      <c r="R56" s="1234" t="s">
        <v>934</v>
      </c>
      <c r="S56" s="1234" t="s">
        <v>1248</v>
      </c>
      <c r="T56" s="1234" t="s">
        <v>1249</v>
      </c>
      <c r="U56" s="1235" t="s">
        <v>1932</v>
      </c>
      <c r="V56" s="895"/>
      <c r="W56" s="896"/>
      <c r="X56" s="896"/>
      <c r="Y56" s="896"/>
      <c r="Z56" s="896"/>
      <c r="AA56" s="896"/>
      <c r="AB56" s="896"/>
      <c r="AC56" s="300"/>
      <c r="AD56" s="269" t="s">
        <v>228</v>
      </c>
      <c r="AE56" s="304" t="s">
        <v>224</v>
      </c>
      <c r="AF56" s="304" t="s">
        <v>536</v>
      </c>
      <c r="AG56" s="304" t="s">
        <v>222</v>
      </c>
      <c r="AH56" s="304" t="s">
        <v>3082</v>
      </c>
      <c r="AI56" s="304" t="s">
        <v>1318</v>
      </c>
      <c r="AJ56" s="304" t="s">
        <v>392</v>
      </c>
      <c r="AK56" s="897"/>
      <c r="AL56" s="897"/>
      <c r="AM56" s="897"/>
      <c r="AN56" s="269" t="s">
        <v>572</v>
      </c>
      <c r="AO56" s="269" t="s">
        <v>573</v>
      </c>
      <c r="AP56" s="898" t="s">
        <v>2254</v>
      </c>
      <c r="AQ56" s="822">
        <f t="shared" si="28"/>
        <v>0</v>
      </c>
      <c r="AR56" s="823">
        <f t="shared" si="29"/>
        <v>0</v>
      </c>
      <c r="AS56" s="824">
        <f t="shared" si="48"/>
        <v>0</v>
      </c>
      <c r="AT56" s="824">
        <f t="shared" si="49"/>
        <v>0</v>
      </c>
      <c r="AU56" s="131">
        <f t="shared" si="30"/>
        <v>10.775925526487873</v>
      </c>
      <c r="AV56" s="132">
        <f t="shared" si="5"/>
        <v>-5.8367923449471615</v>
      </c>
      <c r="AW56" s="131">
        <f t="shared" si="6"/>
        <v>-6.553458228565356</v>
      </c>
      <c r="AX56" s="133">
        <f t="shared" si="7"/>
        <v>5729.2028189963521</v>
      </c>
      <c r="AY56" s="133">
        <f t="shared" si="8"/>
        <v>5773.1415686051587</v>
      </c>
      <c r="AZ56" s="134" t="str">
        <f t="shared" si="31"/>
        <v/>
      </c>
      <c r="BA56" s="889" t="s">
        <v>23</v>
      </c>
      <c r="BB56" s="899" t="s">
        <v>2772</v>
      </c>
      <c r="BC56" s="900">
        <v>292077</v>
      </c>
      <c r="BD56" s="900"/>
      <c r="BE56" s="901">
        <v>62436</v>
      </c>
      <c r="BF56" s="900">
        <v>323551</v>
      </c>
      <c r="BG56" s="900"/>
      <c r="BH56" s="901">
        <v>56474</v>
      </c>
      <c r="BI56" s="902">
        <v>267494</v>
      </c>
      <c r="BJ56" s="544">
        <v>24583</v>
      </c>
      <c r="BK56" s="902">
        <v>294431</v>
      </c>
      <c r="BL56" s="544">
        <v>29120</v>
      </c>
      <c r="BM56" s="304" t="s">
        <v>225</v>
      </c>
      <c r="BN56" s="304" t="s">
        <v>1318</v>
      </c>
      <c r="BO56" s="898" t="s">
        <v>2254</v>
      </c>
      <c r="BP56" s="262" t="str">
        <f t="shared" si="32"/>
        <v>修正</v>
      </c>
      <c r="BQ56" s="827">
        <f t="shared" si="33"/>
        <v>0</v>
      </c>
      <c r="BR56" s="827" t="str">
        <f t="shared" si="34"/>
        <v/>
      </c>
      <c r="BS56" s="827">
        <f t="shared" si="35"/>
        <v>0</v>
      </c>
      <c r="BT56" s="828" t="str">
        <f t="shared" si="36"/>
        <v/>
      </c>
      <c r="BU56" s="828" t="str">
        <f t="shared" si="37"/>
        <v/>
      </c>
      <c r="BV56" s="827">
        <f t="shared" si="38"/>
        <v>0</v>
      </c>
      <c r="BW56" s="827">
        <f t="shared" si="39"/>
        <v>0</v>
      </c>
      <c r="BX56" s="827" t="str">
        <f t="shared" si="40"/>
        <v/>
      </c>
      <c r="BY56" s="827" t="str">
        <f t="shared" si="41"/>
        <v/>
      </c>
      <c r="BZ56" s="827" t="str">
        <f t="shared" si="42"/>
        <v/>
      </c>
      <c r="CA56" s="827" t="str">
        <f t="shared" si="43"/>
        <v>chk</v>
      </c>
      <c r="CB56" s="829"/>
      <c r="CC56" s="1128" t="s">
        <v>3397</v>
      </c>
      <c r="CD56" s="1126">
        <f t="shared" si="44"/>
        <v>0</v>
      </c>
      <c r="CE56" s="1126">
        <f t="shared" si="45"/>
        <v>0</v>
      </c>
    </row>
    <row r="57" spans="1:83" s="78" customFormat="1" ht="243">
      <c r="A57" s="1508">
        <v>15</v>
      </c>
      <c r="B57" s="1517" t="s">
        <v>3884</v>
      </c>
      <c r="C57" s="1517" t="s">
        <v>3885</v>
      </c>
      <c r="D57" s="1517" t="s">
        <v>3886</v>
      </c>
      <c r="E57" s="1487" t="s">
        <v>285</v>
      </c>
      <c r="F57" s="1512">
        <v>248576</v>
      </c>
      <c r="G57" s="1512"/>
      <c r="H57" s="1513">
        <v>43234</v>
      </c>
      <c r="I57" s="1522">
        <v>208980</v>
      </c>
      <c r="J57" s="1512"/>
      <c r="K57" s="1513">
        <v>36244</v>
      </c>
      <c r="L57" s="1522">
        <v>248576</v>
      </c>
      <c r="M57" s="1438"/>
      <c r="N57" s="1522">
        <v>208980</v>
      </c>
      <c r="O57" s="1438"/>
      <c r="P57" s="1488" t="s">
        <v>231</v>
      </c>
      <c r="Q57" s="1518" t="s">
        <v>1043</v>
      </c>
      <c r="R57" s="1518" t="s">
        <v>1859</v>
      </c>
      <c r="S57" s="1523" t="s">
        <v>1678</v>
      </c>
      <c r="T57" s="1523" t="s">
        <v>1860</v>
      </c>
      <c r="U57" s="1524" t="s">
        <v>3966</v>
      </c>
      <c r="V57" s="895"/>
      <c r="W57" s="896"/>
      <c r="X57" s="896"/>
      <c r="Y57" s="896"/>
      <c r="Z57" s="896"/>
      <c r="AA57" s="896"/>
      <c r="AB57" s="896"/>
      <c r="AC57" s="300"/>
      <c r="AD57" s="269" t="s">
        <v>1358</v>
      </c>
      <c r="AE57" s="304" t="s">
        <v>364</v>
      </c>
      <c r="AF57" s="304" t="s">
        <v>472</v>
      </c>
      <c r="AG57" s="304" t="s">
        <v>1563</v>
      </c>
      <c r="AH57" s="304" t="s">
        <v>235</v>
      </c>
      <c r="AI57" s="304" t="s">
        <v>1564</v>
      </c>
      <c r="AJ57" s="304" t="s">
        <v>406</v>
      </c>
      <c r="AK57" s="897"/>
      <c r="AL57" s="897"/>
      <c r="AM57" s="897"/>
      <c r="AN57" s="269" t="s">
        <v>572</v>
      </c>
      <c r="AO57" s="269" t="s">
        <v>573</v>
      </c>
      <c r="AP57" s="903" t="s">
        <v>3032</v>
      </c>
      <c r="AQ57" s="822">
        <f t="shared" si="28"/>
        <v>0</v>
      </c>
      <c r="AR57" s="823">
        <f t="shared" si="29"/>
        <v>0</v>
      </c>
      <c r="AS57" s="824">
        <f t="shared" si="48"/>
        <v>0</v>
      </c>
      <c r="AT57" s="824">
        <f t="shared" si="49"/>
        <v>0</v>
      </c>
      <c r="AU57" s="131">
        <f t="shared" si="30"/>
        <v>15.38918597742127</v>
      </c>
      <c r="AV57" s="132">
        <f t="shared" si="5"/>
        <v>-15.929132337796082</v>
      </c>
      <c r="AW57" s="131">
        <f t="shared" si="6"/>
        <v>-16.167830873849287</v>
      </c>
      <c r="AX57" s="133">
        <f t="shared" si="7"/>
        <v>5749.5489660915018</v>
      </c>
      <c r="AY57" s="133">
        <f t="shared" si="8"/>
        <v>5765.9198763933346</v>
      </c>
      <c r="AZ57" s="134" t="str">
        <f t="shared" si="31"/>
        <v/>
      </c>
      <c r="BA57" s="904">
        <v>15</v>
      </c>
      <c r="BB57" s="905" t="s">
        <v>3024</v>
      </c>
      <c r="BC57" s="906">
        <v>215424</v>
      </c>
      <c r="BD57" s="906"/>
      <c r="BE57" s="907">
        <v>47688</v>
      </c>
      <c r="BF57" s="906">
        <v>248576</v>
      </c>
      <c r="BG57" s="906"/>
      <c r="BH57" s="907">
        <v>43234</v>
      </c>
      <c r="BI57" s="908">
        <v>215424</v>
      </c>
      <c r="BJ57" s="909">
        <v>0</v>
      </c>
      <c r="BK57" s="908">
        <v>248576</v>
      </c>
      <c r="BL57" s="909"/>
      <c r="BM57" s="304" t="s">
        <v>225</v>
      </c>
      <c r="BN57" s="304" t="s">
        <v>1564</v>
      </c>
      <c r="BO57" s="903" t="s">
        <v>3032</v>
      </c>
      <c r="BP57" s="262" t="str">
        <f t="shared" si="32"/>
        <v/>
      </c>
      <c r="BQ57" s="827">
        <f t="shared" si="33"/>
        <v>0</v>
      </c>
      <c r="BR57" s="827" t="str">
        <f t="shared" si="34"/>
        <v/>
      </c>
      <c r="BS57" s="827">
        <f t="shared" si="35"/>
        <v>0</v>
      </c>
      <c r="BT57" s="828" t="str">
        <f t="shared" si="36"/>
        <v/>
      </c>
      <c r="BU57" s="828" t="str">
        <f t="shared" si="37"/>
        <v/>
      </c>
      <c r="BV57" s="827">
        <f t="shared" si="38"/>
        <v>0</v>
      </c>
      <c r="BW57" s="827" t="str">
        <f t="shared" si="39"/>
        <v/>
      </c>
      <c r="BX57" s="827" t="str">
        <f t="shared" si="40"/>
        <v/>
      </c>
      <c r="BY57" s="827" t="str">
        <f t="shared" si="41"/>
        <v/>
      </c>
      <c r="BZ57" s="827" t="str">
        <f t="shared" si="42"/>
        <v/>
      </c>
      <c r="CA57" s="827" t="str">
        <f t="shared" si="43"/>
        <v/>
      </c>
      <c r="CB57" s="829"/>
      <c r="CC57" s="1128" t="s">
        <v>1385</v>
      </c>
      <c r="CD57" s="1126">
        <f t="shared" si="44"/>
        <v>0</v>
      </c>
      <c r="CE57" s="1126">
        <f t="shared" si="45"/>
        <v>0</v>
      </c>
    </row>
    <row r="58" spans="1:83" s="78" customFormat="1" ht="94.5">
      <c r="A58" s="1514" t="s">
        <v>3887</v>
      </c>
      <c r="B58" s="1515" t="s">
        <v>3888</v>
      </c>
      <c r="C58" s="1516" t="s">
        <v>3889</v>
      </c>
      <c r="D58" s="1517" t="s">
        <v>3886</v>
      </c>
      <c r="E58" s="1487" t="s">
        <v>285</v>
      </c>
      <c r="F58" s="1512">
        <v>20985</v>
      </c>
      <c r="G58" s="1512"/>
      <c r="H58" s="1513">
        <v>3786</v>
      </c>
      <c r="I58" s="1509">
        <v>22506</v>
      </c>
      <c r="J58" s="1509"/>
      <c r="K58" s="1510">
        <v>4024</v>
      </c>
      <c r="L58" s="1509">
        <v>20985</v>
      </c>
      <c r="M58" s="1446"/>
      <c r="N58" s="1509">
        <v>22506</v>
      </c>
      <c r="O58" s="1446"/>
      <c r="P58" s="1488" t="s">
        <v>231</v>
      </c>
      <c r="Q58" s="1518" t="s">
        <v>1043</v>
      </c>
      <c r="R58" s="1519" t="s">
        <v>1859</v>
      </c>
      <c r="S58" s="1520" t="s">
        <v>1678</v>
      </c>
      <c r="T58" s="1520" t="s">
        <v>1860</v>
      </c>
      <c r="U58" s="1521" t="s">
        <v>3965</v>
      </c>
      <c r="V58" s="895"/>
      <c r="W58" s="896"/>
      <c r="X58" s="896"/>
      <c r="Y58" s="896"/>
      <c r="Z58" s="896"/>
      <c r="AA58" s="896"/>
      <c r="AB58" s="896"/>
      <c r="AC58" s="300"/>
      <c r="AD58" s="269" t="s">
        <v>228</v>
      </c>
      <c r="AE58" s="910" t="s">
        <v>364</v>
      </c>
      <c r="AF58" s="910" t="s">
        <v>225</v>
      </c>
      <c r="AG58" s="910" t="s">
        <v>222</v>
      </c>
      <c r="AH58" s="910" t="s">
        <v>235</v>
      </c>
      <c r="AI58" s="910" t="s">
        <v>3053</v>
      </c>
      <c r="AJ58" s="910" t="s">
        <v>392</v>
      </c>
      <c r="AK58" s="910"/>
      <c r="AL58" s="910"/>
      <c r="AM58" s="910"/>
      <c r="AN58" s="491" t="s">
        <v>572</v>
      </c>
      <c r="AO58" s="491" t="s">
        <v>573</v>
      </c>
      <c r="AP58" s="903"/>
      <c r="AQ58" s="911">
        <f t="shared" si="28"/>
        <v>0</v>
      </c>
      <c r="AR58" s="912">
        <f t="shared" si="29"/>
        <v>0</v>
      </c>
      <c r="AS58" s="913">
        <f t="shared" si="48"/>
        <v>0</v>
      </c>
      <c r="AT58" s="913">
        <f t="shared" si="49"/>
        <v>0</v>
      </c>
      <c r="AU58" s="401" t="str">
        <f t="shared" si="30"/>
        <v/>
      </c>
      <c r="AV58" s="402">
        <f t="shared" si="5"/>
        <v>7.248034310221585</v>
      </c>
      <c r="AW58" s="401">
        <f t="shared" si="6"/>
        <v>6.286318013734804</v>
      </c>
      <c r="AX58" s="403">
        <f t="shared" si="7"/>
        <v>5542.7892234548335</v>
      </c>
      <c r="AY58" s="403">
        <f t="shared" si="8"/>
        <v>5592.9423459244535</v>
      </c>
      <c r="AZ58" s="404" t="str">
        <f t="shared" si="31"/>
        <v/>
      </c>
      <c r="BA58" s="914" t="s">
        <v>3030</v>
      </c>
      <c r="BB58" s="915" t="s">
        <v>3031</v>
      </c>
      <c r="BC58" s="916"/>
      <c r="BD58" s="916"/>
      <c r="BE58" s="917"/>
      <c r="BF58" s="916">
        <v>20985</v>
      </c>
      <c r="BG58" s="916"/>
      <c r="BH58" s="917">
        <v>3786</v>
      </c>
      <c r="BI58" s="916"/>
      <c r="BJ58" s="918"/>
      <c r="BK58" s="916">
        <v>20985</v>
      </c>
      <c r="BL58" s="918"/>
      <c r="BM58" s="910" t="s">
        <v>225</v>
      </c>
      <c r="BN58" s="910" t="s">
        <v>3053</v>
      </c>
      <c r="BO58" s="903"/>
      <c r="BP58" s="414" t="str">
        <f t="shared" si="32"/>
        <v/>
      </c>
      <c r="BQ58" s="919">
        <f t="shared" si="33"/>
        <v>0</v>
      </c>
      <c r="BR58" s="919" t="str">
        <f t="shared" si="34"/>
        <v/>
      </c>
      <c r="BS58" s="919">
        <f t="shared" si="35"/>
        <v>0</v>
      </c>
      <c r="BT58" s="920" t="str">
        <f t="shared" si="36"/>
        <v/>
      </c>
      <c r="BU58" s="920" t="str">
        <f t="shared" si="37"/>
        <v/>
      </c>
      <c r="BV58" s="919">
        <f t="shared" si="38"/>
        <v>0</v>
      </c>
      <c r="BW58" s="919" t="str">
        <f t="shared" si="39"/>
        <v/>
      </c>
      <c r="BX58" s="919" t="str">
        <f t="shared" si="40"/>
        <v/>
      </c>
      <c r="BY58" s="919" t="str">
        <f t="shared" si="41"/>
        <v/>
      </c>
      <c r="BZ58" s="919" t="str">
        <f t="shared" si="42"/>
        <v/>
      </c>
      <c r="CA58" s="919" t="str">
        <f t="shared" si="43"/>
        <v/>
      </c>
      <c r="CB58" s="921"/>
      <c r="CC58" s="1128" t="s">
        <v>3427</v>
      </c>
      <c r="CD58" s="1126">
        <f t="shared" si="44"/>
        <v>0</v>
      </c>
      <c r="CE58" s="1126">
        <f t="shared" si="45"/>
        <v>0</v>
      </c>
    </row>
    <row r="59" spans="1:83" s="2" customFormat="1" ht="27">
      <c r="A59" s="86">
        <v>17</v>
      </c>
      <c r="B59" s="154" t="s">
        <v>292</v>
      </c>
      <c r="C59" s="143"/>
      <c r="D59" s="93"/>
      <c r="E59" s="74"/>
      <c r="F59" s="82"/>
      <c r="G59" s="82"/>
      <c r="H59" s="82"/>
      <c r="I59" s="82"/>
      <c r="J59" s="82"/>
      <c r="K59" s="82"/>
      <c r="L59" s="76"/>
      <c r="M59" s="121"/>
      <c r="N59" s="76"/>
      <c r="O59" s="121"/>
      <c r="P59" s="74"/>
      <c r="Q59" s="74"/>
      <c r="R59" s="74"/>
      <c r="S59" s="390" t="s">
        <v>175</v>
      </c>
      <c r="T59" s="391" t="s">
        <v>175</v>
      </c>
      <c r="U59" s="1576" t="s">
        <v>4328</v>
      </c>
      <c r="V59" s="773"/>
      <c r="W59" s="734"/>
      <c r="X59" s="734"/>
      <c r="Y59" s="734"/>
      <c r="Z59" s="734"/>
      <c r="AA59" s="734"/>
      <c r="AB59" s="734"/>
      <c r="AC59" s="821"/>
      <c r="AD59" s="269" t="s">
        <v>530</v>
      </c>
      <c r="AE59" s="269" t="s">
        <v>530</v>
      </c>
      <c r="AF59" s="269" t="s">
        <v>530</v>
      </c>
      <c r="AG59" s="269" t="s">
        <v>530</v>
      </c>
      <c r="AH59" s="304" t="s">
        <v>90</v>
      </c>
      <c r="AI59" s="269" t="s">
        <v>752</v>
      </c>
      <c r="AJ59" s="269" t="s">
        <v>752</v>
      </c>
      <c r="AK59" s="269"/>
      <c r="AL59" s="269"/>
      <c r="AM59" s="269"/>
      <c r="AN59" s="269" t="s">
        <v>90</v>
      </c>
      <c r="AO59" s="269" t="s">
        <v>90</v>
      </c>
      <c r="AP59" s="271" t="s">
        <v>2924</v>
      </c>
      <c r="AQ59" s="822">
        <f t="shared" si="28"/>
        <v>0</v>
      </c>
      <c r="AR59" s="823">
        <f t="shared" si="29"/>
        <v>0</v>
      </c>
      <c r="AS59" s="824">
        <f t="shared" si="48"/>
        <v>0</v>
      </c>
      <c r="AT59" s="824">
        <f t="shared" si="49"/>
        <v>0</v>
      </c>
      <c r="AU59" s="131" t="str">
        <f t="shared" si="30"/>
        <v/>
      </c>
      <c r="AV59" s="132" t="str">
        <f t="shared" si="5"/>
        <v/>
      </c>
      <c r="AW59" s="131" t="str">
        <f t="shared" si="6"/>
        <v/>
      </c>
      <c r="AX59" s="133" t="str">
        <f t="shared" si="7"/>
        <v/>
      </c>
      <c r="AY59" s="133" t="str">
        <f t="shared" si="8"/>
        <v/>
      </c>
      <c r="AZ59" s="134" t="str">
        <f t="shared" si="31"/>
        <v/>
      </c>
      <c r="BA59" s="643">
        <v>16</v>
      </c>
      <c r="BB59" s="825" t="s">
        <v>292</v>
      </c>
      <c r="BC59" s="826"/>
      <c r="BD59" s="826"/>
      <c r="BE59" s="826"/>
      <c r="BF59" s="826"/>
      <c r="BG59" s="826"/>
      <c r="BH59" s="826"/>
      <c r="BI59" s="506"/>
      <c r="BJ59" s="507">
        <v>0</v>
      </c>
      <c r="BK59" s="506"/>
      <c r="BL59" s="507"/>
      <c r="BM59" s="269" t="s">
        <v>182</v>
      </c>
      <c r="BN59" s="269" t="s">
        <v>182</v>
      </c>
      <c r="BO59" s="271" t="s">
        <v>2924</v>
      </c>
      <c r="BP59" s="262" t="str">
        <f t="shared" si="32"/>
        <v/>
      </c>
      <c r="BQ59" s="827" t="str">
        <f t="shared" si="33"/>
        <v/>
      </c>
      <c r="BR59" s="827" t="str">
        <f t="shared" si="34"/>
        <v/>
      </c>
      <c r="BS59" s="827" t="str">
        <f t="shared" si="35"/>
        <v/>
      </c>
      <c r="BT59" s="828" t="str">
        <f t="shared" si="36"/>
        <v/>
      </c>
      <c r="BU59" s="828" t="str">
        <f t="shared" si="37"/>
        <v/>
      </c>
      <c r="BV59" s="827" t="str">
        <f t="shared" si="38"/>
        <v/>
      </c>
      <c r="BW59" s="827" t="str">
        <f t="shared" si="39"/>
        <v/>
      </c>
      <c r="BX59" s="827" t="str">
        <f t="shared" si="40"/>
        <v/>
      </c>
      <c r="BY59" s="827" t="str">
        <f t="shared" si="41"/>
        <v/>
      </c>
      <c r="BZ59" s="827" t="str">
        <f t="shared" si="42"/>
        <v/>
      </c>
      <c r="CA59" s="827" t="str">
        <f t="shared" si="43"/>
        <v/>
      </c>
      <c r="CB59" s="829"/>
      <c r="CC59" s="1125" t="s">
        <v>3398</v>
      </c>
      <c r="CD59" s="1126">
        <f t="shared" si="44"/>
        <v>0</v>
      </c>
      <c r="CE59" s="1126">
        <f t="shared" si="45"/>
        <v>0</v>
      </c>
    </row>
    <row r="60" spans="1:83" s="2" customFormat="1" ht="121.5">
      <c r="A60" s="86">
        <v>18</v>
      </c>
      <c r="B60" s="93" t="s">
        <v>293</v>
      </c>
      <c r="C60" s="158"/>
      <c r="D60" s="158" t="s">
        <v>294</v>
      </c>
      <c r="E60" s="83" t="s">
        <v>297</v>
      </c>
      <c r="F60" s="82">
        <f>F61+F62</f>
        <v>33235</v>
      </c>
      <c r="G60" s="82">
        <f t="shared" ref="G60:O60" si="68">G61+G62</f>
        <v>197</v>
      </c>
      <c r="H60" s="82">
        <f t="shared" si="68"/>
        <v>10067</v>
      </c>
      <c r="I60" s="82">
        <f t="shared" si="68"/>
        <v>32335</v>
      </c>
      <c r="J60" s="82">
        <f t="shared" si="68"/>
        <v>195</v>
      </c>
      <c r="K60" s="82">
        <f t="shared" si="68"/>
        <v>9258</v>
      </c>
      <c r="L60" s="82">
        <f t="shared" si="68"/>
        <v>5098</v>
      </c>
      <c r="M60" s="82">
        <f t="shared" si="68"/>
        <v>28137</v>
      </c>
      <c r="N60" s="82">
        <f t="shared" si="68"/>
        <v>5098</v>
      </c>
      <c r="O60" s="82">
        <f t="shared" si="68"/>
        <v>27237</v>
      </c>
      <c r="P60" s="74" t="s">
        <v>231</v>
      </c>
      <c r="Q60" s="74" t="s">
        <v>3404</v>
      </c>
      <c r="R60" s="74" t="s">
        <v>2154</v>
      </c>
      <c r="S60" s="85" t="s">
        <v>2173</v>
      </c>
      <c r="T60" s="87" t="s">
        <v>2164</v>
      </c>
      <c r="U60" s="176" t="s">
        <v>1933</v>
      </c>
      <c r="V60" s="773"/>
      <c r="W60" s="734"/>
      <c r="X60" s="734"/>
      <c r="Y60" s="734"/>
      <c r="Z60" s="734"/>
      <c r="AA60" s="734"/>
      <c r="AB60" s="734"/>
      <c r="AC60" s="821"/>
      <c r="AD60" s="269" t="s">
        <v>752</v>
      </c>
      <c r="AE60" s="304" t="s">
        <v>752</v>
      </c>
      <c r="AF60" s="304" t="s">
        <v>535</v>
      </c>
      <c r="AG60" s="304" t="s">
        <v>752</v>
      </c>
      <c r="AH60" s="304" t="s">
        <v>90</v>
      </c>
      <c r="AI60" s="304" t="s">
        <v>752</v>
      </c>
      <c r="AJ60" s="304" t="s">
        <v>752</v>
      </c>
      <c r="AK60" s="304"/>
      <c r="AL60" s="304"/>
      <c r="AM60" s="304"/>
      <c r="AN60" s="269" t="s">
        <v>90</v>
      </c>
      <c r="AO60" s="269" t="s">
        <v>90</v>
      </c>
      <c r="AP60" s="271"/>
      <c r="AQ60" s="822">
        <f t="shared" si="28"/>
        <v>0</v>
      </c>
      <c r="AR60" s="823">
        <f t="shared" si="29"/>
        <v>0</v>
      </c>
      <c r="AS60" s="824">
        <f t="shared" si="48"/>
        <v>0</v>
      </c>
      <c r="AT60" s="824">
        <f t="shared" si="49"/>
        <v>0</v>
      </c>
      <c r="AU60" s="131">
        <f t="shared" si="30"/>
        <v>-5.3160878607447115</v>
      </c>
      <c r="AV60" s="132">
        <f t="shared" si="5"/>
        <v>-2.7079885662705028</v>
      </c>
      <c r="AW60" s="131">
        <f t="shared" si="6"/>
        <v>-8.0361577431210858</v>
      </c>
      <c r="AX60" s="133">
        <f t="shared" si="7"/>
        <v>3301.3807489818219</v>
      </c>
      <c r="AY60" s="133">
        <f t="shared" si="8"/>
        <v>3492.6550010801466</v>
      </c>
      <c r="AZ60" s="134" t="str">
        <f t="shared" si="31"/>
        <v/>
      </c>
      <c r="BA60" s="643">
        <v>17</v>
      </c>
      <c r="BB60" s="830" t="s">
        <v>293</v>
      </c>
      <c r="BC60" s="826">
        <v>35101</v>
      </c>
      <c r="BD60" s="826">
        <v>301</v>
      </c>
      <c r="BE60" s="826">
        <v>10769</v>
      </c>
      <c r="BF60" s="826">
        <v>33235</v>
      </c>
      <c r="BG60" s="826">
        <v>197</v>
      </c>
      <c r="BH60" s="826">
        <v>10067</v>
      </c>
      <c r="BI60" s="826">
        <v>5098</v>
      </c>
      <c r="BJ60" s="826">
        <v>30003</v>
      </c>
      <c r="BK60" s="826">
        <v>5098</v>
      </c>
      <c r="BL60" s="826">
        <v>28137</v>
      </c>
      <c r="BM60" s="304" t="s">
        <v>376</v>
      </c>
      <c r="BN60" s="304" t="s">
        <v>182</v>
      </c>
      <c r="BO60" s="271"/>
      <c r="BP60" s="262" t="str">
        <f t="shared" si="32"/>
        <v/>
      </c>
      <c r="BQ60" s="827">
        <f t="shared" si="33"/>
        <v>0</v>
      </c>
      <c r="BR60" s="827">
        <f t="shared" si="34"/>
        <v>0</v>
      </c>
      <c r="BS60" s="827">
        <f t="shared" si="35"/>
        <v>0</v>
      </c>
      <c r="BT60" s="828" t="str">
        <f t="shared" si="36"/>
        <v/>
      </c>
      <c r="BU60" s="828" t="str">
        <f t="shared" si="37"/>
        <v/>
      </c>
      <c r="BV60" s="827">
        <f t="shared" si="38"/>
        <v>0</v>
      </c>
      <c r="BW60" s="827">
        <f t="shared" si="39"/>
        <v>0</v>
      </c>
      <c r="BX60" s="827" t="str">
        <f t="shared" si="40"/>
        <v/>
      </c>
      <c r="BY60" s="827" t="str">
        <f t="shared" si="41"/>
        <v/>
      </c>
      <c r="BZ60" s="827" t="str">
        <f t="shared" si="42"/>
        <v/>
      </c>
      <c r="CA60" s="827" t="str">
        <f t="shared" si="43"/>
        <v/>
      </c>
      <c r="CB60" s="829"/>
      <c r="CC60" s="1125" t="s">
        <v>3397</v>
      </c>
      <c r="CD60" s="1126">
        <f t="shared" si="44"/>
        <v>0</v>
      </c>
      <c r="CE60" s="1126">
        <f t="shared" si="45"/>
        <v>0</v>
      </c>
    </row>
    <row r="61" spans="1:83" s="2" customFormat="1" ht="121.5">
      <c r="A61" s="373" t="s">
        <v>3324</v>
      </c>
      <c r="B61" s="154" t="s">
        <v>2757</v>
      </c>
      <c r="C61" s="93" t="s">
        <v>3034</v>
      </c>
      <c r="D61" s="93" t="s">
        <v>294</v>
      </c>
      <c r="E61" s="74" t="s">
        <v>297</v>
      </c>
      <c r="F61" s="82">
        <v>7072</v>
      </c>
      <c r="G61" s="82">
        <v>197</v>
      </c>
      <c r="H61" s="82"/>
      <c r="I61" s="1236">
        <v>7120</v>
      </c>
      <c r="J61" s="1236">
        <v>195</v>
      </c>
      <c r="K61" s="1236"/>
      <c r="L61" s="1195"/>
      <c r="M61" s="1195">
        <v>7072</v>
      </c>
      <c r="N61" s="1194">
        <v>0</v>
      </c>
      <c r="O61" s="1194">
        <v>7120</v>
      </c>
      <c r="P61" s="1192" t="s">
        <v>231</v>
      </c>
      <c r="Q61" s="1237" t="s">
        <v>3563</v>
      </c>
      <c r="R61" s="1192" t="s">
        <v>2154</v>
      </c>
      <c r="S61" s="1216" t="s">
        <v>2173</v>
      </c>
      <c r="T61" s="354" t="s">
        <v>2164</v>
      </c>
      <c r="U61" s="1238" t="s">
        <v>3639</v>
      </c>
      <c r="V61" s="773"/>
      <c r="W61" s="734"/>
      <c r="X61" s="734"/>
      <c r="Y61" s="734"/>
      <c r="Z61" s="734"/>
      <c r="AA61" s="734"/>
      <c r="AB61" s="734"/>
      <c r="AC61" s="821"/>
      <c r="AD61" s="269" t="s">
        <v>228</v>
      </c>
      <c r="AE61" s="304" t="s">
        <v>532</v>
      </c>
      <c r="AF61" s="304" t="s">
        <v>533</v>
      </c>
      <c r="AG61" s="304" t="s">
        <v>531</v>
      </c>
      <c r="AH61" s="304" t="s">
        <v>3081</v>
      </c>
      <c r="AI61" s="304" t="s">
        <v>754</v>
      </c>
      <c r="AJ61" s="304" t="s">
        <v>235</v>
      </c>
      <c r="AK61" s="304"/>
      <c r="AL61" s="304"/>
      <c r="AM61" s="304"/>
      <c r="AN61" s="269" t="s">
        <v>610</v>
      </c>
      <c r="AO61" s="269" t="s">
        <v>611</v>
      </c>
      <c r="AP61" s="271" t="s">
        <v>3033</v>
      </c>
      <c r="AQ61" s="822">
        <f t="shared" si="28"/>
        <v>0</v>
      </c>
      <c r="AR61" s="823">
        <f t="shared" si="29"/>
        <v>0</v>
      </c>
      <c r="AS61" s="824">
        <f t="shared" si="48"/>
        <v>0</v>
      </c>
      <c r="AT61" s="824">
        <f t="shared" si="49"/>
        <v>0</v>
      </c>
      <c r="AU61" s="131">
        <f t="shared" si="30"/>
        <v>-10.943206145321749</v>
      </c>
      <c r="AV61" s="132">
        <f t="shared" si="5"/>
        <v>0.67873303167420573</v>
      </c>
      <c r="AW61" s="131">
        <f t="shared" si="6"/>
        <v>-1.0152284263959421</v>
      </c>
      <c r="AX61" s="133">
        <f t="shared" si="7"/>
        <v>35898.477157360401</v>
      </c>
      <c r="AY61" s="133">
        <f t="shared" si="8"/>
        <v>36512.820512820508</v>
      </c>
      <c r="AZ61" s="134" t="str">
        <f t="shared" si="31"/>
        <v/>
      </c>
      <c r="BA61" s="503" t="s">
        <v>965</v>
      </c>
      <c r="BB61" s="825" t="s">
        <v>2757</v>
      </c>
      <c r="BC61" s="826">
        <v>7941</v>
      </c>
      <c r="BD61" s="826">
        <v>301</v>
      </c>
      <c r="BE61" s="826"/>
      <c r="BF61" s="826">
        <v>7072</v>
      </c>
      <c r="BG61" s="826">
        <v>197</v>
      </c>
      <c r="BH61" s="826"/>
      <c r="BI61" s="506"/>
      <c r="BJ61" s="507">
        <v>7941</v>
      </c>
      <c r="BK61" s="506"/>
      <c r="BL61" s="507">
        <v>7072</v>
      </c>
      <c r="BM61" s="304" t="s">
        <v>225</v>
      </c>
      <c r="BN61" s="304" t="s">
        <v>754</v>
      </c>
      <c r="BO61" s="271" t="s">
        <v>3033</v>
      </c>
      <c r="BP61" s="262" t="str">
        <f t="shared" si="32"/>
        <v/>
      </c>
      <c r="BQ61" s="827">
        <f t="shared" si="33"/>
        <v>0</v>
      </c>
      <c r="BR61" s="827">
        <f t="shared" si="34"/>
        <v>0</v>
      </c>
      <c r="BS61" s="827" t="str">
        <f t="shared" si="35"/>
        <v/>
      </c>
      <c r="BT61" s="828" t="str">
        <f t="shared" si="36"/>
        <v/>
      </c>
      <c r="BU61" s="828" t="str">
        <f t="shared" si="37"/>
        <v/>
      </c>
      <c r="BV61" s="827" t="str">
        <f t="shared" si="38"/>
        <v/>
      </c>
      <c r="BW61" s="827">
        <f t="shared" si="39"/>
        <v>0</v>
      </c>
      <c r="BX61" s="827" t="str">
        <f t="shared" si="40"/>
        <v/>
      </c>
      <c r="BY61" s="827" t="str">
        <f t="shared" si="41"/>
        <v/>
      </c>
      <c r="BZ61" s="827" t="str">
        <f t="shared" si="42"/>
        <v/>
      </c>
      <c r="CA61" s="827" t="str">
        <f t="shared" si="43"/>
        <v/>
      </c>
      <c r="CB61" s="829"/>
      <c r="CC61" s="1125" t="s">
        <v>3397</v>
      </c>
      <c r="CD61" s="1126">
        <f t="shared" si="44"/>
        <v>0</v>
      </c>
      <c r="CE61" s="1126">
        <f t="shared" si="45"/>
        <v>0</v>
      </c>
    </row>
    <row r="62" spans="1:83" s="2" customFormat="1" ht="121.5">
      <c r="A62" s="373" t="s">
        <v>3325</v>
      </c>
      <c r="B62" s="154" t="s">
        <v>1250</v>
      </c>
      <c r="C62" s="93" t="s">
        <v>296</v>
      </c>
      <c r="D62" s="93" t="s">
        <v>294</v>
      </c>
      <c r="E62" s="74" t="s">
        <v>297</v>
      </c>
      <c r="F62" s="82">
        <v>26163</v>
      </c>
      <c r="G62" s="82"/>
      <c r="H62" s="82">
        <v>10067</v>
      </c>
      <c r="I62" s="1236">
        <v>25215</v>
      </c>
      <c r="J62" s="1236"/>
      <c r="K62" s="1236">
        <v>9258</v>
      </c>
      <c r="L62" s="1195">
        <v>5098</v>
      </c>
      <c r="M62" s="1195">
        <v>21065</v>
      </c>
      <c r="N62" s="1194">
        <v>5098</v>
      </c>
      <c r="O62" s="1194">
        <v>20117</v>
      </c>
      <c r="P62" s="1192" t="s">
        <v>231</v>
      </c>
      <c r="Q62" s="1237" t="s">
        <v>3563</v>
      </c>
      <c r="R62" s="1192" t="s">
        <v>2154</v>
      </c>
      <c r="S62" s="1216" t="s">
        <v>2173</v>
      </c>
      <c r="T62" s="354" t="s">
        <v>2164</v>
      </c>
      <c r="U62" s="1211"/>
      <c r="V62" s="773"/>
      <c r="W62" s="734"/>
      <c r="X62" s="734"/>
      <c r="Y62" s="734"/>
      <c r="Z62" s="734"/>
      <c r="AA62" s="734"/>
      <c r="AB62" s="734"/>
      <c r="AC62" s="821"/>
      <c r="AD62" s="269" t="s">
        <v>228</v>
      </c>
      <c r="AE62" s="304" t="s">
        <v>532</v>
      </c>
      <c r="AF62" s="304" t="s">
        <v>533</v>
      </c>
      <c r="AG62" s="304" t="s">
        <v>531</v>
      </c>
      <c r="AH62" s="304" t="s">
        <v>3082</v>
      </c>
      <c r="AI62" s="304" t="s">
        <v>755</v>
      </c>
      <c r="AJ62" s="304" t="s">
        <v>235</v>
      </c>
      <c r="AK62" s="304"/>
      <c r="AL62" s="304"/>
      <c r="AM62" s="304"/>
      <c r="AN62" s="269" t="s">
        <v>572</v>
      </c>
      <c r="AO62" s="269" t="s">
        <v>573</v>
      </c>
      <c r="AP62" s="271"/>
      <c r="AQ62" s="822">
        <f t="shared" si="28"/>
        <v>0</v>
      </c>
      <c r="AR62" s="823">
        <f t="shared" si="29"/>
        <v>0</v>
      </c>
      <c r="AS62" s="824">
        <f t="shared" si="48"/>
        <v>0</v>
      </c>
      <c r="AT62" s="824">
        <f t="shared" si="49"/>
        <v>0</v>
      </c>
      <c r="AU62" s="131">
        <f t="shared" si="30"/>
        <v>-3.67083946980854</v>
      </c>
      <c r="AV62" s="132">
        <f t="shared" si="5"/>
        <v>-3.6234376791652312</v>
      </c>
      <c r="AW62" s="131">
        <f t="shared" si="6"/>
        <v>-8.0361577431210858</v>
      </c>
      <c r="AX62" s="133">
        <f t="shared" si="7"/>
        <v>2598.8874540578126</v>
      </c>
      <c r="AY62" s="133">
        <f t="shared" si="8"/>
        <v>2723.5904082955281</v>
      </c>
      <c r="AZ62" s="134" t="str">
        <f t="shared" si="31"/>
        <v/>
      </c>
      <c r="BA62" s="503" t="s">
        <v>966</v>
      </c>
      <c r="BB62" s="825" t="s">
        <v>1250</v>
      </c>
      <c r="BC62" s="826">
        <v>27160</v>
      </c>
      <c r="BD62" s="826"/>
      <c r="BE62" s="826">
        <v>10769</v>
      </c>
      <c r="BF62" s="826">
        <v>26163</v>
      </c>
      <c r="BG62" s="826"/>
      <c r="BH62" s="826">
        <v>10067</v>
      </c>
      <c r="BI62" s="506">
        <v>5098</v>
      </c>
      <c r="BJ62" s="507">
        <v>22062</v>
      </c>
      <c r="BK62" s="506">
        <v>5098</v>
      </c>
      <c r="BL62" s="507">
        <v>21065</v>
      </c>
      <c r="BM62" s="304" t="s">
        <v>225</v>
      </c>
      <c r="BN62" s="304" t="s">
        <v>755</v>
      </c>
      <c r="BO62" s="271"/>
      <c r="BP62" s="262" t="str">
        <f t="shared" si="32"/>
        <v/>
      </c>
      <c r="BQ62" s="827">
        <f t="shared" si="33"/>
        <v>0</v>
      </c>
      <c r="BR62" s="827" t="str">
        <f t="shared" si="34"/>
        <v/>
      </c>
      <c r="BS62" s="827">
        <f t="shared" si="35"/>
        <v>0</v>
      </c>
      <c r="BT62" s="828" t="str">
        <f t="shared" si="36"/>
        <v/>
      </c>
      <c r="BU62" s="828" t="str">
        <f t="shared" si="37"/>
        <v/>
      </c>
      <c r="BV62" s="827">
        <f t="shared" si="38"/>
        <v>0</v>
      </c>
      <c r="BW62" s="827">
        <f t="shared" si="39"/>
        <v>0</v>
      </c>
      <c r="BX62" s="827" t="str">
        <f t="shared" si="40"/>
        <v/>
      </c>
      <c r="BY62" s="827" t="str">
        <f t="shared" si="41"/>
        <v/>
      </c>
      <c r="BZ62" s="827" t="str">
        <f t="shared" si="42"/>
        <v/>
      </c>
      <c r="CA62" s="827" t="str">
        <f t="shared" si="43"/>
        <v/>
      </c>
      <c r="CB62" s="829"/>
      <c r="CC62" s="1125" t="s">
        <v>3397</v>
      </c>
      <c r="CD62" s="1126">
        <f t="shared" si="44"/>
        <v>0</v>
      </c>
      <c r="CE62" s="1126">
        <f t="shared" si="45"/>
        <v>0</v>
      </c>
    </row>
    <row r="63" spans="1:83" s="365" customFormat="1" ht="108">
      <c r="A63" s="1590" t="s">
        <v>3326</v>
      </c>
      <c r="B63" s="159" t="s">
        <v>1949</v>
      </c>
      <c r="C63" s="355" t="s">
        <v>1725</v>
      </c>
      <c r="D63" s="356" t="s">
        <v>1726</v>
      </c>
      <c r="E63" s="357" t="s">
        <v>1259</v>
      </c>
      <c r="F63" s="358">
        <v>3050</v>
      </c>
      <c r="G63" s="1247">
        <v>376</v>
      </c>
      <c r="H63" s="358"/>
      <c r="I63" s="1236">
        <v>1400</v>
      </c>
      <c r="J63" s="1236">
        <v>69</v>
      </c>
      <c r="K63" s="1236"/>
      <c r="L63" s="359"/>
      <c r="M63" s="360">
        <v>3050</v>
      </c>
      <c r="N63" s="1187"/>
      <c r="O63" s="1187">
        <v>1400</v>
      </c>
      <c r="P63" s="1239" t="s">
        <v>231</v>
      </c>
      <c r="Q63" s="1239" t="s">
        <v>3402</v>
      </c>
      <c r="R63" s="1239" t="s">
        <v>1727</v>
      </c>
      <c r="S63" s="1240" t="s">
        <v>180</v>
      </c>
      <c r="T63" s="1241" t="s">
        <v>1728</v>
      </c>
      <c r="U63" s="1238" t="s">
        <v>3655</v>
      </c>
      <c r="V63" s="922"/>
      <c r="W63" s="923"/>
      <c r="X63" s="923"/>
      <c r="Y63" s="923"/>
      <c r="Z63" s="923"/>
      <c r="AA63" s="923"/>
      <c r="AB63" s="923"/>
      <c r="AC63" s="821"/>
      <c r="AD63" s="924" t="s">
        <v>229</v>
      </c>
      <c r="AE63" s="924" t="s">
        <v>224</v>
      </c>
      <c r="AF63" s="924" t="s">
        <v>225</v>
      </c>
      <c r="AG63" s="924" t="s">
        <v>222</v>
      </c>
      <c r="AH63" s="925" t="s">
        <v>3081</v>
      </c>
      <c r="AI63" s="924" t="s">
        <v>1700</v>
      </c>
      <c r="AJ63" s="924" t="s">
        <v>235</v>
      </c>
      <c r="AK63" s="925"/>
      <c r="AL63" s="925"/>
      <c r="AM63" s="925"/>
      <c r="AN63" s="924" t="s">
        <v>572</v>
      </c>
      <c r="AO63" s="924" t="s">
        <v>573</v>
      </c>
      <c r="AP63" s="926" t="s">
        <v>1969</v>
      </c>
      <c r="AQ63" s="927">
        <f t="shared" si="28"/>
        <v>0</v>
      </c>
      <c r="AR63" s="928">
        <f t="shared" si="29"/>
        <v>0</v>
      </c>
      <c r="AS63" s="929">
        <f t="shared" si="48"/>
        <v>0</v>
      </c>
      <c r="AT63" s="929">
        <f t="shared" si="49"/>
        <v>0</v>
      </c>
      <c r="AU63" s="361">
        <f t="shared" si="30"/>
        <v>7.7738515901060179</v>
      </c>
      <c r="AV63" s="362">
        <f t="shared" si="5"/>
        <v>-54.0983606557377</v>
      </c>
      <c r="AW63" s="361">
        <f t="shared" si="6"/>
        <v>-81.648936170212764</v>
      </c>
      <c r="AX63" s="363">
        <f t="shared" si="7"/>
        <v>8111.7021276595742</v>
      </c>
      <c r="AY63" s="363">
        <f t="shared" si="8"/>
        <v>20289.855072463768</v>
      </c>
      <c r="AZ63" s="364">
        <f t="shared" si="31"/>
        <v>150.13067236873368</v>
      </c>
      <c r="BA63" s="930" t="s">
        <v>1765</v>
      </c>
      <c r="BB63" s="931" t="s">
        <v>1949</v>
      </c>
      <c r="BC63" s="932">
        <v>2830</v>
      </c>
      <c r="BD63" s="932"/>
      <c r="BE63" s="932">
        <v>388</v>
      </c>
      <c r="BF63" s="933">
        <v>3050</v>
      </c>
      <c r="BG63" s="933"/>
      <c r="BH63" s="933">
        <v>376</v>
      </c>
      <c r="BI63" s="934">
        <v>0</v>
      </c>
      <c r="BJ63" s="935">
        <v>2830</v>
      </c>
      <c r="BK63" s="934"/>
      <c r="BL63" s="516">
        <v>3050</v>
      </c>
      <c r="BM63" s="924" t="s">
        <v>225</v>
      </c>
      <c r="BN63" s="924" t="s">
        <v>1700</v>
      </c>
      <c r="BO63" s="926" t="s">
        <v>1969</v>
      </c>
      <c r="BP63" s="936" t="str">
        <f t="shared" si="32"/>
        <v/>
      </c>
      <c r="BQ63" s="937">
        <f t="shared" si="33"/>
        <v>0</v>
      </c>
      <c r="BR63" s="937">
        <f t="shared" si="34"/>
        <v>376</v>
      </c>
      <c r="BS63" s="937">
        <f t="shared" si="35"/>
        <v>-376</v>
      </c>
      <c r="BT63" s="938" t="str">
        <f t="shared" si="36"/>
        <v/>
      </c>
      <c r="BU63" s="938" t="str">
        <f t="shared" si="37"/>
        <v/>
      </c>
      <c r="BV63" s="937" t="str">
        <f t="shared" si="38"/>
        <v/>
      </c>
      <c r="BW63" s="937">
        <f t="shared" si="39"/>
        <v>0</v>
      </c>
      <c r="BX63" s="937" t="str">
        <f t="shared" si="40"/>
        <v/>
      </c>
      <c r="BY63" s="937" t="str">
        <f t="shared" si="41"/>
        <v/>
      </c>
      <c r="BZ63" s="937" t="str">
        <f t="shared" si="42"/>
        <v/>
      </c>
      <c r="CA63" s="937" t="str">
        <f t="shared" si="43"/>
        <v/>
      </c>
      <c r="CB63" s="939"/>
      <c r="CC63" s="1125" t="s">
        <v>3399</v>
      </c>
      <c r="CD63" s="1126">
        <f t="shared" si="44"/>
        <v>0</v>
      </c>
      <c r="CE63" s="1126">
        <f t="shared" si="45"/>
        <v>0</v>
      </c>
    </row>
    <row r="64" spans="1:83" s="2" customFormat="1">
      <c r="A64" s="86">
        <v>20</v>
      </c>
      <c r="B64" s="154" t="s">
        <v>298</v>
      </c>
      <c r="C64" s="143"/>
      <c r="D64" s="93"/>
      <c r="E64" s="74"/>
      <c r="F64" s="82"/>
      <c r="G64" s="82"/>
      <c r="H64" s="82"/>
      <c r="I64" s="1215"/>
      <c r="J64" s="1215"/>
      <c r="K64" s="1215"/>
      <c r="L64" s="76"/>
      <c r="M64" s="121"/>
      <c r="N64" s="1194"/>
      <c r="O64" s="1194"/>
      <c r="P64" s="1192"/>
      <c r="Q64" s="1192"/>
      <c r="R64" s="1192"/>
      <c r="S64" s="1216" t="s">
        <v>175</v>
      </c>
      <c r="T64" s="180" t="s">
        <v>175</v>
      </c>
      <c r="U64" s="1576" t="s">
        <v>4328</v>
      </c>
      <c r="V64" s="773"/>
      <c r="W64" s="734"/>
      <c r="X64" s="734"/>
      <c r="Y64" s="734"/>
      <c r="Z64" s="734"/>
      <c r="AA64" s="734"/>
      <c r="AB64" s="734"/>
      <c r="AC64" s="821"/>
      <c r="AD64" s="269" t="s">
        <v>530</v>
      </c>
      <c r="AE64" s="269" t="s">
        <v>530</v>
      </c>
      <c r="AF64" s="269" t="s">
        <v>530</v>
      </c>
      <c r="AG64" s="269" t="s">
        <v>530</v>
      </c>
      <c r="AH64" s="304" t="s">
        <v>90</v>
      </c>
      <c r="AI64" s="269" t="s">
        <v>752</v>
      </c>
      <c r="AJ64" s="269" t="s">
        <v>752</v>
      </c>
      <c r="AK64" s="269"/>
      <c r="AL64" s="269"/>
      <c r="AM64" s="269"/>
      <c r="AN64" s="269" t="s">
        <v>90</v>
      </c>
      <c r="AO64" s="269" t="s">
        <v>90</v>
      </c>
      <c r="AP64" s="271" t="s">
        <v>2924</v>
      </c>
      <c r="AQ64" s="822">
        <f t="shared" si="28"/>
        <v>0</v>
      </c>
      <c r="AR64" s="823">
        <f t="shared" si="29"/>
        <v>0</v>
      </c>
      <c r="AS64" s="824">
        <f t="shared" si="48"/>
        <v>0</v>
      </c>
      <c r="AT64" s="824">
        <f t="shared" si="49"/>
        <v>0</v>
      </c>
      <c r="AU64" s="131" t="str">
        <f t="shared" si="30"/>
        <v/>
      </c>
      <c r="AV64" s="132" t="str">
        <f t="shared" si="5"/>
        <v/>
      </c>
      <c r="AW64" s="131" t="str">
        <f t="shared" si="6"/>
        <v/>
      </c>
      <c r="AX64" s="133" t="str">
        <f t="shared" si="7"/>
        <v/>
      </c>
      <c r="AY64" s="133" t="str">
        <f t="shared" si="8"/>
        <v/>
      </c>
      <c r="AZ64" s="134" t="str">
        <f t="shared" si="31"/>
        <v/>
      </c>
      <c r="BA64" s="643">
        <v>19</v>
      </c>
      <c r="BB64" s="825" t="s">
        <v>298</v>
      </c>
      <c r="BC64" s="826"/>
      <c r="BD64" s="826"/>
      <c r="BE64" s="826"/>
      <c r="BF64" s="826"/>
      <c r="BG64" s="826"/>
      <c r="BH64" s="826"/>
      <c r="BI64" s="506"/>
      <c r="BJ64" s="507">
        <v>0</v>
      </c>
      <c r="BK64" s="506"/>
      <c r="BL64" s="507"/>
      <c r="BM64" s="269" t="s">
        <v>182</v>
      </c>
      <c r="BN64" s="269" t="s">
        <v>182</v>
      </c>
      <c r="BO64" s="271" t="s">
        <v>2924</v>
      </c>
      <c r="BP64" s="262" t="str">
        <f t="shared" si="32"/>
        <v/>
      </c>
      <c r="BQ64" s="827" t="str">
        <f t="shared" si="33"/>
        <v/>
      </c>
      <c r="BR64" s="827" t="str">
        <f t="shared" si="34"/>
        <v/>
      </c>
      <c r="BS64" s="827" t="str">
        <f t="shared" si="35"/>
        <v/>
      </c>
      <c r="BT64" s="828" t="str">
        <f t="shared" si="36"/>
        <v/>
      </c>
      <c r="BU64" s="828" t="str">
        <f t="shared" si="37"/>
        <v/>
      </c>
      <c r="BV64" s="827" t="str">
        <f t="shared" si="38"/>
        <v/>
      </c>
      <c r="BW64" s="827" t="str">
        <f t="shared" si="39"/>
        <v/>
      </c>
      <c r="BX64" s="827" t="str">
        <f t="shared" si="40"/>
        <v/>
      </c>
      <c r="BY64" s="827" t="str">
        <f t="shared" si="41"/>
        <v/>
      </c>
      <c r="BZ64" s="827" t="str">
        <f t="shared" si="42"/>
        <v/>
      </c>
      <c r="CA64" s="827" t="str">
        <f t="shared" si="43"/>
        <v/>
      </c>
      <c r="CB64" s="829"/>
      <c r="CC64" s="1125" t="s">
        <v>3397</v>
      </c>
      <c r="CD64" s="1126">
        <f t="shared" si="44"/>
        <v>0</v>
      </c>
      <c r="CE64" s="1126">
        <f t="shared" si="45"/>
        <v>0</v>
      </c>
    </row>
    <row r="65" spans="1:83" s="2" customFormat="1" ht="121.5">
      <c r="A65" s="366">
        <v>21</v>
      </c>
      <c r="B65" s="154" t="s">
        <v>299</v>
      </c>
      <c r="C65" s="93" t="s">
        <v>296</v>
      </c>
      <c r="D65" s="93" t="s">
        <v>1251</v>
      </c>
      <c r="E65" s="74" t="s">
        <v>297</v>
      </c>
      <c r="F65" s="82">
        <v>145</v>
      </c>
      <c r="G65" s="82"/>
      <c r="H65" s="82">
        <v>55</v>
      </c>
      <c r="I65" s="1215">
        <v>79</v>
      </c>
      <c r="J65" s="1215"/>
      <c r="K65" s="1215">
        <v>29</v>
      </c>
      <c r="L65" s="76">
        <v>145</v>
      </c>
      <c r="M65" s="121">
        <v>0</v>
      </c>
      <c r="N65" s="1187">
        <v>79</v>
      </c>
      <c r="O65" s="1187">
        <v>0</v>
      </c>
      <c r="P65" s="1192" t="s">
        <v>1023</v>
      </c>
      <c r="Q65" s="1237" t="s">
        <v>3640</v>
      </c>
      <c r="R65" s="1192" t="s">
        <v>2154</v>
      </c>
      <c r="S65" s="1216" t="s">
        <v>2163</v>
      </c>
      <c r="T65" s="354" t="s">
        <v>2164</v>
      </c>
      <c r="U65" s="1211"/>
      <c r="V65" s="773"/>
      <c r="W65" s="734"/>
      <c r="X65" s="734"/>
      <c r="Y65" s="734"/>
      <c r="Z65" s="734"/>
      <c r="AA65" s="734"/>
      <c r="AB65" s="734"/>
      <c r="AC65" s="821"/>
      <c r="AD65" s="269" t="s">
        <v>229</v>
      </c>
      <c r="AE65" s="269" t="s">
        <v>224</v>
      </c>
      <c r="AF65" s="269" t="s">
        <v>756</v>
      </c>
      <c r="AG65" s="269" t="s">
        <v>757</v>
      </c>
      <c r="AH65" s="304" t="s">
        <v>235</v>
      </c>
      <c r="AI65" s="269" t="s">
        <v>209</v>
      </c>
      <c r="AJ65" s="269" t="s">
        <v>235</v>
      </c>
      <c r="AK65" s="269"/>
      <c r="AL65" s="269"/>
      <c r="AM65" s="269"/>
      <c r="AN65" s="269" t="s">
        <v>572</v>
      </c>
      <c r="AO65" s="269" t="s">
        <v>573</v>
      </c>
      <c r="AP65" s="271" t="s">
        <v>1689</v>
      </c>
      <c r="AQ65" s="822">
        <f t="shared" si="28"/>
        <v>0</v>
      </c>
      <c r="AR65" s="823">
        <f t="shared" si="29"/>
        <v>0</v>
      </c>
      <c r="AS65" s="824">
        <f t="shared" si="48"/>
        <v>0</v>
      </c>
      <c r="AT65" s="824">
        <f t="shared" si="49"/>
        <v>0</v>
      </c>
      <c r="AU65" s="131">
        <f t="shared" si="30"/>
        <v>81.25</v>
      </c>
      <c r="AV65" s="132">
        <f t="shared" si="5"/>
        <v>-45.517241379310349</v>
      </c>
      <c r="AW65" s="131">
        <f t="shared" si="6"/>
        <v>-47.27272727272728</v>
      </c>
      <c r="AX65" s="133">
        <f t="shared" si="7"/>
        <v>2636.363636363636</v>
      </c>
      <c r="AY65" s="133">
        <f t="shared" si="8"/>
        <v>2724.1379310344828</v>
      </c>
      <c r="AZ65" s="134" t="str">
        <f t="shared" si="31"/>
        <v/>
      </c>
      <c r="BA65" s="643">
        <v>20</v>
      </c>
      <c r="BB65" s="825" t="s">
        <v>299</v>
      </c>
      <c r="BC65" s="826">
        <v>80</v>
      </c>
      <c r="BD65" s="826"/>
      <c r="BE65" s="826">
        <v>32</v>
      </c>
      <c r="BF65" s="826">
        <v>145</v>
      </c>
      <c r="BG65" s="826"/>
      <c r="BH65" s="826">
        <v>55</v>
      </c>
      <c r="BI65" s="506">
        <v>80</v>
      </c>
      <c r="BJ65" s="507">
        <v>0</v>
      </c>
      <c r="BK65" s="506">
        <v>145</v>
      </c>
      <c r="BL65" s="507">
        <v>0</v>
      </c>
      <c r="BM65" s="269" t="s">
        <v>225</v>
      </c>
      <c r="BN65" s="269" t="s">
        <v>209</v>
      </c>
      <c r="BO65" s="271" t="s">
        <v>1689</v>
      </c>
      <c r="BP65" s="262" t="str">
        <f t="shared" si="32"/>
        <v/>
      </c>
      <c r="BQ65" s="827">
        <f t="shared" si="33"/>
        <v>0</v>
      </c>
      <c r="BR65" s="827" t="str">
        <f t="shared" si="34"/>
        <v/>
      </c>
      <c r="BS65" s="827">
        <f t="shared" si="35"/>
        <v>0</v>
      </c>
      <c r="BT65" s="828" t="str">
        <f t="shared" si="36"/>
        <v/>
      </c>
      <c r="BU65" s="828" t="str">
        <f t="shared" si="37"/>
        <v/>
      </c>
      <c r="BV65" s="827">
        <f t="shared" si="38"/>
        <v>0</v>
      </c>
      <c r="BW65" s="827">
        <f t="shared" si="39"/>
        <v>0</v>
      </c>
      <c r="BX65" s="827" t="str">
        <f t="shared" si="40"/>
        <v/>
      </c>
      <c r="BY65" s="827" t="str">
        <f t="shared" si="41"/>
        <v/>
      </c>
      <c r="BZ65" s="827" t="str">
        <f t="shared" si="42"/>
        <v/>
      </c>
      <c r="CA65" s="827" t="str">
        <f t="shared" si="43"/>
        <v/>
      </c>
      <c r="CB65" s="829"/>
      <c r="CC65" s="1125" t="s">
        <v>3397</v>
      </c>
      <c r="CD65" s="1126">
        <f t="shared" si="44"/>
        <v>0</v>
      </c>
      <c r="CE65" s="1126">
        <f t="shared" si="45"/>
        <v>0</v>
      </c>
    </row>
    <row r="66" spans="1:83" s="2" customFormat="1" ht="27">
      <c r="A66" s="86">
        <v>22</v>
      </c>
      <c r="B66" s="154" t="s">
        <v>300</v>
      </c>
      <c r="C66" s="143"/>
      <c r="D66" s="93"/>
      <c r="E66" s="74"/>
      <c r="F66" s="82"/>
      <c r="G66" s="82"/>
      <c r="H66" s="82"/>
      <c r="I66" s="82"/>
      <c r="J66" s="82"/>
      <c r="K66" s="82"/>
      <c r="L66" s="76"/>
      <c r="M66" s="121"/>
      <c r="N66" s="76"/>
      <c r="O66" s="121"/>
      <c r="P66" s="74"/>
      <c r="Q66" s="74"/>
      <c r="R66" s="74"/>
      <c r="S66" s="85" t="s">
        <v>175</v>
      </c>
      <c r="T66" s="81" t="s">
        <v>175</v>
      </c>
      <c r="U66" s="1576" t="s">
        <v>4328</v>
      </c>
      <c r="V66" s="773"/>
      <c r="W66" s="734"/>
      <c r="X66" s="734"/>
      <c r="Y66" s="734"/>
      <c r="Z66" s="734"/>
      <c r="AA66" s="734"/>
      <c r="AB66" s="734"/>
      <c r="AC66" s="821"/>
      <c r="AD66" s="269" t="s">
        <v>530</v>
      </c>
      <c r="AE66" s="269" t="s">
        <v>530</v>
      </c>
      <c r="AF66" s="269" t="s">
        <v>530</v>
      </c>
      <c r="AG66" s="269" t="s">
        <v>530</v>
      </c>
      <c r="AH66" s="304" t="s">
        <v>90</v>
      </c>
      <c r="AI66" s="269" t="s">
        <v>752</v>
      </c>
      <c r="AJ66" s="269" t="s">
        <v>752</v>
      </c>
      <c r="AK66" s="269"/>
      <c r="AL66" s="269"/>
      <c r="AM66" s="269"/>
      <c r="AN66" s="269" t="s">
        <v>90</v>
      </c>
      <c r="AO66" s="269" t="s">
        <v>90</v>
      </c>
      <c r="AP66" s="271" t="s">
        <v>2924</v>
      </c>
      <c r="AQ66" s="822">
        <f t="shared" si="28"/>
        <v>0</v>
      </c>
      <c r="AR66" s="823">
        <f t="shared" si="29"/>
        <v>0</v>
      </c>
      <c r="AS66" s="824">
        <f t="shared" si="48"/>
        <v>0</v>
      </c>
      <c r="AT66" s="824">
        <f t="shared" si="49"/>
        <v>0</v>
      </c>
      <c r="AU66" s="131" t="str">
        <f t="shared" si="30"/>
        <v/>
      </c>
      <c r="AV66" s="132" t="str">
        <f t="shared" si="5"/>
        <v/>
      </c>
      <c r="AW66" s="131" t="str">
        <f t="shared" si="6"/>
        <v/>
      </c>
      <c r="AX66" s="133" t="str">
        <f t="shared" si="7"/>
        <v/>
      </c>
      <c r="AY66" s="133" t="str">
        <f t="shared" si="8"/>
        <v/>
      </c>
      <c r="AZ66" s="134" t="str">
        <f t="shared" si="31"/>
        <v/>
      </c>
      <c r="BA66" s="643">
        <v>21</v>
      </c>
      <c r="BB66" s="825" t="s">
        <v>300</v>
      </c>
      <c r="BC66" s="826"/>
      <c r="BD66" s="826"/>
      <c r="BE66" s="826"/>
      <c r="BF66" s="826"/>
      <c r="BG66" s="826"/>
      <c r="BH66" s="826"/>
      <c r="BI66" s="506"/>
      <c r="BJ66" s="507">
        <v>0</v>
      </c>
      <c r="BK66" s="506"/>
      <c r="BL66" s="507"/>
      <c r="BM66" s="269" t="s">
        <v>182</v>
      </c>
      <c r="BN66" s="269" t="s">
        <v>182</v>
      </c>
      <c r="BO66" s="271" t="s">
        <v>2924</v>
      </c>
      <c r="BP66" s="262" t="str">
        <f t="shared" si="32"/>
        <v/>
      </c>
      <c r="BQ66" s="827" t="str">
        <f t="shared" si="33"/>
        <v/>
      </c>
      <c r="BR66" s="827" t="str">
        <f t="shared" si="34"/>
        <v/>
      </c>
      <c r="BS66" s="827" t="str">
        <f t="shared" si="35"/>
        <v/>
      </c>
      <c r="BT66" s="828" t="str">
        <f t="shared" si="36"/>
        <v/>
      </c>
      <c r="BU66" s="828" t="str">
        <f t="shared" si="37"/>
        <v/>
      </c>
      <c r="BV66" s="827" t="str">
        <f t="shared" si="38"/>
        <v/>
      </c>
      <c r="BW66" s="827" t="str">
        <f t="shared" si="39"/>
        <v/>
      </c>
      <c r="BX66" s="827" t="str">
        <f t="shared" si="40"/>
        <v/>
      </c>
      <c r="BY66" s="827" t="str">
        <f t="shared" si="41"/>
        <v/>
      </c>
      <c r="BZ66" s="827" t="str">
        <f t="shared" si="42"/>
        <v/>
      </c>
      <c r="CA66" s="827" t="str">
        <f t="shared" si="43"/>
        <v/>
      </c>
      <c r="CB66" s="829"/>
      <c r="CC66" s="1125" t="s">
        <v>3421</v>
      </c>
      <c r="CD66" s="1126">
        <f t="shared" si="44"/>
        <v>0</v>
      </c>
      <c r="CE66" s="1126">
        <f t="shared" si="45"/>
        <v>0</v>
      </c>
    </row>
    <row r="67" spans="1:83" s="2" customFormat="1" ht="27">
      <c r="A67" s="86">
        <v>23</v>
      </c>
      <c r="B67" s="154" t="s">
        <v>301</v>
      </c>
      <c r="C67" s="143"/>
      <c r="D67" s="93"/>
      <c r="E67" s="74"/>
      <c r="F67" s="82"/>
      <c r="G67" s="82"/>
      <c r="H67" s="82"/>
      <c r="I67" s="82"/>
      <c r="J67" s="82"/>
      <c r="K67" s="82"/>
      <c r="L67" s="76"/>
      <c r="M67" s="121"/>
      <c r="N67" s="76"/>
      <c r="O67" s="121"/>
      <c r="P67" s="74"/>
      <c r="Q67" s="74"/>
      <c r="R67" s="74"/>
      <c r="S67" s="85" t="s">
        <v>175</v>
      </c>
      <c r="T67" s="81" t="s">
        <v>175</v>
      </c>
      <c r="U67" s="1576" t="s">
        <v>4328</v>
      </c>
      <c r="V67" s="773"/>
      <c r="W67" s="734"/>
      <c r="X67" s="734"/>
      <c r="Y67" s="734"/>
      <c r="Z67" s="734"/>
      <c r="AA67" s="734"/>
      <c r="AB67" s="734"/>
      <c r="AC67" s="821"/>
      <c r="AD67" s="269" t="s">
        <v>530</v>
      </c>
      <c r="AE67" s="269" t="s">
        <v>530</v>
      </c>
      <c r="AF67" s="269" t="s">
        <v>530</v>
      </c>
      <c r="AG67" s="269" t="s">
        <v>530</v>
      </c>
      <c r="AH67" s="304" t="s">
        <v>90</v>
      </c>
      <c r="AI67" s="269" t="s">
        <v>752</v>
      </c>
      <c r="AJ67" s="269" t="s">
        <v>752</v>
      </c>
      <c r="AK67" s="269"/>
      <c r="AL67" s="269"/>
      <c r="AM67" s="269"/>
      <c r="AN67" s="269" t="s">
        <v>90</v>
      </c>
      <c r="AO67" s="269" t="s">
        <v>90</v>
      </c>
      <c r="AP67" s="271" t="s">
        <v>2924</v>
      </c>
      <c r="AQ67" s="822">
        <f t="shared" si="28"/>
        <v>0</v>
      </c>
      <c r="AR67" s="823">
        <f t="shared" si="29"/>
        <v>0</v>
      </c>
      <c r="AS67" s="824">
        <f t="shared" si="48"/>
        <v>0</v>
      </c>
      <c r="AT67" s="824">
        <f t="shared" si="49"/>
        <v>0</v>
      </c>
      <c r="AU67" s="131" t="str">
        <f t="shared" si="30"/>
        <v/>
      </c>
      <c r="AV67" s="132" t="str">
        <f t="shared" si="5"/>
        <v/>
      </c>
      <c r="AW67" s="131" t="str">
        <f t="shared" si="6"/>
        <v/>
      </c>
      <c r="AX67" s="133" t="str">
        <f t="shared" si="7"/>
        <v/>
      </c>
      <c r="AY67" s="133" t="str">
        <f t="shared" si="8"/>
        <v/>
      </c>
      <c r="AZ67" s="134" t="str">
        <f t="shared" si="31"/>
        <v/>
      </c>
      <c r="BA67" s="643">
        <v>22</v>
      </c>
      <c r="BB67" s="825" t="s">
        <v>301</v>
      </c>
      <c r="BC67" s="826"/>
      <c r="BD67" s="826"/>
      <c r="BE67" s="826"/>
      <c r="BF67" s="826"/>
      <c r="BG67" s="826"/>
      <c r="BH67" s="826"/>
      <c r="BI67" s="506"/>
      <c r="BJ67" s="507">
        <v>0</v>
      </c>
      <c r="BK67" s="506"/>
      <c r="BL67" s="507"/>
      <c r="BM67" s="269" t="s">
        <v>182</v>
      </c>
      <c r="BN67" s="269" t="s">
        <v>182</v>
      </c>
      <c r="BO67" s="271" t="s">
        <v>2924</v>
      </c>
      <c r="BP67" s="262" t="str">
        <f t="shared" si="32"/>
        <v/>
      </c>
      <c r="BQ67" s="827" t="str">
        <f t="shared" si="33"/>
        <v/>
      </c>
      <c r="BR67" s="827" t="str">
        <f t="shared" si="34"/>
        <v/>
      </c>
      <c r="BS67" s="827" t="str">
        <f t="shared" si="35"/>
        <v/>
      </c>
      <c r="BT67" s="828" t="str">
        <f t="shared" si="36"/>
        <v/>
      </c>
      <c r="BU67" s="828" t="str">
        <f t="shared" si="37"/>
        <v/>
      </c>
      <c r="BV67" s="827" t="str">
        <f t="shared" si="38"/>
        <v/>
      </c>
      <c r="BW67" s="827" t="str">
        <f t="shared" si="39"/>
        <v/>
      </c>
      <c r="BX67" s="827" t="str">
        <f t="shared" si="40"/>
        <v/>
      </c>
      <c r="BY67" s="827" t="str">
        <f t="shared" si="41"/>
        <v/>
      </c>
      <c r="BZ67" s="827" t="str">
        <f t="shared" si="42"/>
        <v/>
      </c>
      <c r="CA67" s="827" t="str">
        <f t="shared" si="43"/>
        <v/>
      </c>
      <c r="CB67" s="829"/>
      <c r="CC67" s="1125" t="s">
        <v>3421</v>
      </c>
      <c r="CD67" s="1126">
        <f t="shared" si="44"/>
        <v>0</v>
      </c>
      <c r="CE67" s="1126">
        <f t="shared" si="45"/>
        <v>0</v>
      </c>
    </row>
    <row r="68" spans="1:83" s="2" customFormat="1" ht="283.5">
      <c r="A68" s="366">
        <v>24</v>
      </c>
      <c r="B68" s="154" t="s">
        <v>302</v>
      </c>
      <c r="C68" s="375" t="s">
        <v>1252</v>
      </c>
      <c r="D68" s="375" t="s">
        <v>1253</v>
      </c>
      <c r="E68" s="372" t="s">
        <v>303</v>
      </c>
      <c r="F68" s="1506">
        <v>474</v>
      </c>
      <c r="G68" s="1506"/>
      <c r="H68" s="1506">
        <v>158</v>
      </c>
      <c r="I68" s="1236">
        <v>69</v>
      </c>
      <c r="J68" s="1236"/>
      <c r="K68" s="1236">
        <v>23</v>
      </c>
      <c r="L68" s="1186">
        <v>0</v>
      </c>
      <c r="M68" s="1186">
        <v>474</v>
      </c>
      <c r="N68" s="1187">
        <v>0</v>
      </c>
      <c r="O68" s="1187">
        <v>69</v>
      </c>
      <c r="P68" s="1239" t="s">
        <v>231</v>
      </c>
      <c r="Q68" s="1239" t="s">
        <v>3403</v>
      </c>
      <c r="R68" s="1239" t="s">
        <v>1934</v>
      </c>
      <c r="S68" s="1240" t="s">
        <v>1248</v>
      </c>
      <c r="T68" s="1241" t="s">
        <v>1935</v>
      </c>
      <c r="U68" s="1238" t="s">
        <v>3641</v>
      </c>
      <c r="V68" s="773"/>
      <c r="W68" s="734"/>
      <c r="X68" s="734"/>
      <c r="Y68" s="734"/>
      <c r="Z68" s="734"/>
      <c r="AA68" s="734"/>
      <c r="AB68" s="734"/>
      <c r="AC68" s="821"/>
      <c r="AD68" s="269" t="s">
        <v>228</v>
      </c>
      <c r="AE68" s="304" t="s">
        <v>532</v>
      </c>
      <c r="AF68" s="304" t="s">
        <v>533</v>
      </c>
      <c r="AG68" s="304" t="s">
        <v>531</v>
      </c>
      <c r="AH68" s="304" t="s">
        <v>3081</v>
      </c>
      <c r="AI68" s="304" t="s">
        <v>223</v>
      </c>
      <c r="AJ68" s="304" t="s">
        <v>235</v>
      </c>
      <c r="AK68" s="304"/>
      <c r="AL68" s="304"/>
      <c r="AM68" s="304"/>
      <c r="AN68" s="269" t="s">
        <v>572</v>
      </c>
      <c r="AO68" s="269" t="s">
        <v>573</v>
      </c>
      <c r="AP68" s="271" t="s">
        <v>1970</v>
      </c>
      <c r="AQ68" s="822">
        <f t="shared" si="28"/>
        <v>0</v>
      </c>
      <c r="AR68" s="823">
        <f t="shared" si="29"/>
        <v>0</v>
      </c>
      <c r="AS68" s="824">
        <f t="shared" si="48"/>
        <v>0</v>
      </c>
      <c r="AT68" s="824">
        <f t="shared" si="49"/>
        <v>0</v>
      </c>
      <c r="AU68" s="131">
        <f t="shared" si="30"/>
        <v>18.796992481203013</v>
      </c>
      <c r="AV68" s="132">
        <f t="shared" si="5"/>
        <v>-85.443037974683548</v>
      </c>
      <c r="AW68" s="131">
        <f t="shared" si="6"/>
        <v>-85.443037974683548</v>
      </c>
      <c r="AX68" s="133">
        <f t="shared" si="7"/>
        <v>3000</v>
      </c>
      <c r="AY68" s="133">
        <f t="shared" si="8"/>
        <v>3000</v>
      </c>
      <c r="AZ68" s="134" t="str">
        <f t="shared" si="31"/>
        <v/>
      </c>
      <c r="BA68" s="643">
        <v>23</v>
      </c>
      <c r="BB68" s="825" t="s">
        <v>302</v>
      </c>
      <c r="BC68" s="826">
        <v>399</v>
      </c>
      <c r="BD68" s="826"/>
      <c r="BE68" s="826">
        <v>133</v>
      </c>
      <c r="BF68" s="826">
        <v>474</v>
      </c>
      <c r="BG68" s="826"/>
      <c r="BH68" s="826">
        <v>158</v>
      </c>
      <c r="BI68" s="506">
        <v>0</v>
      </c>
      <c r="BJ68" s="507">
        <v>399</v>
      </c>
      <c r="BK68" s="506">
        <v>0</v>
      </c>
      <c r="BL68" s="507">
        <v>474</v>
      </c>
      <c r="BM68" s="304" t="s">
        <v>225</v>
      </c>
      <c r="BN68" s="304" t="s">
        <v>223</v>
      </c>
      <c r="BO68" s="271" t="s">
        <v>1970</v>
      </c>
      <c r="BP68" s="262" t="str">
        <f t="shared" si="32"/>
        <v/>
      </c>
      <c r="BQ68" s="827">
        <f t="shared" si="33"/>
        <v>0</v>
      </c>
      <c r="BR68" s="827" t="str">
        <f t="shared" si="34"/>
        <v/>
      </c>
      <c r="BS68" s="827">
        <f t="shared" si="35"/>
        <v>0</v>
      </c>
      <c r="BT68" s="828" t="str">
        <f t="shared" si="36"/>
        <v/>
      </c>
      <c r="BU68" s="828" t="str">
        <f t="shared" si="37"/>
        <v/>
      </c>
      <c r="BV68" s="827">
        <f t="shared" si="38"/>
        <v>0</v>
      </c>
      <c r="BW68" s="827">
        <f t="shared" si="39"/>
        <v>0</v>
      </c>
      <c r="BX68" s="827" t="str">
        <f t="shared" si="40"/>
        <v/>
      </c>
      <c r="BY68" s="827" t="str">
        <f t="shared" si="41"/>
        <v/>
      </c>
      <c r="BZ68" s="827" t="str">
        <f t="shared" si="42"/>
        <v/>
      </c>
      <c r="CA68" s="827" t="str">
        <f t="shared" si="43"/>
        <v/>
      </c>
      <c r="CB68" s="829"/>
      <c r="CC68" s="1125" t="s">
        <v>3397</v>
      </c>
      <c r="CD68" s="1126">
        <f t="shared" si="44"/>
        <v>0</v>
      </c>
      <c r="CE68" s="1126">
        <f t="shared" si="45"/>
        <v>0</v>
      </c>
    </row>
    <row r="69" spans="1:83" s="2" customFormat="1" ht="405">
      <c r="A69" s="366">
        <v>25</v>
      </c>
      <c r="B69" s="375" t="s">
        <v>304</v>
      </c>
      <c r="C69" s="375" t="s">
        <v>1936</v>
      </c>
      <c r="D69" s="375" t="s">
        <v>1253</v>
      </c>
      <c r="E69" s="372" t="s">
        <v>305</v>
      </c>
      <c r="F69" s="1506">
        <v>29708</v>
      </c>
      <c r="G69" s="1506"/>
      <c r="H69" s="1506">
        <v>14513</v>
      </c>
      <c r="I69" s="1236">
        <v>32043</v>
      </c>
      <c r="J69" s="1236"/>
      <c r="K69" s="1236">
        <v>14585</v>
      </c>
      <c r="L69" s="1186">
        <v>9390</v>
      </c>
      <c r="M69" s="1186">
        <v>20318</v>
      </c>
      <c r="N69" s="1187">
        <v>9436</v>
      </c>
      <c r="O69" s="1187">
        <v>22607</v>
      </c>
      <c r="P69" s="372" t="s">
        <v>231</v>
      </c>
      <c r="Q69" s="372" t="s">
        <v>3403</v>
      </c>
      <c r="R69" s="372" t="s">
        <v>1934</v>
      </c>
      <c r="S69" s="441" t="s">
        <v>1248</v>
      </c>
      <c r="T69" s="1494" t="s">
        <v>1935</v>
      </c>
      <c r="U69" s="1495"/>
      <c r="V69" s="773"/>
      <c r="W69" s="734"/>
      <c r="X69" s="734"/>
      <c r="Y69" s="734"/>
      <c r="Z69" s="734"/>
      <c r="AA69" s="734"/>
      <c r="AB69" s="734"/>
      <c r="AC69" s="821"/>
      <c r="AD69" s="269" t="s">
        <v>228</v>
      </c>
      <c r="AE69" s="304" t="s">
        <v>532</v>
      </c>
      <c r="AF69" s="304" t="s">
        <v>533</v>
      </c>
      <c r="AG69" s="304" t="s">
        <v>531</v>
      </c>
      <c r="AH69" s="304" t="s">
        <v>3082</v>
      </c>
      <c r="AI69" s="304" t="s">
        <v>805</v>
      </c>
      <c r="AJ69" s="304" t="s">
        <v>235</v>
      </c>
      <c r="AK69" s="304"/>
      <c r="AL69" s="304"/>
      <c r="AM69" s="304"/>
      <c r="AN69" s="269" t="s">
        <v>572</v>
      </c>
      <c r="AO69" s="269" t="s">
        <v>573</v>
      </c>
      <c r="AP69" s="271"/>
      <c r="AQ69" s="822">
        <f t="shared" si="28"/>
        <v>0</v>
      </c>
      <c r="AR69" s="823">
        <f t="shared" si="29"/>
        <v>0</v>
      </c>
      <c r="AS69" s="824">
        <f t="shared" si="48"/>
        <v>0</v>
      </c>
      <c r="AT69" s="824">
        <f t="shared" si="49"/>
        <v>0</v>
      </c>
      <c r="AU69" s="131">
        <f t="shared" si="30"/>
        <v>-0.21496708316538493</v>
      </c>
      <c r="AV69" s="132">
        <f t="shared" si="5"/>
        <v>7.8598357344823011</v>
      </c>
      <c r="AW69" s="131">
        <f t="shared" si="6"/>
        <v>0.49610693860677735</v>
      </c>
      <c r="AX69" s="133">
        <f t="shared" si="7"/>
        <v>2046.9923516846964</v>
      </c>
      <c r="AY69" s="133">
        <f t="shared" si="8"/>
        <v>2196.9832019197806</v>
      </c>
      <c r="AZ69" s="134" t="str">
        <f t="shared" si="31"/>
        <v/>
      </c>
      <c r="BA69" s="643">
        <v>24</v>
      </c>
      <c r="BB69" s="830" t="s">
        <v>304</v>
      </c>
      <c r="BC69" s="826">
        <v>29772</v>
      </c>
      <c r="BD69" s="826"/>
      <c r="BE69" s="826">
        <v>14544</v>
      </c>
      <c r="BF69" s="826">
        <v>29708</v>
      </c>
      <c r="BG69" s="826"/>
      <c r="BH69" s="826">
        <v>14513</v>
      </c>
      <c r="BI69" s="506">
        <v>10787</v>
      </c>
      <c r="BJ69" s="507">
        <v>18985</v>
      </c>
      <c r="BK69" s="506">
        <v>9390</v>
      </c>
      <c r="BL69" s="507">
        <v>20318</v>
      </c>
      <c r="BM69" s="304" t="s">
        <v>225</v>
      </c>
      <c r="BN69" s="304" t="s">
        <v>805</v>
      </c>
      <c r="BO69" s="271"/>
      <c r="BP69" s="262" t="str">
        <f t="shared" si="32"/>
        <v/>
      </c>
      <c r="BQ69" s="827">
        <f t="shared" si="33"/>
        <v>0</v>
      </c>
      <c r="BR69" s="827" t="str">
        <f t="shared" si="34"/>
        <v/>
      </c>
      <c r="BS69" s="827">
        <f t="shared" si="35"/>
        <v>0</v>
      </c>
      <c r="BT69" s="828" t="str">
        <f t="shared" si="36"/>
        <v/>
      </c>
      <c r="BU69" s="828" t="str">
        <f t="shared" si="37"/>
        <v/>
      </c>
      <c r="BV69" s="827">
        <f t="shared" si="38"/>
        <v>0</v>
      </c>
      <c r="BW69" s="827">
        <f t="shared" si="39"/>
        <v>0</v>
      </c>
      <c r="BX69" s="827" t="str">
        <f t="shared" si="40"/>
        <v/>
      </c>
      <c r="BY69" s="827" t="str">
        <f t="shared" si="41"/>
        <v/>
      </c>
      <c r="BZ69" s="827" t="str">
        <f t="shared" si="42"/>
        <v/>
      </c>
      <c r="CA69" s="827" t="str">
        <f t="shared" si="43"/>
        <v/>
      </c>
      <c r="CB69" s="829"/>
      <c r="CC69" s="1125" t="s">
        <v>3397</v>
      </c>
      <c r="CD69" s="1126">
        <f t="shared" si="44"/>
        <v>0</v>
      </c>
      <c r="CE69" s="1126">
        <f t="shared" si="45"/>
        <v>0</v>
      </c>
    </row>
    <row r="70" spans="1:83" s="2" customFormat="1" ht="81">
      <c r="A70" s="366">
        <v>26</v>
      </c>
      <c r="B70" s="154" t="s">
        <v>2758</v>
      </c>
      <c r="C70" s="375" t="s">
        <v>306</v>
      </c>
      <c r="D70" s="375" t="s">
        <v>1254</v>
      </c>
      <c r="E70" s="372" t="s">
        <v>90</v>
      </c>
      <c r="F70" s="1493">
        <v>1334</v>
      </c>
      <c r="G70" s="1493">
        <v>38</v>
      </c>
      <c r="H70" s="1493"/>
      <c r="I70" s="1591">
        <v>1026</v>
      </c>
      <c r="J70" s="1591">
        <v>29</v>
      </c>
      <c r="K70" s="1493"/>
      <c r="L70" s="1592"/>
      <c r="M70" s="360">
        <v>1334</v>
      </c>
      <c r="N70" s="1593"/>
      <c r="O70" s="1187">
        <v>1026</v>
      </c>
      <c r="P70" s="1594" t="s">
        <v>231</v>
      </c>
      <c r="Q70" s="1237" t="s">
        <v>3535</v>
      </c>
      <c r="R70" s="1595" t="s">
        <v>3552</v>
      </c>
      <c r="S70" s="1596" t="s">
        <v>3642</v>
      </c>
      <c r="T70" s="1511" t="s">
        <v>3643</v>
      </c>
      <c r="U70" s="1597"/>
      <c r="V70" s="940"/>
      <c r="W70" s="941"/>
      <c r="X70" s="941"/>
      <c r="Y70" s="941"/>
      <c r="Z70" s="941"/>
      <c r="AA70" s="941"/>
      <c r="AB70" s="941"/>
      <c r="AC70" s="821"/>
      <c r="AD70" s="269" t="s">
        <v>228</v>
      </c>
      <c r="AE70" s="269" t="s">
        <v>224</v>
      </c>
      <c r="AF70" s="269" t="s">
        <v>225</v>
      </c>
      <c r="AG70" s="269" t="s">
        <v>222</v>
      </c>
      <c r="AH70" s="304" t="s">
        <v>3081</v>
      </c>
      <c r="AI70" s="269" t="s">
        <v>210</v>
      </c>
      <c r="AJ70" s="269" t="s">
        <v>235</v>
      </c>
      <c r="AK70" s="269"/>
      <c r="AL70" s="269"/>
      <c r="AM70" s="269"/>
      <c r="AN70" s="269" t="s">
        <v>572</v>
      </c>
      <c r="AO70" s="269" t="s">
        <v>573</v>
      </c>
      <c r="AP70" s="271" t="s">
        <v>1715</v>
      </c>
      <c r="AQ70" s="822">
        <f t="shared" si="28"/>
        <v>0</v>
      </c>
      <c r="AR70" s="823">
        <f t="shared" si="29"/>
        <v>0</v>
      </c>
      <c r="AS70" s="824">
        <f t="shared" ref="AS70:AS85" si="69">IF(AND(SUMIF($A:$A,CONCATENATE($A70,"-","?"),$F:$F)+SUMIF($A:$A,CONCATENATE($A70,"-","??"),$F:$F)&gt;0,SUMIF($A:$A,CONCATENATE($A70,"-","?"),$F:$F)+SUMIF($A:$A,CONCATENATE($A70,"-","??"),$F:$F)&lt;&gt;$F70),1,0)</f>
        <v>0</v>
      </c>
      <c r="AT70" s="824">
        <f t="shared" ref="AT70:AT101" si="70">IF(AND(SUMIF($A:$A,CONCATENATE($A70,"-","?"),$I:$I)+SUMIF($A:$A,CONCATENATE($A70,"-","??"),$I:$I)&gt;0,SUMIF($A:$A,CONCATENATE($A70,"-","?"),$I:$I)+SUMIF($A:$A,CONCATENATE($A70,"-","??"),$I:$I)&lt;&gt;$I70),1,0)</f>
        <v>0</v>
      </c>
      <c r="AU70" s="131">
        <f t="shared" si="30"/>
        <v>-3.1930333817126288</v>
      </c>
      <c r="AV70" s="132">
        <f t="shared" si="5"/>
        <v>-23.088455772113946</v>
      </c>
      <c r="AW70" s="131">
        <f t="shared" si="6"/>
        <v>-23.684210526315784</v>
      </c>
      <c r="AX70" s="133">
        <f t="shared" si="7"/>
        <v>35105.26315789474</v>
      </c>
      <c r="AY70" s="133">
        <f t="shared" si="8"/>
        <v>35379.310344827587</v>
      </c>
      <c r="AZ70" s="134" t="str">
        <f t="shared" si="31"/>
        <v/>
      </c>
      <c r="BA70" s="643">
        <v>25</v>
      </c>
      <c r="BB70" s="825" t="s">
        <v>2758</v>
      </c>
      <c r="BC70" s="942">
        <v>1378</v>
      </c>
      <c r="BD70" s="942">
        <v>41</v>
      </c>
      <c r="BE70" s="942"/>
      <c r="BF70" s="942">
        <v>1334</v>
      </c>
      <c r="BG70" s="942">
        <v>38</v>
      </c>
      <c r="BH70" s="942"/>
      <c r="BI70" s="943"/>
      <c r="BJ70" s="507">
        <v>1378</v>
      </c>
      <c r="BK70" s="943"/>
      <c r="BL70" s="507">
        <v>1334</v>
      </c>
      <c r="BM70" s="269" t="s">
        <v>225</v>
      </c>
      <c r="BN70" s="269" t="s">
        <v>210</v>
      </c>
      <c r="BO70" s="271" t="s">
        <v>1715</v>
      </c>
      <c r="BP70" s="262" t="str">
        <f t="shared" si="32"/>
        <v/>
      </c>
      <c r="BQ70" s="827">
        <f t="shared" si="33"/>
        <v>0</v>
      </c>
      <c r="BR70" s="827">
        <f t="shared" si="34"/>
        <v>0</v>
      </c>
      <c r="BS70" s="827" t="str">
        <f t="shared" si="35"/>
        <v/>
      </c>
      <c r="BT70" s="828" t="str">
        <f t="shared" si="36"/>
        <v/>
      </c>
      <c r="BU70" s="828" t="str">
        <f t="shared" si="37"/>
        <v/>
      </c>
      <c r="BV70" s="827" t="str">
        <f t="shared" si="38"/>
        <v/>
      </c>
      <c r="BW70" s="827">
        <f t="shared" si="39"/>
        <v>0</v>
      </c>
      <c r="BX70" s="827" t="str">
        <f t="shared" si="40"/>
        <v/>
      </c>
      <c r="BY70" s="827" t="str">
        <f t="shared" si="41"/>
        <v/>
      </c>
      <c r="BZ70" s="827" t="str">
        <f t="shared" si="42"/>
        <v/>
      </c>
      <c r="CA70" s="827" t="str">
        <f t="shared" si="43"/>
        <v/>
      </c>
      <c r="CB70" s="829"/>
      <c r="CC70" s="1125" t="s">
        <v>3397</v>
      </c>
      <c r="CD70" s="1126">
        <f t="shared" si="44"/>
        <v>0</v>
      </c>
      <c r="CE70" s="1126">
        <f t="shared" si="45"/>
        <v>0</v>
      </c>
    </row>
    <row r="71" spans="1:83" s="2" customFormat="1" ht="63">
      <c r="A71" s="366">
        <v>27</v>
      </c>
      <c r="B71" s="154" t="s">
        <v>2971</v>
      </c>
      <c r="C71" s="375" t="s">
        <v>306</v>
      </c>
      <c r="D71" s="375" t="s">
        <v>2972</v>
      </c>
      <c r="E71" s="372" t="s">
        <v>90</v>
      </c>
      <c r="F71" s="1506">
        <v>486</v>
      </c>
      <c r="G71" s="1506">
        <v>13</v>
      </c>
      <c r="H71" s="1506"/>
      <c r="I71" s="1236">
        <v>482</v>
      </c>
      <c r="J71" s="1236">
        <v>13</v>
      </c>
      <c r="K71" s="1506"/>
      <c r="L71" s="367"/>
      <c r="M71" s="360">
        <v>486</v>
      </c>
      <c r="N71" s="1187"/>
      <c r="O71" s="1187">
        <v>482</v>
      </c>
      <c r="P71" s="372" t="s">
        <v>231</v>
      </c>
      <c r="Q71" s="1237" t="s">
        <v>3568</v>
      </c>
      <c r="R71" s="1237" t="s">
        <v>3549</v>
      </c>
      <c r="S71" s="1240" t="s">
        <v>3644</v>
      </c>
      <c r="T71" s="1598" t="s">
        <v>3645</v>
      </c>
      <c r="U71" s="1495"/>
      <c r="V71" s="773"/>
      <c r="W71" s="734"/>
      <c r="X71" s="734"/>
      <c r="Y71" s="734"/>
      <c r="Z71" s="734"/>
      <c r="AA71" s="734"/>
      <c r="AB71" s="734"/>
      <c r="AC71" s="821"/>
      <c r="AD71" s="269" t="s">
        <v>228</v>
      </c>
      <c r="AE71" s="304" t="s">
        <v>532</v>
      </c>
      <c r="AF71" s="304" t="s">
        <v>533</v>
      </c>
      <c r="AG71" s="304" t="s">
        <v>531</v>
      </c>
      <c r="AH71" s="304" t="s">
        <v>3081</v>
      </c>
      <c r="AI71" s="304" t="s">
        <v>211</v>
      </c>
      <c r="AJ71" s="304" t="s">
        <v>235</v>
      </c>
      <c r="AK71" s="304"/>
      <c r="AL71" s="304"/>
      <c r="AM71" s="304"/>
      <c r="AN71" s="269" t="s">
        <v>610</v>
      </c>
      <c r="AO71" s="269" t="s">
        <v>611</v>
      </c>
      <c r="AP71" s="271" t="s">
        <v>2975</v>
      </c>
      <c r="AQ71" s="822">
        <f t="shared" si="28"/>
        <v>0</v>
      </c>
      <c r="AR71" s="823">
        <f t="shared" si="29"/>
        <v>0</v>
      </c>
      <c r="AS71" s="824">
        <f t="shared" si="69"/>
        <v>0</v>
      </c>
      <c r="AT71" s="824">
        <f t="shared" si="70"/>
        <v>0</v>
      </c>
      <c r="AU71" s="131">
        <f t="shared" si="30"/>
        <v>492.6829268292683</v>
      </c>
      <c r="AV71" s="132">
        <f t="shared" si="5"/>
        <v>-0.82304526748970819</v>
      </c>
      <c r="AW71" s="131">
        <f t="shared" si="6"/>
        <v>0</v>
      </c>
      <c r="AX71" s="133">
        <f t="shared" si="7"/>
        <v>37384.61538461539</v>
      </c>
      <c r="AY71" s="133">
        <f t="shared" si="8"/>
        <v>37076.923076923078</v>
      </c>
      <c r="AZ71" s="134" t="str">
        <f t="shared" si="31"/>
        <v/>
      </c>
      <c r="BA71" s="643">
        <v>26</v>
      </c>
      <c r="BB71" s="825" t="s">
        <v>2971</v>
      </c>
      <c r="BC71" s="826">
        <v>82</v>
      </c>
      <c r="BD71" s="826">
        <v>3</v>
      </c>
      <c r="BE71" s="826"/>
      <c r="BF71" s="826">
        <v>486</v>
      </c>
      <c r="BG71" s="826">
        <v>13</v>
      </c>
      <c r="BH71" s="826"/>
      <c r="BI71" s="506"/>
      <c r="BJ71" s="507">
        <v>82</v>
      </c>
      <c r="BK71" s="506"/>
      <c r="BL71" s="507">
        <v>486</v>
      </c>
      <c r="BM71" s="304" t="s">
        <v>225</v>
      </c>
      <c r="BN71" s="304" t="s">
        <v>211</v>
      </c>
      <c r="BO71" s="271" t="s">
        <v>2975</v>
      </c>
      <c r="BP71" s="262" t="str">
        <f t="shared" si="32"/>
        <v/>
      </c>
      <c r="BQ71" s="827">
        <f t="shared" si="33"/>
        <v>0</v>
      </c>
      <c r="BR71" s="827">
        <f t="shared" si="34"/>
        <v>0</v>
      </c>
      <c r="BS71" s="827" t="str">
        <f t="shared" si="35"/>
        <v/>
      </c>
      <c r="BT71" s="828" t="str">
        <f t="shared" si="36"/>
        <v/>
      </c>
      <c r="BU71" s="828" t="str">
        <f t="shared" si="37"/>
        <v/>
      </c>
      <c r="BV71" s="827" t="str">
        <f t="shared" si="38"/>
        <v/>
      </c>
      <c r="BW71" s="827">
        <f t="shared" si="39"/>
        <v>0</v>
      </c>
      <c r="BX71" s="827" t="str">
        <f t="shared" si="40"/>
        <v/>
      </c>
      <c r="BY71" s="827" t="str">
        <f t="shared" si="41"/>
        <v/>
      </c>
      <c r="BZ71" s="827" t="str">
        <f t="shared" si="42"/>
        <v/>
      </c>
      <c r="CA71" s="827" t="str">
        <f t="shared" si="43"/>
        <v/>
      </c>
      <c r="CB71" s="829"/>
      <c r="CC71" s="1125" t="s">
        <v>3397</v>
      </c>
      <c r="CD71" s="1126">
        <f t="shared" si="44"/>
        <v>0</v>
      </c>
      <c r="CE71" s="1126">
        <f t="shared" si="45"/>
        <v>0</v>
      </c>
    </row>
    <row r="72" spans="1:83" s="8" customFormat="1" ht="121.5">
      <c r="A72" s="366">
        <v>28</v>
      </c>
      <c r="B72" s="154" t="s">
        <v>2973</v>
      </c>
      <c r="C72" s="375" t="s">
        <v>295</v>
      </c>
      <c r="D72" s="375" t="s">
        <v>2974</v>
      </c>
      <c r="E72" s="372" t="s">
        <v>297</v>
      </c>
      <c r="F72" s="1506">
        <v>0</v>
      </c>
      <c r="G72" s="1506">
        <v>0</v>
      </c>
      <c r="H72" s="1506">
        <v>0</v>
      </c>
      <c r="I72" s="1236">
        <v>0</v>
      </c>
      <c r="J72" s="1236">
        <v>0</v>
      </c>
      <c r="K72" s="1506"/>
      <c r="L72" s="367">
        <v>0</v>
      </c>
      <c r="M72" s="360">
        <v>0</v>
      </c>
      <c r="N72" s="1187">
        <v>0</v>
      </c>
      <c r="O72" s="1187">
        <v>0</v>
      </c>
      <c r="P72" s="372" t="s">
        <v>1023</v>
      </c>
      <c r="Q72" s="1237" t="s">
        <v>3568</v>
      </c>
      <c r="R72" s="1239" t="s">
        <v>2154</v>
      </c>
      <c r="S72" s="1240" t="s">
        <v>2163</v>
      </c>
      <c r="T72" s="1241" t="s">
        <v>2164</v>
      </c>
      <c r="U72" s="1495"/>
      <c r="V72" s="773"/>
      <c r="W72" s="734"/>
      <c r="X72" s="734"/>
      <c r="Y72" s="734"/>
      <c r="Z72" s="734"/>
      <c r="AA72" s="734"/>
      <c r="AB72" s="734"/>
      <c r="AC72" s="944"/>
      <c r="AD72" s="269" t="s">
        <v>228</v>
      </c>
      <c r="AE72" s="304" t="s">
        <v>224</v>
      </c>
      <c r="AF72" s="269" t="s">
        <v>756</v>
      </c>
      <c r="AG72" s="269" t="s">
        <v>757</v>
      </c>
      <c r="AH72" s="304" t="s">
        <v>235</v>
      </c>
      <c r="AI72" s="269" t="s">
        <v>758</v>
      </c>
      <c r="AJ72" s="269" t="s">
        <v>235</v>
      </c>
      <c r="AK72" s="269"/>
      <c r="AL72" s="269"/>
      <c r="AM72" s="269"/>
      <c r="AN72" s="269" t="s">
        <v>610</v>
      </c>
      <c r="AO72" s="269" t="s">
        <v>611</v>
      </c>
      <c r="AP72" s="271" t="s">
        <v>2998</v>
      </c>
      <c r="AQ72" s="822">
        <f t="shared" si="28"/>
        <v>0</v>
      </c>
      <c r="AR72" s="823">
        <f t="shared" si="29"/>
        <v>0</v>
      </c>
      <c r="AS72" s="824">
        <f t="shared" si="69"/>
        <v>0</v>
      </c>
      <c r="AT72" s="824">
        <f t="shared" si="70"/>
        <v>0</v>
      </c>
      <c r="AU72" s="131">
        <f t="shared" si="30"/>
        <v>-100</v>
      </c>
      <c r="AV72" s="132" t="str">
        <f t="shared" si="5"/>
        <v/>
      </c>
      <c r="AW72" s="131" t="str">
        <f t="shared" si="6"/>
        <v/>
      </c>
      <c r="AX72" s="133" t="str">
        <f t="shared" si="7"/>
        <v/>
      </c>
      <c r="AY72" s="133" t="str">
        <f t="shared" si="8"/>
        <v/>
      </c>
      <c r="AZ72" s="134" t="str">
        <f t="shared" si="31"/>
        <v/>
      </c>
      <c r="BA72" s="643">
        <v>27</v>
      </c>
      <c r="BB72" s="825" t="s">
        <v>2973</v>
      </c>
      <c r="BC72" s="826">
        <v>85</v>
      </c>
      <c r="BD72" s="826"/>
      <c r="BE72" s="826">
        <v>6</v>
      </c>
      <c r="BF72" s="826">
        <v>0</v>
      </c>
      <c r="BG72" s="826">
        <v>0</v>
      </c>
      <c r="BH72" s="826">
        <v>0</v>
      </c>
      <c r="BI72" s="506">
        <v>85</v>
      </c>
      <c r="BJ72" s="507">
        <v>0</v>
      </c>
      <c r="BK72" s="506">
        <v>0</v>
      </c>
      <c r="BL72" s="507">
        <v>0</v>
      </c>
      <c r="BM72" s="269" t="s">
        <v>225</v>
      </c>
      <c r="BN72" s="269" t="s">
        <v>758</v>
      </c>
      <c r="BO72" s="271" t="s">
        <v>2998</v>
      </c>
      <c r="BP72" s="262" t="str">
        <f t="shared" si="32"/>
        <v/>
      </c>
      <c r="BQ72" s="827">
        <f t="shared" si="33"/>
        <v>0</v>
      </c>
      <c r="BR72" s="827">
        <f t="shared" si="34"/>
        <v>0</v>
      </c>
      <c r="BS72" s="827">
        <f t="shared" si="35"/>
        <v>0</v>
      </c>
      <c r="BT72" s="828" t="str">
        <f t="shared" si="36"/>
        <v/>
      </c>
      <c r="BU72" s="828" t="str">
        <f t="shared" si="37"/>
        <v/>
      </c>
      <c r="BV72" s="827">
        <f t="shared" si="38"/>
        <v>0</v>
      </c>
      <c r="BW72" s="827">
        <f t="shared" si="39"/>
        <v>0</v>
      </c>
      <c r="BX72" s="827" t="str">
        <f t="shared" si="40"/>
        <v/>
      </c>
      <c r="BY72" s="827" t="str">
        <f t="shared" si="41"/>
        <v/>
      </c>
      <c r="BZ72" s="827" t="str">
        <f t="shared" si="42"/>
        <v/>
      </c>
      <c r="CA72" s="827" t="str">
        <f t="shared" si="43"/>
        <v/>
      </c>
      <c r="CB72" s="829"/>
      <c r="CC72" s="1125" t="s">
        <v>3397</v>
      </c>
      <c r="CD72" s="1126">
        <f t="shared" ref="CD72:CD135" si="71">F72-L72-M72</f>
        <v>0</v>
      </c>
      <c r="CE72" s="1126">
        <f t="shared" ref="CE72:CE135" si="72">I72-N72-O72</f>
        <v>0</v>
      </c>
    </row>
    <row r="73" spans="1:83" s="2" customFormat="1" ht="27">
      <c r="A73" s="366">
        <v>29</v>
      </c>
      <c r="B73" s="154" t="s">
        <v>307</v>
      </c>
      <c r="C73" s="143"/>
      <c r="D73" s="93"/>
      <c r="E73" s="74"/>
      <c r="F73" s="82"/>
      <c r="G73" s="82"/>
      <c r="H73" s="82"/>
      <c r="I73" s="82"/>
      <c r="J73" s="82"/>
      <c r="K73" s="82"/>
      <c r="L73" s="76"/>
      <c r="M73" s="121"/>
      <c r="N73" s="76"/>
      <c r="O73" s="121"/>
      <c r="P73" s="74"/>
      <c r="Q73" s="74"/>
      <c r="R73" s="74"/>
      <c r="S73" s="85" t="s">
        <v>175</v>
      </c>
      <c r="T73" s="81" t="s">
        <v>175</v>
      </c>
      <c r="U73" s="1576" t="s">
        <v>4328</v>
      </c>
      <c r="V73" s="940"/>
      <c r="W73" s="941"/>
      <c r="X73" s="941"/>
      <c r="Y73" s="941"/>
      <c r="Z73" s="941"/>
      <c r="AA73" s="941"/>
      <c r="AB73" s="941"/>
      <c r="AC73" s="821"/>
      <c r="AD73" s="269" t="s">
        <v>530</v>
      </c>
      <c r="AE73" s="269" t="s">
        <v>530</v>
      </c>
      <c r="AF73" s="269" t="s">
        <v>530</v>
      </c>
      <c r="AG73" s="269" t="s">
        <v>530</v>
      </c>
      <c r="AH73" s="304" t="s">
        <v>90</v>
      </c>
      <c r="AI73" s="269" t="s">
        <v>752</v>
      </c>
      <c r="AJ73" s="269" t="s">
        <v>752</v>
      </c>
      <c r="AK73" s="269"/>
      <c r="AL73" s="269"/>
      <c r="AM73" s="269"/>
      <c r="AN73" s="269" t="s">
        <v>90</v>
      </c>
      <c r="AO73" s="269" t="s">
        <v>90</v>
      </c>
      <c r="AP73" s="271" t="s">
        <v>2924</v>
      </c>
      <c r="AQ73" s="822">
        <f t="shared" ref="AQ73:AQ128" si="73">IF(F73&lt;&gt;L73+M73,1,0)</f>
        <v>0</v>
      </c>
      <c r="AR73" s="823">
        <f t="shared" ref="AR73:AR128" si="74">IF(I73&lt;&gt;N73+O73,1,0)</f>
        <v>0</v>
      </c>
      <c r="AS73" s="824">
        <f t="shared" si="69"/>
        <v>0</v>
      </c>
      <c r="AT73" s="824">
        <f t="shared" si="70"/>
        <v>0</v>
      </c>
      <c r="AU73" s="131" t="str">
        <f t="shared" ref="AU73:AU128" si="75">IF(AND(BC73="",$F73=""),"",IF(BC73=0,"",($F73/BC73-1)*100))</f>
        <v/>
      </c>
      <c r="AV73" s="132" t="str">
        <f t="shared" ref="AV73:AV128" si="76">IF(AND($I73="",$F73=""),"",IF($F73=0,"",($I73/$F73-1)*100))</f>
        <v/>
      </c>
      <c r="AW73" s="131" t="str">
        <f t="shared" ref="AW73:AW128" si="77">IF(AND($K73&lt;&gt;"",$H73&lt;&gt;""),IF($H73=0,"",($K73/$H73-1)*100),IF(AND($J73&lt;&gt;"",$G73&lt;&gt;""),IF($G73=0,"",($J73/$G73-1)*100),""))</f>
        <v/>
      </c>
      <c r="AX73" s="133" t="str">
        <f t="shared" ref="AX73:AX128" si="78">IF(OR($F73=0,SUM($G73:$H73)=0),"",IF(AND($H73=0,$G73&gt;0),$F73/$G73*1000,$F73/$H73*1000))</f>
        <v/>
      </c>
      <c r="AY73" s="133" t="str">
        <f t="shared" ref="AY73:AY128" si="79">IF(OR($I73=0,SUM($J73:$K73)=0),"",IF(AND($K73=0,$J73&gt;0),$I73/$J73*1000,$I73/$K73*1000))</f>
        <v/>
      </c>
      <c r="AZ73" s="134" t="str">
        <f t="shared" ref="AZ73:AZ128" si="80">IF(OR(AX73="",AY73=""),"",IF(AX73=0,"",IF(ABS(AY73/AX73-1)&gt;0.29,(AY73/AX73-1)*100,"")))</f>
        <v/>
      </c>
      <c r="BA73" s="687">
        <v>28</v>
      </c>
      <c r="BB73" s="825" t="s">
        <v>307</v>
      </c>
      <c r="BC73" s="826"/>
      <c r="BD73" s="826"/>
      <c r="BE73" s="826"/>
      <c r="BF73" s="826"/>
      <c r="BG73" s="826"/>
      <c r="BH73" s="826"/>
      <c r="BI73" s="506"/>
      <c r="BJ73" s="507">
        <v>0</v>
      </c>
      <c r="BK73" s="506"/>
      <c r="BL73" s="507"/>
      <c r="BM73" s="269" t="s">
        <v>182</v>
      </c>
      <c r="BN73" s="269" t="s">
        <v>182</v>
      </c>
      <c r="BO73" s="271" t="s">
        <v>2924</v>
      </c>
      <c r="BP73" s="262" t="str">
        <f t="shared" ref="BP73:BP128" si="81">IF($B73="","",IF(BB73&lt;&gt;$B73,"修正",""))</f>
        <v/>
      </c>
      <c r="BQ73" s="827" t="str">
        <f t="shared" ref="BQ73:BQ128" si="82">IF(AND($F73="",BF73=""),"",$F73-BF73)</f>
        <v/>
      </c>
      <c r="BR73" s="827" t="str">
        <f t="shared" ref="BR73:BR128" si="83">IF(AND($G73="",BG73=""),"",$G73-BG73)</f>
        <v/>
      </c>
      <c r="BS73" s="827" t="str">
        <f t="shared" ref="BS73:BS128" si="84">IF(AND($H73="",BH73=""),"",$H73-BH73)</f>
        <v/>
      </c>
      <c r="BT73" s="828" t="str">
        <f t="shared" ref="BT73:BT128" si="85">IF(AND(BC73="",BF73=""),"",IF(OR(BQ73="",BQ73=0),"",IF(BC73=0,"",(BF73/BC73-1)*100)))</f>
        <v/>
      </c>
      <c r="BU73" s="828" t="str">
        <f t="shared" ref="BU73:BU128" si="86">IF(AND(BC73="",$F73=""),"",IF(OR(BQ73="",BQ73=0),"",IF(BC73=0,"",($F73/BC73-1)*100)))</f>
        <v/>
      </c>
      <c r="BV73" s="827" t="str">
        <f t="shared" ref="BV73:BV128" si="87">IF(AND($L73="",BK73=""),"",$L73-BK73)</f>
        <v/>
      </c>
      <c r="BW73" s="827" t="str">
        <f t="shared" ref="BW73:BW128" si="88">IF(AND($M73="",BL73=""),"",$M73-BL73)</f>
        <v/>
      </c>
      <c r="BX73" s="827" t="str">
        <f t="shared" ref="BX73:BX128" si="89">IF(AND(BM73="",$AF73=""),"",IF(BM73&lt;&gt;$AF73,"修正",""))</f>
        <v/>
      </c>
      <c r="BY73" s="827" t="str">
        <f t="shared" ref="BY73:BY128" si="90">IF(AND(BN73="",$AI73=""),"",IF(BN73&lt;&gt;$AI73,"修正",""))</f>
        <v/>
      </c>
      <c r="BZ73" s="827" t="str">
        <f t="shared" ref="BZ73:BZ128" si="91">IF(BQ73="","",IF(AND(BF73=0,$F73&gt;0,OR($AI73="X",$AI73=""),$AJ73&lt;&gt;"N"),"是否漏編",""))</f>
        <v/>
      </c>
      <c r="CA73" s="827" t="str">
        <f t="shared" ref="CA73:CA128" si="92">IF(BZ73&lt;&gt;"","chk",IF(OR(BM73="D",$AF73="D"),IF(SUM($L73:$M73,BK73:BL73)=0,"",IF(OR(BP73&lt;&gt;"",COUNTIF(BV73:BW73,"&gt;0")+COUNTIF(BV73:BW73,"&lt;0")&gt;0,BX73&lt;&gt;"",BY73&lt;&gt;""),"chk","")),""))</f>
        <v/>
      </c>
      <c r="CB73" s="829"/>
      <c r="CC73" s="1125" t="s">
        <v>1014</v>
      </c>
      <c r="CD73" s="1126">
        <f t="shared" si="71"/>
        <v>0</v>
      </c>
      <c r="CE73" s="1126">
        <f t="shared" si="72"/>
        <v>0</v>
      </c>
    </row>
    <row r="74" spans="1:83" s="2" customFormat="1" ht="54">
      <c r="A74" s="1486">
        <v>30</v>
      </c>
      <c r="B74" s="1474" t="s">
        <v>3890</v>
      </c>
      <c r="C74" s="1475" t="s">
        <v>2147</v>
      </c>
      <c r="D74" s="1475" t="s">
        <v>2148</v>
      </c>
      <c r="E74" s="1487" t="s">
        <v>285</v>
      </c>
      <c r="F74" s="1218">
        <v>271.5</v>
      </c>
      <c r="G74" s="1218"/>
      <c r="H74" s="1218">
        <v>181</v>
      </c>
      <c r="I74" s="1218">
        <v>270</v>
      </c>
      <c r="J74" s="1218"/>
      <c r="K74" s="1218">
        <v>180</v>
      </c>
      <c r="L74" s="1213"/>
      <c r="M74" s="1213">
        <v>271.5</v>
      </c>
      <c r="N74" s="1213"/>
      <c r="O74" s="1213">
        <v>270</v>
      </c>
      <c r="P74" s="1488" t="s">
        <v>231</v>
      </c>
      <c r="Q74" s="1219" t="s">
        <v>309</v>
      </c>
      <c r="R74" s="1219" t="s">
        <v>3891</v>
      </c>
      <c r="S74" s="1221" t="s">
        <v>3892</v>
      </c>
      <c r="T74" s="1489" t="s">
        <v>3893</v>
      </c>
      <c r="U74" s="1476" t="s">
        <v>310</v>
      </c>
      <c r="V74" s="940"/>
      <c r="W74" s="941"/>
      <c r="X74" s="941"/>
      <c r="Y74" s="941"/>
      <c r="Z74" s="941"/>
      <c r="AA74" s="941"/>
      <c r="AB74" s="941"/>
      <c r="AC74" s="821"/>
      <c r="AD74" s="269" t="s">
        <v>228</v>
      </c>
      <c r="AE74" s="269" t="s">
        <v>2242</v>
      </c>
      <c r="AF74" s="269" t="s">
        <v>1350</v>
      </c>
      <c r="AG74" s="269" t="s">
        <v>231</v>
      </c>
      <c r="AH74" s="304" t="s">
        <v>3081</v>
      </c>
      <c r="AI74" s="269" t="s">
        <v>2976</v>
      </c>
      <c r="AJ74" s="269" t="s">
        <v>392</v>
      </c>
      <c r="AK74" s="269"/>
      <c r="AL74" s="269"/>
      <c r="AM74" s="269"/>
      <c r="AN74" s="269" t="s">
        <v>593</v>
      </c>
      <c r="AO74" s="269" t="s">
        <v>594</v>
      </c>
      <c r="AP74" s="271"/>
      <c r="AQ74" s="822">
        <f t="shared" si="73"/>
        <v>0</v>
      </c>
      <c r="AR74" s="823">
        <f t="shared" si="74"/>
        <v>0</v>
      </c>
      <c r="AS74" s="824">
        <f t="shared" si="69"/>
        <v>0</v>
      </c>
      <c r="AT74" s="824">
        <f t="shared" si="70"/>
        <v>0</v>
      </c>
      <c r="AU74" s="131">
        <f t="shared" si="75"/>
        <v>-6.7010309278350499</v>
      </c>
      <c r="AV74" s="132">
        <f t="shared" si="76"/>
        <v>-0.55248618784530246</v>
      </c>
      <c r="AW74" s="131">
        <f t="shared" si="77"/>
        <v>-0.55248618784530246</v>
      </c>
      <c r="AX74" s="133">
        <f t="shared" si="78"/>
        <v>1500</v>
      </c>
      <c r="AY74" s="133">
        <f t="shared" si="79"/>
        <v>1500</v>
      </c>
      <c r="AZ74" s="134" t="str">
        <f t="shared" si="80"/>
        <v/>
      </c>
      <c r="BA74" s="687">
        <v>29</v>
      </c>
      <c r="BB74" s="945" t="s">
        <v>2676</v>
      </c>
      <c r="BC74" s="946">
        <v>291</v>
      </c>
      <c r="BD74" s="946"/>
      <c r="BE74" s="946">
        <v>194</v>
      </c>
      <c r="BF74" s="947">
        <v>271.5</v>
      </c>
      <c r="BG74" s="948"/>
      <c r="BH74" s="948">
        <v>181</v>
      </c>
      <c r="BI74" s="746"/>
      <c r="BJ74" s="689">
        <v>291</v>
      </c>
      <c r="BK74" s="746"/>
      <c r="BL74" s="746">
        <v>271.5</v>
      </c>
      <c r="BM74" s="269" t="s">
        <v>1350</v>
      </c>
      <c r="BN74" s="269" t="s">
        <v>2976</v>
      </c>
      <c r="BO74" s="271"/>
      <c r="BP74" s="262" t="str">
        <f t="shared" si="81"/>
        <v/>
      </c>
      <c r="BQ74" s="827">
        <f t="shared" si="82"/>
        <v>0</v>
      </c>
      <c r="BR74" s="827" t="str">
        <f t="shared" si="83"/>
        <v/>
      </c>
      <c r="BS74" s="827">
        <f t="shared" si="84"/>
        <v>0</v>
      </c>
      <c r="BT74" s="828" t="str">
        <f t="shared" si="85"/>
        <v/>
      </c>
      <c r="BU74" s="828" t="str">
        <f t="shared" si="86"/>
        <v/>
      </c>
      <c r="BV74" s="827" t="str">
        <f t="shared" si="87"/>
        <v/>
      </c>
      <c r="BW74" s="827">
        <f t="shared" si="88"/>
        <v>0</v>
      </c>
      <c r="BX74" s="827" t="str">
        <f t="shared" si="89"/>
        <v/>
      </c>
      <c r="BY74" s="827" t="str">
        <f t="shared" si="90"/>
        <v/>
      </c>
      <c r="BZ74" s="827" t="str">
        <f t="shared" si="91"/>
        <v/>
      </c>
      <c r="CA74" s="827" t="str">
        <f t="shared" si="92"/>
        <v/>
      </c>
      <c r="CB74" s="829"/>
      <c r="CC74" s="1125" t="s">
        <v>1014</v>
      </c>
      <c r="CD74" s="1126">
        <f t="shared" si="71"/>
        <v>0</v>
      </c>
      <c r="CE74" s="1126">
        <f t="shared" si="72"/>
        <v>0</v>
      </c>
    </row>
    <row r="75" spans="1:83" s="2" customFormat="1" ht="81">
      <c r="A75" s="1486">
        <v>31</v>
      </c>
      <c r="B75" s="1474" t="s">
        <v>308</v>
      </c>
      <c r="C75" s="1475" t="s">
        <v>2147</v>
      </c>
      <c r="D75" s="1475" t="s">
        <v>2148</v>
      </c>
      <c r="E75" s="1219" t="s">
        <v>285</v>
      </c>
      <c r="F75" s="1218">
        <v>82.5</v>
      </c>
      <c r="G75" s="1218"/>
      <c r="H75" s="1218">
        <v>55</v>
      </c>
      <c r="I75" s="1490">
        <v>64.5</v>
      </c>
      <c r="J75" s="1218"/>
      <c r="K75" s="1218">
        <v>43</v>
      </c>
      <c r="L75" s="1213"/>
      <c r="M75" s="1213">
        <v>82.5</v>
      </c>
      <c r="N75" s="1213"/>
      <c r="O75" s="1213">
        <v>64.5</v>
      </c>
      <c r="P75" s="1491" t="s">
        <v>231</v>
      </c>
      <c r="Q75" s="1219" t="s">
        <v>309</v>
      </c>
      <c r="R75" s="1219" t="s">
        <v>3891</v>
      </c>
      <c r="S75" s="1221" t="s">
        <v>3892</v>
      </c>
      <c r="T75" s="1489" t="s">
        <v>3893</v>
      </c>
      <c r="U75" s="1476" t="s">
        <v>310</v>
      </c>
      <c r="V75" s="773"/>
      <c r="W75" s="734"/>
      <c r="X75" s="734"/>
      <c r="Y75" s="734"/>
      <c r="Z75" s="734"/>
      <c r="AA75" s="734"/>
      <c r="AB75" s="734"/>
      <c r="AC75" s="821"/>
      <c r="AD75" s="269" t="s">
        <v>228</v>
      </c>
      <c r="AE75" s="304" t="s">
        <v>534</v>
      </c>
      <c r="AF75" s="304" t="s">
        <v>533</v>
      </c>
      <c r="AG75" s="304" t="s">
        <v>531</v>
      </c>
      <c r="AH75" s="304" t="s">
        <v>3081</v>
      </c>
      <c r="AI75" s="304" t="s">
        <v>759</v>
      </c>
      <c r="AJ75" s="304" t="s">
        <v>235</v>
      </c>
      <c r="AK75" s="304"/>
      <c r="AL75" s="304"/>
      <c r="AM75" s="304"/>
      <c r="AN75" s="269" t="s">
        <v>572</v>
      </c>
      <c r="AO75" s="269" t="s">
        <v>573</v>
      </c>
      <c r="AP75" s="271" t="s">
        <v>1625</v>
      </c>
      <c r="AQ75" s="822">
        <f t="shared" si="73"/>
        <v>0</v>
      </c>
      <c r="AR75" s="823">
        <f t="shared" si="74"/>
        <v>0</v>
      </c>
      <c r="AS75" s="824">
        <f t="shared" si="69"/>
        <v>0</v>
      </c>
      <c r="AT75" s="824">
        <f t="shared" si="70"/>
        <v>0</v>
      </c>
      <c r="AU75" s="131">
        <f t="shared" si="75"/>
        <v>-31.25</v>
      </c>
      <c r="AV75" s="132">
        <f t="shared" si="76"/>
        <v>-21.818181818181813</v>
      </c>
      <c r="AW75" s="131">
        <f t="shared" si="77"/>
        <v>-21.818181818181813</v>
      </c>
      <c r="AX75" s="133">
        <f t="shared" si="78"/>
        <v>1500</v>
      </c>
      <c r="AY75" s="133">
        <f t="shared" si="79"/>
        <v>1500</v>
      </c>
      <c r="AZ75" s="134" t="str">
        <f t="shared" si="80"/>
        <v/>
      </c>
      <c r="BA75" s="949">
        <v>30</v>
      </c>
      <c r="BB75" s="950" t="s">
        <v>308</v>
      </c>
      <c r="BC75" s="861">
        <v>120</v>
      </c>
      <c r="BD75" s="861"/>
      <c r="BE75" s="861">
        <v>80</v>
      </c>
      <c r="BF75" s="861">
        <v>82.5</v>
      </c>
      <c r="BG75" s="861"/>
      <c r="BH75" s="861">
        <v>55</v>
      </c>
      <c r="BI75" s="536"/>
      <c r="BJ75" s="536">
        <v>120</v>
      </c>
      <c r="BK75" s="536"/>
      <c r="BL75" s="536">
        <v>82.5</v>
      </c>
      <c r="BM75" s="304" t="s">
        <v>225</v>
      </c>
      <c r="BN75" s="304" t="s">
        <v>759</v>
      </c>
      <c r="BO75" s="271" t="s">
        <v>1625</v>
      </c>
      <c r="BP75" s="262" t="str">
        <f t="shared" si="81"/>
        <v/>
      </c>
      <c r="BQ75" s="827">
        <f t="shared" si="82"/>
        <v>0</v>
      </c>
      <c r="BR75" s="827" t="str">
        <f t="shared" si="83"/>
        <v/>
      </c>
      <c r="BS75" s="827">
        <f t="shared" si="84"/>
        <v>0</v>
      </c>
      <c r="BT75" s="828" t="str">
        <f t="shared" si="85"/>
        <v/>
      </c>
      <c r="BU75" s="828" t="str">
        <f t="shared" si="86"/>
        <v/>
      </c>
      <c r="BV75" s="827" t="str">
        <f t="shared" si="87"/>
        <v/>
      </c>
      <c r="BW75" s="827">
        <f t="shared" si="88"/>
        <v>0</v>
      </c>
      <c r="BX75" s="827" t="str">
        <f t="shared" si="89"/>
        <v/>
      </c>
      <c r="BY75" s="827" t="str">
        <f t="shared" si="90"/>
        <v/>
      </c>
      <c r="BZ75" s="827" t="str">
        <f t="shared" si="91"/>
        <v/>
      </c>
      <c r="CA75" s="827" t="str">
        <f t="shared" si="92"/>
        <v/>
      </c>
      <c r="CB75" s="829"/>
      <c r="CC75" s="1125" t="s">
        <v>1014</v>
      </c>
      <c r="CD75" s="1126">
        <f t="shared" si="71"/>
        <v>0</v>
      </c>
      <c r="CE75" s="1126">
        <f t="shared" si="72"/>
        <v>0</v>
      </c>
    </row>
    <row r="76" spans="1:83" s="8" customFormat="1" ht="54">
      <c r="A76" s="1486">
        <v>32</v>
      </c>
      <c r="B76" s="1474" t="s">
        <v>311</v>
      </c>
      <c r="C76" s="1492"/>
      <c r="D76" s="1475" t="s">
        <v>2148</v>
      </c>
      <c r="E76" s="1219" t="s">
        <v>90</v>
      </c>
      <c r="F76" s="1218">
        <v>192</v>
      </c>
      <c r="G76" s="1218"/>
      <c r="H76" s="1218">
        <v>64</v>
      </c>
      <c r="I76" s="1218">
        <v>180</v>
      </c>
      <c r="J76" s="1218"/>
      <c r="K76" s="1218">
        <v>60</v>
      </c>
      <c r="L76" s="1213"/>
      <c r="M76" s="1218">
        <v>192</v>
      </c>
      <c r="N76" s="1213"/>
      <c r="O76" s="1218">
        <v>180</v>
      </c>
      <c r="P76" s="1219" t="s">
        <v>231</v>
      </c>
      <c r="Q76" s="1219" t="s">
        <v>309</v>
      </c>
      <c r="R76" s="1219" t="s">
        <v>3891</v>
      </c>
      <c r="S76" s="1221" t="s">
        <v>3892</v>
      </c>
      <c r="T76" s="1489" t="s">
        <v>3893</v>
      </c>
      <c r="U76" s="1476" t="s">
        <v>310</v>
      </c>
      <c r="V76" s="773"/>
      <c r="W76" s="734"/>
      <c r="X76" s="734"/>
      <c r="Y76" s="734"/>
      <c r="Z76" s="734"/>
      <c r="AA76" s="734"/>
      <c r="AB76" s="734"/>
      <c r="AC76" s="944"/>
      <c r="AD76" s="269" t="s">
        <v>228</v>
      </c>
      <c r="AE76" s="304" t="s">
        <v>534</v>
      </c>
      <c r="AF76" s="304" t="s">
        <v>533</v>
      </c>
      <c r="AG76" s="304" t="s">
        <v>531</v>
      </c>
      <c r="AH76" s="304" t="s">
        <v>3081</v>
      </c>
      <c r="AI76" s="304" t="s">
        <v>212</v>
      </c>
      <c r="AJ76" s="304" t="s">
        <v>235</v>
      </c>
      <c r="AK76" s="304"/>
      <c r="AL76" s="304"/>
      <c r="AM76" s="304"/>
      <c r="AN76" s="269" t="s">
        <v>572</v>
      </c>
      <c r="AO76" s="269" t="s">
        <v>573</v>
      </c>
      <c r="AP76" s="271" t="s">
        <v>1319</v>
      </c>
      <c r="AQ76" s="822">
        <f t="shared" si="73"/>
        <v>0</v>
      </c>
      <c r="AR76" s="823">
        <f t="shared" si="74"/>
        <v>0</v>
      </c>
      <c r="AS76" s="824">
        <f t="shared" si="69"/>
        <v>0</v>
      </c>
      <c r="AT76" s="824">
        <f t="shared" si="70"/>
        <v>0</v>
      </c>
      <c r="AU76" s="131">
        <f t="shared" si="75"/>
        <v>30.612244897959172</v>
      </c>
      <c r="AV76" s="132">
        <f t="shared" si="76"/>
        <v>-6.25</v>
      </c>
      <c r="AW76" s="131">
        <f t="shared" si="77"/>
        <v>-6.25</v>
      </c>
      <c r="AX76" s="133">
        <f t="shared" si="78"/>
        <v>3000</v>
      </c>
      <c r="AY76" s="133">
        <f t="shared" si="79"/>
        <v>3000</v>
      </c>
      <c r="AZ76" s="134" t="str">
        <f t="shared" si="80"/>
        <v/>
      </c>
      <c r="BA76" s="949">
        <v>31</v>
      </c>
      <c r="BB76" s="950" t="s">
        <v>311</v>
      </c>
      <c r="BC76" s="861">
        <v>147</v>
      </c>
      <c r="BD76" s="861"/>
      <c r="BE76" s="861">
        <v>49</v>
      </c>
      <c r="BF76" s="861">
        <v>192</v>
      </c>
      <c r="BG76" s="861"/>
      <c r="BH76" s="861">
        <v>64</v>
      </c>
      <c r="BI76" s="536"/>
      <c r="BJ76" s="536">
        <v>147</v>
      </c>
      <c r="BK76" s="676"/>
      <c r="BL76" s="861">
        <v>192</v>
      </c>
      <c r="BM76" s="304" t="s">
        <v>225</v>
      </c>
      <c r="BN76" s="304" t="s">
        <v>212</v>
      </c>
      <c r="BO76" s="271" t="s">
        <v>1319</v>
      </c>
      <c r="BP76" s="262" t="str">
        <f t="shared" si="81"/>
        <v/>
      </c>
      <c r="BQ76" s="827">
        <f t="shared" si="82"/>
        <v>0</v>
      </c>
      <c r="BR76" s="827" t="str">
        <f t="shared" si="83"/>
        <v/>
      </c>
      <c r="BS76" s="827">
        <f t="shared" si="84"/>
        <v>0</v>
      </c>
      <c r="BT76" s="828" t="str">
        <f t="shared" si="85"/>
        <v/>
      </c>
      <c r="BU76" s="828" t="str">
        <f t="shared" si="86"/>
        <v/>
      </c>
      <c r="BV76" s="827" t="str">
        <f t="shared" si="87"/>
        <v/>
      </c>
      <c r="BW76" s="827">
        <f t="shared" si="88"/>
        <v>0</v>
      </c>
      <c r="BX76" s="827" t="str">
        <f t="shared" si="89"/>
        <v/>
      </c>
      <c r="BY76" s="827" t="str">
        <f t="shared" si="90"/>
        <v/>
      </c>
      <c r="BZ76" s="827" t="str">
        <f t="shared" si="91"/>
        <v/>
      </c>
      <c r="CA76" s="827" t="str">
        <f t="shared" si="92"/>
        <v/>
      </c>
      <c r="CB76" s="829"/>
      <c r="CC76" s="1125" t="s">
        <v>1014</v>
      </c>
      <c r="CD76" s="1126">
        <f t="shared" si="71"/>
        <v>0</v>
      </c>
      <c r="CE76" s="1126">
        <f t="shared" si="72"/>
        <v>0</v>
      </c>
    </row>
    <row r="77" spans="1:83" s="11" customFormat="1" ht="27">
      <c r="A77" s="366">
        <v>33</v>
      </c>
      <c r="B77" s="375" t="s">
        <v>538</v>
      </c>
      <c r="C77" s="375"/>
      <c r="D77" s="375"/>
      <c r="E77" s="372"/>
      <c r="F77" s="1493">
        <f>F78+F79</f>
        <v>30</v>
      </c>
      <c r="G77" s="1493">
        <f t="shared" ref="G77:O77" si="93">G78+G79</f>
        <v>0</v>
      </c>
      <c r="H77" s="1493">
        <f t="shared" si="93"/>
        <v>20</v>
      </c>
      <c r="I77" s="1493">
        <f t="shared" si="93"/>
        <v>30</v>
      </c>
      <c r="J77" s="1493">
        <f t="shared" si="93"/>
        <v>0</v>
      </c>
      <c r="K77" s="1493">
        <f t="shared" si="93"/>
        <v>20</v>
      </c>
      <c r="L77" s="1493">
        <f t="shared" si="93"/>
        <v>0</v>
      </c>
      <c r="M77" s="1493">
        <f t="shared" si="93"/>
        <v>30</v>
      </c>
      <c r="N77" s="1493">
        <f t="shared" si="93"/>
        <v>0</v>
      </c>
      <c r="O77" s="1493">
        <f t="shared" si="93"/>
        <v>30</v>
      </c>
      <c r="P77" s="1493"/>
      <c r="Q77" s="372"/>
      <c r="R77" s="372"/>
      <c r="S77" s="441"/>
      <c r="T77" s="1494"/>
      <c r="U77" s="1495"/>
      <c r="V77" s="773"/>
      <c r="W77" s="734"/>
      <c r="X77" s="734"/>
      <c r="Y77" s="734"/>
      <c r="Z77" s="734"/>
      <c r="AA77" s="734"/>
      <c r="AB77" s="734"/>
      <c r="AC77" s="821"/>
      <c r="AD77" s="269" t="s">
        <v>182</v>
      </c>
      <c r="AE77" s="304" t="s">
        <v>182</v>
      </c>
      <c r="AF77" s="304" t="s">
        <v>535</v>
      </c>
      <c r="AG77" s="304" t="s">
        <v>182</v>
      </c>
      <c r="AH77" s="304" t="s">
        <v>90</v>
      </c>
      <c r="AI77" s="304" t="s">
        <v>182</v>
      </c>
      <c r="AJ77" s="304" t="s">
        <v>182</v>
      </c>
      <c r="AK77" s="304"/>
      <c r="AL77" s="304"/>
      <c r="AM77" s="304"/>
      <c r="AN77" s="269" t="s">
        <v>90</v>
      </c>
      <c r="AO77" s="269" t="s">
        <v>90</v>
      </c>
      <c r="AP77" s="271"/>
      <c r="AQ77" s="822">
        <f t="shared" si="73"/>
        <v>0</v>
      </c>
      <c r="AR77" s="823">
        <f t="shared" si="74"/>
        <v>0</v>
      </c>
      <c r="AS77" s="824">
        <f t="shared" si="69"/>
        <v>0</v>
      </c>
      <c r="AT77" s="824">
        <f t="shared" si="70"/>
        <v>0</v>
      </c>
      <c r="AU77" s="131">
        <f t="shared" si="75"/>
        <v>0</v>
      </c>
      <c r="AV77" s="132">
        <f t="shared" si="76"/>
        <v>0</v>
      </c>
      <c r="AW77" s="131">
        <f t="shared" si="77"/>
        <v>0</v>
      </c>
      <c r="AX77" s="133">
        <f t="shared" si="78"/>
        <v>1500</v>
      </c>
      <c r="AY77" s="133">
        <f t="shared" si="79"/>
        <v>1500</v>
      </c>
      <c r="AZ77" s="134" t="str">
        <f t="shared" si="80"/>
        <v/>
      </c>
      <c r="BA77" s="949">
        <v>32</v>
      </c>
      <c r="BB77" s="951" t="s">
        <v>538</v>
      </c>
      <c r="BC77" s="952">
        <v>30</v>
      </c>
      <c r="BD77" s="952">
        <v>0</v>
      </c>
      <c r="BE77" s="952">
        <v>20</v>
      </c>
      <c r="BF77" s="952">
        <v>30</v>
      </c>
      <c r="BG77" s="952">
        <v>0</v>
      </c>
      <c r="BH77" s="952">
        <v>20</v>
      </c>
      <c r="BI77" s="952">
        <v>0</v>
      </c>
      <c r="BJ77" s="952">
        <v>30</v>
      </c>
      <c r="BK77" s="952">
        <v>0</v>
      </c>
      <c r="BL77" s="952">
        <v>30</v>
      </c>
      <c r="BM77" s="304" t="s">
        <v>376</v>
      </c>
      <c r="BN77" s="304" t="s">
        <v>182</v>
      </c>
      <c r="BO77" s="271"/>
      <c r="BP77" s="262" t="str">
        <f t="shared" si="81"/>
        <v/>
      </c>
      <c r="BQ77" s="827">
        <f t="shared" si="82"/>
        <v>0</v>
      </c>
      <c r="BR77" s="827">
        <f t="shared" si="83"/>
        <v>0</v>
      </c>
      <c r="BS77" s="827">
        <f t="shared" si="84"/>
        <v>0</v>
      </c>
      <c r="BT77" s="828" t="str">
        <f t="shared" si="85"/>
        <v/>
      </c>
      <c r="BU77" s="828" t="str">
        <f t="shared" si="86"/>
        <v/>
      </c>
      <c r="BV77" s="827">
        <f t="shared" si="87"/>
        <v>0</v>
      </c>
      <c r="BW77" s="827">
        <f t="shared" si="88"/>
        <v>0</v>
      </c>
      <c r="BX77" s="827" t="str">
        <f t="shared" si="89"/>
        <v/>
      </c>
      <c r="BY77" s="827" t="str">
        <f t="shared" si="90"/>
        <v/>
      </c>
      <c r="BZ77" s="827" t="str">
        <f t="shared" si="91"/>
        <v/>
      </c>
      <c r="CA77" s="827" t="str">
        <f t="shared" si="92"/>
        <v/>
      </c>
      <c r="CB77" s="829"/>
      <c r="CC77" s="1125" t="s">
        <v>3423</v>
      </c>
      <c r="CD77" s="1126">
        <f t="shared" si="71"/>
        <v>0</v>
      </c>
      <c r="CE77" s="1126">
        <f t="shared" si="72"/>
        <v>0</v>
      </c>
    </row>
    <row r="78" spans="1:83" s="2" customFormat="1" ht="47.25">
      <c r="A78" s="1397" t="s">
        <v>1636</v>
      </c>
      <c r="B78" s="1436" t="s">
        <v>312</v>
      </c>
      <c r="C78" s="1437"/>
      <c r="D78" s="1496"/>
      <c r="E78" s="1497"/>
      <c r="F78" s="1498"/>
      <c r="G78" s="1498"/>
      <c r="H78" s="1498"/>
      <c r="I78" s="1498"/>
      <c r="J78" s="1498"/>
      <c r="K78" s="1498"/>
      <c r="L78" s="1499"/>
      <c r="M78" s="1438"/>
      <c r="N78" s="1499"/>
      <c r="O78" s="1438"/>
      <c r="P78" s="1497"/>
      <c r="Q78" s="1487" t="s">
        <v>309</v>
      </c>
      <c r="R78" s="1487" t="s">
        <v>3894</v>
      </c>
      <c r="S78" s="1500" t="s">
        <v>3895</v>
      </c>
      <c r="T78" s="1501" t="s">
        <v>3896</v>
      </c>
      <c r="U78" s="1439" t="s">
        <v>3897</v>
      </c>
      <c r="V78" s="940"/>
      <c r="W78" s="941"/>
      <c r="X78" s="941"/>
      <c r="Y78" s="941"/>
      <c r="Z78" s="941"/>
      <c r="AA78" s="941"/>
      <c r="AB78" s="941"/>
      <c r="AC78" s="821"/>
      <c r="AD78" s="269" t="s">
        <v>530</v>
      </c>
      <c r="AE78" s="269" t="s">
        <v>530</v>
      </c>
      <c r="AF78" s="269" t="s">
        <v>530</v>
      </c>
      <c r="AG78" s="269" t="s">
        <v>530</v>
      </c>
      <c r="AH78" s="304" t="s">
        <v>90</v>
      </c>
      <c r="AI78" s="269" t="s">
        <v>752</v>
      </c>
      <c r="AJ78" s="269" t="s">
        <v>752</v>
      </c>
      <c r="AK78" s="269"/>
      <c r="AL78" s="269"/>
      <c r="AM78" s="269"/>
      <c r="AN78" s="269" t="s">
        <v>90</v>
      </c>
      <c r="AO78" s="269" t="s">
        <v>90</v>
      </c>
      <c r="AP78" s="271" t="s">
        <v>2924</v>
      </c>
      <c r="AQ78" s="822">
        <f t="shared" si="73"/>
        <v>0</v>
      </c>
      <c r="AR78" s="823">
        <f t="shared" si="74"/>
        <v>0</v>
      </c>
      <c r="AS78" s="824">
        <f t="shared" si="69"/>
        <v>0</v>
      </c>
      <c r="AT78" s="824">
        <f t="shared" si="70"/>
        <v>0</v>
      </c>
      <c r="AU78" s="131" t="str">
        <f t="shared" si="75"/>
        <v/>
      </c>
      <c r="AV78" s="132" t="str">
        <f t="shared" si="76"/>
        <v/>
      </c>
      <c r="AW78" s="131" t="str">
        <f t="shared" si="77"/>
        <v/>
      </c>
      <c r="AX78" s="133" t="str">
        <f t="shared" si="78"/>
        <v/>
      </c>
      <c r="AY78" s="133" t="str">
        <f t="shared" si="79"/>
        <v/>
      </c>
      <c r="AZ78" s="134" t="str">
        <f t="shared" si="80"/>
        <v/>
      </c>
      <c r="BA78" s="953" t="s">
        <v>1634</v>
      </c>
      <c r="BB78" s="950" t="s">
        <v>312</v>
      </c>
      <c r="BC78" s="954"/>
      <c r="BD78" s="954"/>
      <c r="BE78" s="954"/>
      <c r="BF78" s="954"/>
      <c r="BG78" s="954"/>
      <c r="BH78" s="954"/>
      <c r="BI78" s="955"/>
      <c r="BJ78" s="536">
        <v>0</v>
      </c>
      <c r="BK78" s="956"/>
      <c r="BL78" s="676"/>
      <c r="BM78" s="269" t="s">
        <v>182</v>
      </c>
      <c r="BN78" s="269" t="s">
        <v>182</v>
      </c>
      <c r="BO78" s="271" t="s">
        <v>2924</v>
      </c>
      <c r="BP78" s="262" t="str">
        <f t="shared" si="81"/>
        <v/>
      </c>
      <c r="BQ78" s="827" t="str">
        <f t="shared" si="82"/>
        <v/>
      </c>
      <c r="BR78" s="827" t="str">
        <f t="shared" si="83"/>
        <v/>
      </c>
      <c r="BS78" s="827" t="str">
        <f t="shared" si="84"/>
        <v/>
      </c>
      <c r="BT78" s="828" t="str">
        <f t="shared" si="85"/>
        <v/>
      </c>
      <c r="BU78" s="828" t="str">
        <f t="shared" si="86"/>
        <v/>
      </c>
      <c r="BV78" s="827" t="str">
        <f t="shared" si="87"/>
        <v/>
      </c>
      <c r="BW78" s="827" t="str">
        <f t="shared" si="88"/>
        <v/>
      </c>
      <c r="BX78" s="827" t="str">
        <f t="shared" si="89"/>
        <v/>
      </c>
      <c r="BY78" s="827" t="str">
        <f t="shared" si="90"/>
        <v/>
      </c>
      <c r="BZ78" s="827" t="str">
        <f t="shared" si="91"/>
        <v/>
      </c>
      <c r="CA78" s="827" t="str">
        <f t="shared" si="92"/>
        <v/>
      </c>
      <c r="CB78" s="829"/>
      <c r="CC78" s="1125" t="s">
        <v>3423</v>
      </c>
      <c r="CD78" s="1126">
        <f t="shared" si="71"/>
        <v>0</v>
      </c>
      <c r="CE78" s="1126">
        <f t="shared" si="72"/>
        <v>0</v>
      </c>
    </row>
    <row r="79" spans="1:83" s="2" customFormat="1" ht="54">
      <c r="A79" s="1502" t="s">
        <v>3898</v>
      </c>
      <c r="B79" s="1474" t="s">
        <v>313</v>
      </c>
      <c r="C79" s="1503" t="s">
        <v>1864</v>
      </c>
      <c r="D79" s="1475" t="s">
        <v>2148</v>
      </c>
      <c r="E79" s="1491" t="s">
        <v>285</v>
      </c>
      <c r="F79" s="1504">
        <v>30</v>
      </c>
      <c r="G79" s="1504"/>
      <c r="H79" s="1504">
        <v>20</v>
      </c>
      <c r="I79" s="1504">
        <v>30</v>
      </c>
      <c r="J79" s="1504"/>
      <c r="K79" s="1504">
        <v>20</v>
      </c>
      <c r="L79" s="1505"/>
      <c r="M79" s="1504">
        <v>30</v>
      </c>
      <c r="N79" s="1505"/>
      <c r="O79" s="1504">
        <v>30</v>
      </c>
      <c r="P79" s="1491" t="s">
        <v>231</v>
      </c>
      <c r="Q79" s="1219" t="s">
        <v>309</v>
      </c>
      <c r="R79" s="1219" t="s">
        <v>3891</v>
      </c>
      <c r="S79" s="1221" t="s">
        <v>3892</v>
      </c>
      <c r="T79" s="1489" t="s">
        <v>3893</v>
      </c>
      <c r="U79" s="1476" t="s">
        <v>1865</v>
      </c>
      <c r="V79" s="773"/>
      <c r="W79" s="734"/>
      <c r="X79" s="734"/>
      <c r="Y79" s="734"/>
      <c r="Z79" s="734"/>
      <c r="AA79" s="734"/>
      <c r="AB79" s="734"/>
      <c r="AC79" s="821"/>
      <c r="AD79" s="269" t="s">
        <v>228</v>
      </c>
      <c r="AE79" s="304" t="s">
        <v>534</v>
      </c>
      <c r="AF79" s="304" t="s">
        <v>533</v>
      </c>
      <c r="AG79" s="304" t="s">
        <v>531</v>
      </c>
      <c r="AH79" s="304" t="s">
        <v>3081</v>
      </c>
      <c r="AI79" s="304" t="s">
        <v>2012</v>
      </c>
      <c r="AJ79" s="304" t="s">
        <v>235</v>
      </c>
      <c r="AK79" s="304"/>
      <c r="AL79" s="304"/>
      <c r="AM79" s="304"/>
      <c r="AN79" s="269" t="s">
        <v>593</v>
      </c>
      <c r="AO79" s="269" t="s">
        <v>594</v>
      </c>
      <c r="AP79" s="271" t="s">
        <v>2011</v>
      </c>
      <c r="AQ79" s="822">
        <f t="shared" si="73"/>
        <v>0</v>
      </c>
      <c r="AR79" s="823">
        <f t="shared" si="74"/>
        <v>0</v>
      </c>
      <c r="AS79" s="824">
        <f t="shared" si="69"/>
        <v>0</v>
      </c>
      <c r="AT79" s="824">
        <f t="shared" si="70"/>
        <v>0</v>
      </c>
      <c r="AU79" s="131">
        <f t="shared" si="75"/>
        <v>0</v>
      </c>
      <c r="AV79" s="132">
        <f t="shared" si="76"/>
        <v>0</v>
      </c>
      <c r="AW79" s="131">
        <f t="shared" si="77"/>
        <v>0</v>
      </c>
      <c r="AX79" s="133">
        <f t="shared" si="78"/>
        <v>1500</v>
      </c>
      <c r="AY79" s="133">
        <f t="shared" si="79"/>
        <v>1500</v>
      </c>
      <c r="AZ79" s="134" t="str">
        <f t="shared" si="80"/>
        <v/>
      </c>
      <c r="BA79" s="953" t="s">
        <v>1635</v>
      </c>
      <c r="BB79" s="950" t="s">
        <v>313</v>
      </c>
      <c r="BC79" s="954">
        <v>30</v>
      </c>
      <c r="BD79" s="954"/>
      <c r="BE79" s="954">
        <v>20</v>
      </c>
      <c r="BF79" s="954">
        <v>30</v>
      </c>
      <c r="BG79" s="954"/>
      <c r="BH79" s="954">
        <v>20</v>
      </c>
      <c r="BI79" s="955"/>
      <c r="BJ79" s="536">
        <v>30</v>
      </c>
      <c r="BK79" s="956"/>
      <c r="BL79" s="954">
        <v>30</v>
      </c>
      <c r="BM79" s="304" t="s">
        <v>225</v>
      </c>
      <c r="BN79" s="304" t="s">
        <v>2012</v>
      </c>
      <c r="BO79" s="271" t="s">
        <v>2011</v>
      </c>
      <c r="BP79" s="262" t="str">
        <f t="shared" si="81"/>
        <v/>
      </c>
      <c r="BQ79" s="827">
        <f t="shared" si="82"/>
        <v>0</v>
      </c>
      <c r="BR79" s="827" t="str">
        <f t="shared" si="83"/>
        <v/>
      </c>
      <c r="BS79" s="827">
        <f t="shared" si="84"/>
        <v>0</v>
      </c>
      <c r="BT79" s="828" t="str">
        <f t="shared" si="85"/>
        <v/>
      </c>
      <c r="BU79" s="828" t="str">
        <f t="shared" si="86"/>
        <v/>
      </c>
      <c r="BV79" s="827" t="str">
        <f t="shared" si="87"/>
        <v/>
      </c>
      <c r="BW79" s="827">
        <f t="shared" si="88"/>
        <v>0</v>
      </c>
      <c r="BX79" s="827" t="str">
        <f t="shared" si="89"/>
        <v/>
      </c>
      <c r="BY79" s="827" t="str">
        <f t="shared" si="90"/>
        <v/>
      </c>
      <c r="BZ79" s="827" t="str">
        <f t="shared" si="91"/>
        <v/>
      </c>
      <c r="CA79" s="827" t="str">
        <f t="shared" si="92"/>
        <v/>
      </c>
      <c r="CB79" s="829"/>
      <c r="CC79" s="1125" t="s">
        <v>3423</v>
      </c>
      <c r="CD79" s="1126">
        <f t="shared" si="71"/>
        <v>0</v>
      </c>
      <c r="CE79" s="1126">
        <f t="shared" si="72"/>
        <v>0</v>
      </c>
    </row>
    <row r="80" spans="1:83" s="11" customFormat="1" ht="27">
      <c r="A80" s="366">
        <v>34</v>
      </c>
      <c r="B80" s="375" t="s">
        <v>539</v>
      </c>
      <c r="C80" s="440"/>
      <c r="D80" s="375"/>
      <c r="E80" s="372"/>
      <c r="F80" s="1506"/>
      <c r="G80" s="1506"/>
      <c r="H80" s="1506"/>
      <c r="I80" s="1506"/>
      <c r="J80" s="1506"/>
      <c r="K80" s="1506"/>
      <c r="L80" s="367"/>
      <c r="M80" s="360"/>
      <c r="N80" s="367"/>
      <c r="O80" s="360"/>
      <c r="P80" s="372"/>
      <c r="Q80" s="372"/>
      <c r="R80" s="372"/>
      <c r="S80" s="441" t="s">
        <v>175</v>
      </c>
      <c r="T80" s="1507" t="s">
        <v>175</v>
      </c>
      <c r="U80" s="1447" t="s">
        <v>3899</v>
      </c>
      <c r="V80" s="773"/>
      <c r="W80" s="734"/>
      <c r="X80" s="734"/>
      <c r="Y80" s="734"/>
      <c r="Z80" s="734"/>
      <c r="AA80" s="734"/>
      <c r="AB80" s="734"/>
      <c r="AC80" s="821"/>
      <c r="AD80" s="269" t="s">
        <v>182</v>
      </c>
      <c r="AE80" s="304" t="s">
        <v>182</v>
      </c>
      <c r="AF80" s="304" t="s">
        <v>535</v>
      </c>
      <c r="AG80" s="304" t="s">
        <v>182</v>
      </c>
      <c r="AH80" s="304" t="s">
        <v>90</v>
      </c>
      <c r="AI80" s="304" t="s">
        <v>182</v>
      </c>
      <c r="AJ80" s="304" t="s">
        <v>182</v>
      </c>
      <c r="AK80" s="304"/>
      <c r="AL80" s="304"/>
      <c r="AM80" s="304"/>
      <c r="AN80" s="269" t="s">
        <v>90</v>
      </c>
      <c r="AO80" s="269" t="s">
        <v>90</v>
      </c>
      <c r="AP80" s="271" t="s">
        <v>2924</v>
      </c>
      <c r="AQ80" s="822">
        <f t="shared" si="73"/>
        <v>0</v>
      </c>
      <c r="AR80" s="823">
        <f t="shared" si="74"/>
        <v>0</v>
      </c>
      <c r="AS80" s="824">
        <f t="shared" si="69"/>
        <v>0</v>
      </c>
      <c r="AT80" s="824">
        <f t="shared" si="70"/>
        <v>0</v>
      </c>
      <c r="AU80" s="131" t="str">
        <f t="shared" si="75"/>
        <v/>
      </c>
      <c r="AV80" s="132" t="str">
        <f t="shared" si="76"/>
        <v/>
      </c>
      <c r="AW80" s="131" t="str">
        <f t="shared" si="77"/>
        <v/>
      </c>
      <c r="AX80" s="133" t="str">
        <f t="shared" si="78"/>
        <v/>
      </c>
      <c r="AY80" s="133" t="str">
        <f t="shared" si="79"/>
        <v/>
      </c>
      <c r="AZ80" s="134" t="str">
        <f t="shared" si="80"/>
        <v/>
      </c>
      <c r="BA80" s="949">
        <v>33</v>
      </c>
      <c r="BB80" s="951" t="s">
        <v>539</v>
      </c>
      <c r="BC80" s="888"/>
      <c r="BD80" s="888"/>
      <c r="BE80" s="888"/>
      <c r="BF80" s="888"/>
      <c r="BG80" s="888"/>
      <c r="BH80" s="888"/>
      <c r="BI80" s="545"/>
      <c r="BJ80" s="544">
        <v>0</v>
      </c>
      <c r="BK80" s="545"/>
      <c r="BL80" s="544"/>
      <c r="BM80" s="304" t="s">
        <v>376</v>
      </c>
      <c r="BN80" s="304" t="s">
        <v>182</v>
      </c>
      <c r="BO80" s="271" t="s">
        <v>2924</v>
      </c>
      <c r="BP80" s="262" t="str">
        <f t="shared" si="81"/>
        <v/>
      </c>
      <c r="BQ80" s="827" t="str">
        <f t="shared" si="82"/>
        <v/>
      </c>
      <c r="BR80" s="827" t="str">
        <f t="shared" si="83"/>
        <v/>
      </c>
      <c r="BS80" s="827" t="str">
        <f t="shared" si="84"/>
        <v/>
      </c>
      <c r="BT80" s="828" t="str">
        <f t="shared" si="85"/>
        <v/>
      </c>
      <c r="BU80" s="828" t="str">
        <f t="shared" si="86"/>
        <v/>
      </c>
      <c r="BV80" s="827" t="str">
        <f t="shared" si="87"/>
        <v/>
      </c>
      <c r="BW80" s="827" t="str">
        <f t="shared" si="88"/>
        <v/>
      </c>
      <c r="BX80" s="827" t="str">
        <f t="shared" si="89"/>
        <v/>
      </c>
      <c r="BY80" s="827" t="str">
        <f t="shared" si="90"/>
        <v/>
      </c>
      <c r="BZ80" s="827" t="str">
        <f t="shared" si="91"/>
        <v/>
      </c>
      <c r="CA80" s="827" t="str">
        <f t="shared" si="92"/>
        <v/>
      </c>
      <c r="CB80" s="829"/>
      <c r="CC80" s="1125" t="s">
        <v>3423</v>
      </c>
      <c r="CD80" s="1126">
        <f t="shared" si="71"/>
        <v>0</v>
      </c>
      <c r="CE80" s="1126">
        <f t="shared" si="72"/>
        <v>0</v>
      </c>
    </row>
    <row r="81" spans="1:83" s="8" customFormat="1" ht="40.5">
      <c r="A81" s="373" t="s">
        <v>3327</v>
      </c>
      <c r="B81" s="154" t="s">
        <v>2043</v>
      </c>
      <c r="C81" s="440"/>
      <c r="D81" s="375"/>
      <c r="E81" s="372"/>
      <c r="F81" s="1506"/>
      <c r="G81" s="1506"/>
      <c r="H81" s="1506"/>
      <c r="I81" s="1506"/>
      <c r="J81" s="1506"/>
      <c r="K81" s="1506"/>
      <c r="L81" s="367"/>
      <c r="M81" s="360"/>
      <c r="N81" s="367"/>
      <c r="O81" s="360"/>
      <c r="P81" s="372"/>
      <c r="Q81" s="372"/>
      <c r="R81" s="372"/>
      <c r="S81" s="441" t="s">
        <v>175</v>
      </c>
      <c r="T81" s="1507" t="s">
        <v>175</v>
      </c>
      <c r="U81" s="1447" t="s">
        <v>3900</v>
      </c>
      <c r="V81" s="773"/>
      <c r="W81" s="734"/>
      <c r="X81" s="734"/>
      <c r="Y81" s="734"/>
      <c r="Z81" s="734"/>
      <c r="AA81" s="734"/>
      <c r="AB81" s="734"/>
      <c r="AC81" s="944"/>
      <c r="AD81" s="269" t="s">
        <v>1325</v>
      </c>
      <c r="AE81" s="304" t="s">
        <v>752</v>
      </c>
      <c r="AF81" s="304" t="s">
        <v>1329</v>
      </c>
      <c r="AG81" s="304" t="s">
        <v>1330</v>
      </c>
      <c r="AH81" s="304" t="s">
        <v>90</v>
      </c>
      <c r="AI81" s="304" t="s">
        <v>1331</v>
      </c>
      <c r="AJ81" s="304" t="s">
        <v>1325</v>
      </c>
      <c r="AK81" s="304"/>
      <c r="AL81" s="304"/>
      <c r="AM81" s="304"/>
      <c r="AN81" s="269" t="s">
        <v>90</v>
      </c>
      <c r="AO81" s="269" t="s">
        <v>90</v>
      </c>
      <c r="AP81" s="271" t="s">
        <v>2924</v>
      </c>
      <c r="AQ81" s="822">
        <f t="shared" si="73"/>
        <v>0</v>
      </c>
      <c r="AR81" s="823">
        <f t="shared" si="74"/>
        <v>0</v>
      </c>
      <c r="AS81" s="824">
        <f t="shared" si="69"/>
        <v>0</v>
      </c>
      <c r="AT81" s="824">
        <f t="shared" si="70"/>
        <v>0</v>
      </c>
      <c r="AU81" s="131" t="str">
        <f t="shared" si="75"/>
        <v/>
      </c>
      <c r="AV81" s="132" t="str">
        <f t="shared" si="76"/>
        <v/>
      </c>
      <c r="AW81" s="131" t="str">
        <f t="shared" si="77"/>
        <v/>
      </c>
      <c r="AX81" s="133" t="str">
        <f t="shared" si="78"/>
        <v/>
      </c>
      <c r="AY81" s="133" t="str">
        <f t="shared" si="79"/>
        <v/>
      </c>
      <c r="AZ81" s="134" t="str">
        <f t="shared" si="80"/>
        <v/>
      </c>
      <c r="BA81" s="953" t="s">
        <v>1636</v>
      </c>
      <c r="BB81" s="887" t="s">
        <v>1327</v>
      </c>
      <c r="BC81" s="888"/>
      <c r="BD81" s="888"/>
      <c r="BE81" s="888"/>
      <c r="BF81" s="888"/>
      <c r="BG81" s="888"/>
      <c r="BH81" s="888"/>
      <c r="BI81" s="545"/>
      <c r="BJ81" s="544">
        <v>0</v>
      </c>
      <c r="BK81" s="545"/>
      <c r="BL81" s="544"/>
      <c r="BM81" s="304" t="s">
        <v>182</v>
      </c>
      <c r="BN81" s="304" t="s">
        <v>182</v>
      </c>
      <c r="BO81" s="271" t="s">
        <v>2924</v>
      </c>
      <c r="BP81" s="262" t="str">
        <f t="shared" si="81"/>
        <v/>
      </c>
      <c r="BQ81" s="827" t="str">
        <f t="shared" si="82"/>
        <v/>
      </c>
      <c r="BR81" s="827" t="str">
        <f t="shared" si="83"/>
        <v/>
      </c>
      <c r="BS81" s="827" t="str">
        <f t="shared" si="84"/>
        <v/>
      </c>
      <c r="BT81" s="828" t="str">
        <f t="shared" si="85"/>
        <v/>
      </c>
      <c r="BU81" s="828" t="str">
        <f t="shared" si="86"/>
        <v/>
      </c>
      <c r="BV81" s="827" t="str">
        <f t="shared" si="87"/>
        <v/>
      </c>
      <c r="BW81" s="827" t="str">
        <f t="shared" si="88"/>
        <v/>
      </c>
      <c r="BX81" s="827" t="str">
        <f t="shared" si="89"/>
        <v/>
      </c>
      <c r="BY81" s="827" t="str">
        <f t="shared" si="90"/>
        <v/>
      </c>
      <c r="BZ81" s="827" t="str">
        <f t="shared" si="91"/>
        <v/>
      </c>
      <c r="CA81" s="827" t="str">
        <f t="shared" si="92"/>
        <v/>
      </c>
      <c r="CB81" s="829"/>
      <c r="CC81" s="1125" t="s">
        <v>3423</v>
      </c>
      <c r="CD81" s="1126">
        <f t="shared" si="71"/>
        <v>0</v>
      </c>
      <c r="CE81" s="1126">
        <f t="shared" si="72"/>
        <v>0</v>
      </c>
    </row>
    <row r="82" spans="1:83" s="2" customFormat="1" ht="40.5">
      <c r="A82" s="373" t="s">
        <v>3328</v>
      </c>
      <c r="B82" s="154" t="s">
        <v>316</v>
      </c>
      <c r="C82" s="440"/>
      <c r="D82" s="375"/>
      <c r="E82" s="372"/>
      <c r="F82" s="1506"/>
      <c r="G82" s="1506"/>
      <c r="H82" s="1506"/>
      <c r="I82" s="1506"/>
      <c r="J82" s="1506"/>
      <c r="K82" s="1506"/>
      <c r="L82" s="367"/>
      <c r="M82" s="360"/>
      <c r="N82" s="367"/>
      <c r="O82" s="360"/>
      <c r="P82" s="372"/>
      <c r="Q82" s="372"/>
      <c r="R82" s="372"/>
      <c r="S82" s="441" t="s">
        <v>175</v>
      </c>
      <c r="T82" s="1507" t="s">
        <v>175</v>
      </c>
      <c r="U82" s="1447" t="s">
        <v>3901</v>
      </c>
      <c r="V82" s="940"/>
      <c r="W82" s="941"/>
      <c r="X82" s="941"/>
      <c r="Y82" s="941"/>
      <c r="Z82" s="941"/>
      <c r="AA82" s="941"/>
      <c r="AB82" s="941"/>
      <c r="AC82" s="821"/>
      <c r="AD82" s="269" t="s">
        <v>530</v>
      </c>
      <c r="AE82" s="269" t="s">
        <v>530</v>
      </c>
      <c r="AF82" s="269" t="s">
        <v>530</v>
      </c>
      <c r="AG82" s="269" t="s">
        <v>530</v>
      </c>
      <c r="AH82" s="304" t="s">
        <v>90</v>
      </c>
      <c r="AI82" s="269" t="s">
        <v>90</v>
      </c>
      <c r="AJ82" s="269" t="s">
        <v>90</v>
      </c>
      <c r="AK82" s="269"/>
      <c r="AL82" s="269"/>
      <c r="AM82" s="269"/>
      <c r="AN82" s="269" t="s">
        <v>90</v>
      </c>
      <c r="AO82" s="269" t="s">
        <v>90</v>
      </c>
      <c r="AP82" s="271" t="s">
        <v>2924</v>
      </c>
      <c r="AQ82" s="822">
        <f t="shared" si="73"/>
        <v>0</v>
      </c>
      <c r="AR82" s="823">
        <f t="shared" si="74"/>
        <v>0</v>
      </c>
      <c r="AS82" s="824">
        <f t="shared" si="69"/>
        <v>0</v>
      </c>
      <c r="AT82" s="824">
        <f t="shared" si="70"/>
        <v>0</v>
      </c>
      <c r="AU82" s="131" t="str">
        <f t="shared" si="75"/>
        <v/>
      </c>
      <c r="AV82" s="132" t="str">
        <f t="shared" si="76"/>
        <v/>
      </c>
      <c r="AW82" s="131" t="str">
        <f t="shared" si="77"/>
        <v/>
      </c>
      <c r="AX82" s="133" t="str">
        <f t="shared" si="78"/>
        <v/>
      </c>
      <c r="AY82" s="133" t="str">
        <f t="shared" si="79"/>
        <v/>
      </c>
      <c r="AZ82" s="134" t="str">
        <f t="shared" si="80"/>
        <v/>
      </c>
      <c r="BA82" s="953" t="s">
        <v>1637</v>
      </c>
      <c r="BB82" s="887" t="s">
        <v>316</v>
      </c>
      <c r="BC82" s="888"/>
      <c r="BD82" s="888"/>
      <c r="BE82" s="888"/>
      <c r="BF82" s="888"/>
      <c r="BG82" s="888"/>
      <c r="BH82" s="888"/>
      <c r="BI82" s="545"/>
      <c r="BJ82" s="544">
        <v>0</v>
      </c>
      <c r="BK82" s="545"/>
      <c r="BL82" s="544"/>
      <c r="BM82" s="269" t="s">
        <v>182</v>
      </c>
      <c r="BN82" s="269" t="s">
        <v>90</v>
      </c>
      <c r="BO82" s="271" t="s">
        <v>2924</v>
      </c>
      <c r="BP82" s="262" t="str">
        <f t="shared" si="81"/>
        <v/>
      </c>
      <c r="BQ82" s="827" t="str">
        <f t="shared" si="82"/>
        <v/>
      </c>
      <c r="BR82" s="827" t="str">
        <f t="shared" si="83"/>
        <v/>
      </c>
      <c r="BS82" s="827" t="str">
        <f t="shared" si="84"/>
        <v/>
      </c>
      <c r="BT82" s="828" t="str">
        <f t="shared" si="85"/>
        <v/>
      </c>
      <c r="BU82" s="828" t="str">
        <f t="shared" si="86"/>
        <v/>
      </c>
      <c r="BV82" s="827" t="str">
        <f t="shared" si="87"/>
        <v/>
      </c>
      <c r="BW82" s="827" t="str">
        <f t="shared" si="88"/>
        <v/>
      </c>
      <c r="BX82" s="827" t="str">
        <f t="shared" si="89"/>
        <v/>
      </c>
      <c r="BY82" s="827" t="str">
        <f t="shared" si="90"/>
        <v/>
      </c>
      <c r="BZ82" s="827" t="str">
        <f t="shared" si="91"/>
        <v/>
      </c>
      <c r="CA82" s="827" t="str">
        <f t="shared" si="92"/>
        <v/>
      </c>
      <c r="CB82" s="829"/>
      <c r="CC82" s="1125" t="s">
        <v>3423</v>
      </c>
      <c r="CD82" s="1126">
        <f t="shared" si="71"/>
        <v>0</v>
      </c>
      <c r="CE82" s="1126">
        <f t="shared" si="72"/>
        <v>0</v>
      </c>
    </row>
    <row r="83" spans="1:83" s="11" customFormat="1" ht="40.5">
      <c r="A83" s="366">
        <v>35</v>
      </c>
      <c r="B83" s="375" t="s">
        <v>317</v>
      </c>
      <c r="C83" s="440"/>
      <c r="D83" s="375"/>
      <c r="E83" s="372"/>
      <c r="F83" s="1506"/>
      <c r="G83" s="1506"/>
      <c r="H83" s="1506"/>
      <c r="I83" s="1506"/>
      <c r="J83" s="1506"/>
      <c r="K83" s="1506"/>
      <c r="L83" s="367"/>
      <c r="M83" s="360"/>
      <c r="N83" s="367"/>
      <c r="O83" s="360"/>
      <c r="P83" s="372"/>
      <c r="Q83" s="372"/>
      <c r="R83" s="372"/>
      <c r="S83" s="441" t="s">
        <v>175</v>
      </c>
      <c r="T83" s="1507" t="s">
        <v>175</v>
      </c>
      <c r="U83" s="1447" t="s">
        <v>3901</v>
      </c>
      <c r="V83" s="773"/>
      <c r="W83" s="734"/>
      <c r="X83" s="734"/>
      <c r="Y83" s="734"/>
      <c r="Z83" s="734"/>
      <c r="AA83" s="734"/>
      <c r="AB83" s="734"/>
      <c r="AC83" s="821"/>
      <c r="AD83" s="269" t="s">
        <v>182</v>
      </c>
      <c r="AE83" s="269" t="s">
        <v>182</v>
      </c>
      <c r="AF83" s="269" t="s">
        <v>182</v>
      </c>
      <c r="AG83" s="269" t="s">
        <v>182</v>
      </c>
      <c r="AH83" s="304" t="s">
        <v>90</v>
      </c>
      <c r="AI83" s="269" t="s">
        <v>90</v>
      </c>
      <c r="AJ83" s="269" t="s">
        <v>90</v>
      </c>
      <c r="AK83" s="269"/>
      <c r="AL83" s="269"/>
      <c r="AM83" s="269"/>
      <c r="AN83" s="269" t="s">
        <v>90</v>
      </c>
      <c r="AO83" s="269" t="s">
        <v>90</v>
      </c>
      <c r="AP83" s="271" t="s">
        <v>2924</v>
      </c>
      <c r="AQ83" s="822">
        <f t="shared" si="73"/>
        <v>0</v>
      </c>
      <c r="AR83" s="823">
        <f t="shared" si="74"/>
        <v>0</v>
      </c>
      <c r="AS83" s="824">
        <f t="shared" si="69"/>
        <v>0</v>
      </c>
      <c r="AT83" s="824">
        <f t="shared" si="70"/>
        <v>0</v>
      </c>
      <c r="AU83" s="131" t="str">
        <f t="shared" si="75"/>
        <v/>
      </c>
      <c r="AV83" s="132" t="str">
        <f t="shared" si="76"/>
        <v/>
      </c>
      <c r="AW83" s="131" t="str">
        <f t="shared" si="77"/>
        <v/>
      </c>
      <c r="AX83" s="133" t="str">
        <f t="shared" si="78"/>
        <v/>
      </c>
      <c r="AY83" s="133" t="str">
        <f t="shared" si="79"/>
        <v/>
      </c>
      <c r="AZ83" s="134" t="str">
        <f t="shared" si="80"/>
        <v/>
      </c>
      <c r="BA83" s="949">
        <v>34</v>
      </c>
      <c r="BB83" s="951" t="s">
        <v>317</v>
      </c>
      <c r="BC83" s="888"/>
      <c r="BD83" s="888"/>
      <c r="BE83" s="888"/>
      <c r="BF83" s="888"/>
      <c r="BG83" s="888"/>
      <c r="BH83" s="888"/>
      <c r="BI83" s="545"/>
      <c r="BJ83" s="544">
        <v>0</v>
      </c>
      <c r="BK83" s="545"/>
      <c r="BL83" s="544"/>
      <c r="BM83" s="269" t="s">
        <v>182</v>
      </c>
      <c r="BN83" s="269" t="s">
        <v>90</v>
      </c>
      <c r="BO83" s="271" t="s">
        <v>2924</v>
      </c>
      <c r="BP83" s="262" t="str">
        <f t="shared" si="81"/>
        <v/>
      </c>
      <c r="BQ83" s="827" t="str">
        <f t="shared" si="82"/>
        <v/>
      </c>
      <c r="BR83" s="827" t="str">
        <f t="shared" si="83"/>
        <v/>
      </c>
      <c r="BS83" s="827" t="str">
        <f t="shared" si="84"/>
        <v/>
      </c>
      <c r="BT83" s="828" t="str">
        <f t="shared" si="85"/>
        <v/>
      </c>
      <c r="BU83" s="828" t="str">
        <f t="shared" si="86"/>
        <v/>
      </c>
      <c r="BV83" s="827" t="str">
        <f t="shared" si="87"/>
        <v/>
      </c>
      <c r="BW83" s="827" t="str">
        <f t="shared" si="88"/>
        <v/>
      </c>
      <c r="BX83" s="827" t="str">
        <f t="shared" si="89"/>
        <v/>
      </c>
      <c r="BY83" s="827" t="str">
        <f t="shared" si="90"/>
        <v/>
      </c>
      <c r="BZ83" s="827" t="str">
        <f t="shared" si="91"/>
        <v/>
      </c>
      <c r="CA83" s="827" t="str">
        <f t="shared" si="92"/>
        <v/>
      </c>
      <c r="CB83" s="829"/>
      <c r="CC83" s="1125" t="s">
        <v>3423</v>
      </c>
      <c r="CD83" s="1126">
        <f t="shared" si="71"/>
        <v>0</v>
      </c>
      <c r="CE83" s="1126">
        <f t="shared" si="72"/>
        <v>0</v>
      </c>
    </row>
    <row r="84" spans="1:83" s="2" customFormat="1" ht="27">
      <c r="A84" s="366">
        <v>36</v>
      </c>
      <c r="B84" s="154" t="s">
        <v>318</v>
      </c>
      <c r="C84" s="440"/>
      <c r="D84" s="375"/>
      <c r="E84" s="372"/>
      <c r="F84" s="1506"/>
      <c r="G84" s="1506"/>
      <c r="H84" s="1506"/>
      <c r="I84" s="1506"/>
      <c r="J84" s="1506"/>
      <c r="K84" s="1506"/>
      <c r="L84" s="367"/>
      <c r="M84" s="360"/>
      <c r="N84" s="367"/>
      <c r="O84" s="360"/>
      <c r="P84" s="372"/>
      <c r="Q84" s="372"/>
      <c r="R84" s="372"/>
      <c r="S84" s="441" t="s">
        <v>175</v>
      </c>
      <c r="T84" s="1507" t="s">
        <v>175</v>
      </c>
      <c r="U84" s="1447" t="s">
        <v>3819</v>
      </c>
      <c r="V84" s="940"/>
      <c r="W84" s="941"/>
      <c r="X84" s="941"/>
      <c r="Y84" s="941"/>
      <c r="Z84" s="941"/>
      <c r="AA84" s="941"/>
      <c r="AB84" s="941"/>
      <c r="AC84" s="821"/>
      <c r="AD84" s="269" t="s">
        <v>182</v>
      </c>
      <c r="AE84" s="269" t="s">
        <v>182</v>
      </c>
      <c r="AF84" s="269" t="s">
        <v>182</v>
      </c>
      <c r="AG84" s="269" t="s">
        <v>182</v>
      </c>
      <c r="AH84" s="304" t="s">
        <v>90</v>
      </c>
      <c r="AI84" s="269" t="s">
        <v>90</v>
      </c>
      <c r="AJ84" s="269" t="s">
        <v>90</v>
      </c>
      <c r="AK84" s="269"/>
      <c r="AL84" s="269"/>
      <c r="AM84" s="269"/>
      <c r="AN84" s="269" t="s">
        <v>90</v>
      </c>
      <c r="AO84" s="269" t="s">
        <v>90</v>
      </c>
      <c r="AP84" s="271" t="s">
        <v>2924</v>
      </c>
      <c r="AQ84" s="822">
        <f t="shared" si="73"/>
        <v>0</v>
      </c>
      <c r="AR84" s="823">
        <f t="shared" si="74"/>
        <v>0</v>
      </c>
      <c r="AS84" s="824">
        <f t="shared" si="69"/>
        <v>0</v>
      </c>
      <c r="AT84" s="824">
        <f t="shared" si="70"/>
        <v>0</v>
      </c>
      <c r="AU84" s="131" t="str">
        <f t="shared" si="75"/>
        <v/>
      </c>
      <c r="AV84" s="132" t="str">
        <f t="shared" si="76"/>
        <v/>
      </c>
      <c r="AW84" s="131" t="str">
        <f t="shared" si="77"/>
        <v/>
      </c>
      <c r="AX84" s="133" t="str">
        <f t="shared" si="78"/>
        <v/>
      </c>
      <c r="AY84" s="133" t="str">
        <f t="shared" si="79"/>
        <v/>
      </c>
      <c r="AZ84" s="134" t="str">
        <f t="shared" si="80"/>
        <v/>
      </c>
      <c r="BA84" s="949">
        <v>35</v>
      </c>
      <c r="BB84" s="887" t="s">
        <v>318</v>
      </c>
      <c r="BC84" s="888"/>
      <c r="BD84" s="888"/>
      <c r="BE84" s="888"/>
      <c r="BF84" s="888"/>
      <c r="BG84" s="888"/>
      <c r="BH84" s="888"/>
      <c r="BI84" s="545"/>
      <c r="BJ84" s="544">
        <v>0</v>
      </c>
      <c r="BK84" s="545"/>
      <c r="BL84" s="544"/>
      <c r="BM84" s="269" t="s">
        <v>182</v>
      </c>
      <c r="BN84" s="269" t="s">
        <v>90</v>
      </c>
      <c r="BO84" s="271" t="s">
        <v>2924</v>
      </c>
      <c r="BP84" s="262" t="str">
        <f t="shared" si="81"/>
        <v/>
      </c>
      <c r="BQ84" s="827" t="str">
        <f t="shared" si="82"/>
        <v/>
      </c>
      <c r="BR84" s="827" t="str">
        <f t="shared" si="83"/>
        <v/>
      </c>
      <c r="BS84" s="827" t="str">
        <f t="shared" si="84"/>
        <v/>
      </c>
      <c r="BT84" s="828" t="str">
        <f t="shared" si="85"/>
        <v/>
      </c>
      <c r="BU84" s="828" t="str">
        <f t="shared" si="86"/>
        <v/>
      </c>
      <c r="BV84" s="827" t="str">
        <f t="shared" si="87"/>
        <v/>
      </c>
      <c r="BW84" s="827" t="str">
        <f t="shared" si="88"/>
        <v/>
      </c>
      <c r="BX84" s="827" t="str">
        <f t="shared" si="89"/>
        <v/>
      </c>
      <c r="BY84" s="827" t="str">
        <f t="shared" si="90"/>
        <v/>
      </c>
      <c r="BZ84" s="827" t="str">
        <f t="shared" si="91"/>
        <v/>
      </c>
      <c r="CA84" s="827" t="str">
        <f t="shared" si="92"/>
        <v/>
      </c>
      <c r="CB84" s="829"/>
      <c r="CC84" s="1125" t="s">
        <v>1014</v>
      </c>
      <c r="CD84" s="1126">
        <f t="shared" si="71"/>
        <v>0</v>
      </c>
      <c r="CE84" s="1126">
        <f t="shared" si="72"/>
        <v>0</v>
      </c>
    </row>
    <row r="85" spans="1:83" s="8" customFormat="1" ht="189">
      <c r="A85" s="366">
        <v>37</v>
      </c>
      <c r="B85" s="1474" t="s">
        <v>1064</v>
      </c>
      <c r="C85" s="1475" t="s">
        <v>3902</v>
      </c>
      <c r="D85" s="1475" t="s">
        <v>3903</v>
      </c>
      <c r="E85" s="1219" t="s">
        <v>285</v>
      </c>
      <c r="F85" s="1218">
        <v>37220</v>
      </c>
      <c r="G85" s="1218"/>
      <c r="H85" s="1218">
        <v>900</v>
      </c>
      <c r="I85" s="1218">
        <v>31475</v>
      </c>
      <c r="J85" s="1218"/>
      <c r="K85" s="1218">
        <v>842</v>
      </c>
      <c r="L85" s="1213"/>
      <c r="M85" s="1213">
        <v>37220</v>
      </c>
      <c r="N85" s="1213"/>
      <c r="O85" s="1213">
        <v>31475</v>
      </c>
      <c r="P85" s="1219" t="s">
        <v>231</v>
      </c>
      <c r="Q85" s="1219" t="s">
        <v>3904</v>
      </c>
      <c r="R85" s="1219" t="s">
        <v>3905</v>
      </c>
      <c r="S85" s="1221" t="s">
        <v>3906</v>
      </c>
      <c r="T85" s="1219" t="s">
        <v>3907</v>
      </c>
      <c r="U85" s="1476"/>
      <c r="V85" s="773"/>
      <c r="W85" s="734"/>
      <c r="X85" s="734"/>
      <c r="Y85" s="734"/>
      <c r="Z85" s="734"/>
      <c r="AA85" s="734"/>
      <c r="AB85" s="734"/>
      <c r="AC85" s="944"/>
      <c r="AD85" s="269" t="s">
        <v>228</v>
      </c>
      <c r="AE85" s="304" t="s">
        <v>540</v>
      </c>
      <c r="AF85" s="304" t="s">
        <v>541</v>
      </c>
      <c r="AG85" s="304" t="s">
        <v>542</v>
      </c>
      <c r="AH85" s="304" t="s">
        <v>3081</v>
      </c>
      <c r="AI85" s="304" t="s">
        <v>213</v>
      </c>
      <c r="AJ85" s="304" t="s">
        <v>235</v>
      </c>
      <c r="AK85" s="304"/>
      <c r="AL85" s="304"/>
      <c r="AM85" s="304"/>
      <c r="AN85" s="269" t="s">
        <v>572</v>
      </c>
      <c r="AO85" s="269" t="s">
        <v>573</v>
      </c>
      <c r="AP85" s="271" t="s">
        <v>2985</v>
      </c>
      <c r="AQ85" s="822">
        <f t="shared" si="73"/>
        <v>0</v>
      </c>
      <c r="AR85" s="823">
        <f t="shared" si="74"/>
        <v>0</v>
      </c>
      <c r="AS85" s="824">
        <f t="shared" si="69"/>
        <v>0</v>
      </c>
      <c r="AT85" s="824">
        <f t="shared" si="70"/>
        <v>0</v>
      </c>
      <c r="AU85" s="131">
        <f t="shared" si="75"/>
        <v>71.988355436440088</v>
      </c>
      <c r="AV85" s="132">
        <f t="shared" si="76"/>
        <v>-15.435249865663625</v>
      </c>
      <c r="AW85" s="131">
        <f t="shared" si="77"/>
        <v>-6.4444444444444411</v>
      </c>
      <c r="AX85" s="133">
        <f t="shared" si="78"/>
        <v>41355.555555555555</v>
      </c>
      <c r="AY85" s="133">
        <f t="shared" si="79"/>
        <v>37381.235154394293</v>
      </c>
      <c r="AZ85" s="134" t="str">
        <f t="shared" si="80"/>
        <v/>
      </c>
      <c r="BA85" s="949">
        <v>36</v>
      </c>
      <c r="BB85" s="950" t="s">
        <v>1064</v>
      </c>
      <c r="BC85" s="957">
        <v>21641</v>
      </c>
      <c r="BD85" s="957"/>
      <c r="BE85" s="957">
        <v>823</v>
      </c>
      <c r="BF85" s="957">
        <v>37220</v>
      </c>
      <c r="BG85" s="957"/>
      <c r="BH85" s="957">
        <v>900</v>
      </c>
      <c r="BI85" s="689">
        <v>0</v>
      </c>
      <c r="BJ85" s="689">
        <v>21641</v>
      </c>
      <c r="BK85" s="689"/>
      <c r="BL85" s="689">
        <v>37220</v>
      </c>
      <c r="BM85" s="304" t="s">
        <v>225</v>
      </c>
      <c r="BN85" s="304" t="s">
        <v>213</v>
      </c>
      <c r="BO85" s="271" t="s">
        <v>2985</v>
      </c>
      <c r="BP85" s="262" t="str">
        <f t="shared" si="81"/>
        <v/>
      </c>
      <c r="BQ85" s="827">
        <f t="shared" si="82"/>
        <v>0</v>
      </c>
      <c r="BR85" s="827" t="str">
        <f t="shared" si="83"/>
        <v/>
      </c>
      <c r="BS85" s="827">
        <f t="shared" si="84"/>
        <v>0</v>
      </c>
      <c r="BT85" s="828" t="str">
        <f t="shared" si="85"/>
        <v/>
      </c>
      <c r="BU85" s="828" t="str">
        <f t="shared" si="86"/>
        <v/>
      </c>
      <c r="BV85" s="827" t="str">
        <f t="shared" si="87"/>
        <v/>
      </c>
      <c r="BW85" s="827">
        <f t="shared" si="88"/>
        <v>0</v>
      </c>
      <c r="BX85" s="827" t="str">
        <f t="shared" si="89"/>
        <v/>
      </c>
      <c r="BY85" s="827" t="str">
        <f t="shared" si="90"/>
        <v/>
      </c>
      <c r="BZ85" s="827" t="str">
        <f t="shared" si="91"/>
        <v/>
      </c>
      <c r="CA85" s="827" t="str">
        <f t="shared" si="92"/>
        <v/>
      </c>
      <c r="CB85" s="829"/>
      <c r="CC85" s="1125" t="s">
        <v>1014</v>
      </c>
      <c r="CD85" s="1126">
        <f t="shared" si="71"/>
        <v>0</v>
      </c>
      <c r="CE85" s="1126">
        <f t="shared" si="72"/>
        <v>0</v>
      </c>
    </row>
    <row r="86" spans="1:83" s="8" customFormat="1" ht="54">
      <c r="A86" s="1477">
        <v>38</v>
      </c>
      <c r="B86" s="1478" t="s">
        <v>3908</v>
      </c>
      <c r="C86" s="1479" t="s">
        <v>3909</v>
      </c>
      <c r="D86" s="1479" t="s">
        <v>3910</v>
      </c>
      <c r="E86" s="1220" t="s">
        <v>285</v>
      </c>
      <c r="F86" s="1217">
        <v>0</v>
      </c>
      <c r="G86" s="1217"/>
      <c r="H86" s="1217">
        <v>0</v>
      </c>
      <c r="I86" s="1217">
        <v>7760</v>
      </c>
      <c r="J86" s="1217">
        <v>283</v>
      </c>
      <c r="K86" s="1217"/>
      <c r="L86" s="1145">
        <v>0</v>
      </c>
      <c r="M86" s="1145">
        <v>0</v>
      </c>
      <c r="N86" s="1145">
        <v>0</v>
      </c>
      <c r="O86" s="1145">
        <v>7760</v>
      </c>
      <c r="P86" s="1220"/>
      <c r="Q86" s="1220" t="s">
        <v>2243</v>
      </c>
      <c r="R86" s="1220" t="s">
        <v>3911</v>
      </c>
      <c r="S86" s="1480" t="s">
        <v>3912</v>
      </c>
      <c r="T86" s="1220" t="s">
        <v>3913</v>
      </c>
      <c r="U86" s="1476" t="s">
        <v>3123</v>
      </c>
      <c r="V86" s="773"/>
      <c r="W86" s="734"/>
      <c r="X86" s="734"/>
      <c r="Y86" s="734"/>
      <c r="Z86" s="734"/>
      <c r="AA86" s="734"/>
      <c r="AB86" s="734"/>
      <c r="AC86" s="944"/>
      <c r="AD86" s="269"/>
      <c r="AE86" s="304"/>
      <c r="AF86" s="304"/>
      <c r="AG86" s="304"/>
      <c r="AH86" s="304"/>
      <c r="AI86" s="304"/>
      <c r="AJ86" s="304"/>
      <c r="AK86" s="304"/>
      <c r="AL86" s="304"/>
      <c r="AM86" s="304"/>
      <c r="AN86" s="269"/>
      <c r="AO86" s="269"/>
      <c r="AP86" s="271"/>
      <c r="AQ86" s="822"/>
      <c r="AR86" s="823"/>
      <c r="AS86" s="824"/>
      <c r="AT86" s="824">
        <f t="shared" si="70"/>
        <v>0</v>
      </c>
      <c r="AU86" s="131"/>
      <c r="AV86" s="132"/>
      <c r="AW86" s="131"/>
      <c r="AX86" s="133"/>
      <c r="AY86" s="133"/>
      <c r="AZ86" s="134"/>
      <c r="BA86" s="949"/>
      <c r="BB86" s="950"/>
      <c r="BC86" s="957"/>
      <c r="BD86" s="957"/>
      <c r="BE86" s="957"/>
      <c r="BF86" s="957"/>
      <c r="BG86" s="957"/>
      <c r="BH86" s="957"/>
      <c r="BI86" s="689"/>
      <c r="BJ86" s="689"/>
      <c r="BK86" s="689"/>
      <c r="BL86" s="689"/>
      <c r="BM86" s="304"/>
      <c r="BN86" s="304"/>
      <c r="BO86" s="271"/>
      <c r="BP86" s="262" t="str">
        <f t="shared" ref="BP86" si="94">IF($B86="","",IF(BB86&lt;&gt;$B86,"修正",""))</f>
        <v>修正</v>
      </c>
      <c r="BQ86" s="827">
        <f t="shared" ref="BQ86" si="95">IF(AND($F86="",BF86=""),"",$F86-BF86)</f>
        <v>0</v>
      </c>
      <c r="BR86" s="827" t="str">
        <f t="shared" ref="BR86" si="96">IF(AND($G86="",BG86=""),"",$G86-BG86)</f>
        <v/>
      </c>
      <c r="BS86" s="827">
        <f t="shared" ref="BS86" si="97">IF(AND($H86="",BH86=""),"",$H86-BH86)</f>
        <v>0</v>
      </c>
      <c r="BT86" s="828" t="str">
        <f t="shared" ref="BT86" si="98">IF(AND(BC86="",BF86=""),"",IF(OR(BQ86="",BQ86=0),"",IF(BC86=0,"",(BF86/BC86-1)*100)))</f>
        <v/>
      </c>
      <c r="BU86" s="828" t="str">
        <f t="shared" ref="BU86" si="99">IF(AND(BC86="",$F86=""),"",IF(OR(BQ86="",BQ86=0),"",IF(BC86=0,"",($F86/BC86-1)*100)))</f>
        <v/>
      </c>
      <c r="BV86" s="827">
        <f t="shared" ref="BV86" si="100">IF(AND($L86="",BK86=""),"",$L86-BK86)</f>
        <v>0</v>
      </c>
      <c r="BW86" s="827">
        <f t="shared" ref="BW86" si="101">IF(AND($M86="",BL86=""),"",$M86-BL86)</f>
        <v>0</v>
      </c>
      <c r="BX86" s="827" t="str">
        <f t="shared" ref="BX86" si="102">IF(AND(BM86="",$AF86=""),"",IF(BM86&lt;&gt;$AF86,"修正",""))</f>
        <v/>
      </c>
      <c r="BY86" s="827" t="str">
        <f t="shared" ref="BY86" si="103">IF(AND(BN86="",$AI86=""),"",IF(BN86&lt;&gt;$AI86,"修正",""))</f>
        <v/>
      </c>
      <c r="BZ86" s="827" t="str">
        <f t="shared" ref="BZ86" si="104">IF(BQ86="","",IF(AND(BF86=0,$F86&gt;0,OR($AI86="X",$AI86=""),$AJ86&lt;&gt;"N"),"是否漏編",""))</f>
        <v/>
      </c>
      <c r="CA86" s="827" t="str">
        <f t="shared" ref="CA86" si="105">IF(BZ86&lt;&gt;"","chk",IF(OR(BM86="D",$AF86="D"),IF(SUM($L86:$M86,BK86:BL86)=0,"",IF(OR(BP86&lt;&gt;"",COUNTIF(BV86:BW86,"&gt;0")+COUNTIF(BV86:BW86,"&lt;0")&gt;0,BX86&lt;&gt;"",BY86&lt;&gt;""),"chk","")),""))</f>
        <v/>
      </c>
      <c r="CB86" s="891" t="s">
        <v>3123</v>
      </c>
      <c r="CC86" s="1125" t="s">
        <v>2321</v>
      </c>
      <c r="CD86" s="1126">
        <f t="shared" si="71"/>
        <v>0</v>
      </c>
      <c r="CE86" s="1126">
        <f t="shared" si="72"/>
        <v>0</v>
      </c>
    </row>
    <row r="87" spans="1:83" s="2" customFormat="1">
      <c r="A87" s="1459">
        <v>39</v>
      </c>
      <c r="B87" s="1427" t="s">
        <v>320</v>
      </c>
      <c r="C87" s="1428"/>
      <c r="D87" s="1460"/>
      <c r="E87" s="1465"/>
      <c r="F87" s="1472"/>
      <c r="G87" s="1472"/>
      <c r="H87" s="1472"/>
      <c r="I87" s="1472"/>
      <c r="J87" s="1472"/>
      <c r="K87" s="1472"/>
      <c r="L87" s="1433"/>
      <c r="M87" s="1433"/>
      <c r="N87" s="1433"/>
      <c r="O87" s="1433"/>
      <c r="P87" s="1465"/>
      <c r="Q87" s="1465"/>
      <c r="R87" s="1465"/>
      <c r="S87" s="1466" t="s">
        <v>175</v>
      </c>
      <c r="T87" s="1467" t="s">
        <v>175</v>
      </c>
      <c r="U87" s="1576" t="s">
        <v>4328</v>
      </c>
      <c r="V87" s="940"/>
      <c r="W87" s="941"/>
      <c r="X87" s="941"/>
      <c r="Y87" s="941"/>
      <c r="Z87" s="941"/>
      <c r="AA87" s="941"/>
      <c r="AB87" s="941"/>
      <c r="AC87" s="821"/>
      <c r="AD87" s="269" t="s">
        <v>543</v>
      </c>
      <c r="AE87" s="269" t="s">
        <v>543</v>
      </c>
      <c r="AF87" s="269" t="s">
        <v>543</v>
      </c>
      <c r="AG87" s="269" t="s">
        <v>543</v>
      </c>
      <c r="AH87" s="304" t="s">
        <v>90</v>
      </c>
      <c r="AI87" s="269" t="s">
        <v>182</v>
      </c>
      <c r="AJ87" s="269" t="s">
        <v>752</v>
      </c>
      <c r="AK87" s="269"/>
      <c r="AL87" s="269"/>
      <c r="AM87" s="269"/>
      <c r="AN87" s="269" t="s">
        <v>90</v>
      </c>
      <c r="AO87" s="269" t="s">
        <v>90</v>
      </c>
      <c r="AP87" s="271" t="s">
        <v>2924</v>
      </c>
      <c r="AQ87" s="822">
        <f t="shared" si="73"/>
        <v>0</v>
      </c>
      <c r="AR87" s="823">
        <f t="shared" si="74"/>
        <v>0</v>
      </c>
      <c r="AS87" s="824">
        <f t="shared" ref="AS87:AS128" si="106">IF(AND(SUMIF($A:$A,CONCATENATE($A87,"-","?"),$F:$F)+SUMIF($A:$A,CONCATENATE($A87,"-","??"),$F:$F)&gt;0,SUMIF($A:$A,CONCATENATE($A87,"-","?"),$F:$F)+SUMIF($A:$A,CONCATENATE($A87,"-","??"),$F:$F)&lt;&gt;$F87),1,0)</f>
        <v>0</v>
      </c>
      <c r="AT87" s="824">
        <f t="shared" si="70"/>
        <v>0</v>
      </c>
      <c r="AU87" s="131" t="str">
        <f t="shared" si="75"/>
        <v/>
      </c>
      <c r="AV87" s="132" t="str">
        <f t="shared" si="76"/>
        <v/>
      </c>
      <c r="AW87" s="131" t="str">
        <f t="shared" si="77"/>
        <v/>
      </c>
      <c r="AX87" s="133" t="str">
        <f t="shared" si="78"/>
        <v/>
      </c>
      <c r="AY87" s="133" t="str">
        <f t="shared" si="79"/>
        <v/>
      </c>
      <c r="AZ87" s="134" t="str">
        <f t="shared" si="80"/>
        <v/>
      </c>
      <c r="BA87" s="643">
        <v>37</v>
      </c>
      <c r="BB87" s="825" t="s">
        <v>320</v>
      </c>
      <c r="BC87" s="826"/>
      <c r="BD87" s="826"/>
      <c r="BE87" s="826"/>
      <c r="BF87" s="826"/>
      <c r="BG87" s="826"/>
      <c r="BH87" s="826"/>
      <c r="BI87" s="506"/>
      <c r="BJ87" s="507">
        <v>0</v>
      </c>
      <c r="BK87" s="506"/>
      <c r="BL87" s="507"/>
      <c r="BM87" s="269" t="s">
        <v>182</v>
      </c>
      <c r="BN87" s="269" t="s">
        <v>182</v>
      </c>
      <c r="BO87" s="271" t="s">
        <v>2924</v>
      </c>
      <c r="BP87" s="262" t="str">
        <f t="shared" si="81"/>
        <v/>
      </c>
      <c r="BQ87" s="827" t="str">
        <f t="shared" si="82"/>
        <v/>
      </c>
      <c r="BR87" s="827" t="str">
        <f t="shared" si="83"/>
        <v/>
      </c>
      <c r="BS87" s="827" t="str">
        <f t="shared" si="84"/>
        <v/>
      </c>
      <c r="BT87" s="828" t="str">
        <f t="shared" si="85"/>
        <v/>
      </c>
      <c r="BU87" s="828" t="str">
        <f t="shared" si="86"/>
        <v/>
      </c>
      <c r="BV87" s="827" t="str">
        <f t="shared" si="87"/>
        <v/>
      </c>
      <c r="BW87" s="827" t="str">
        <f t="shared" si="88"/>
        <v/>
      </c>
      <c r="BX87" s="827" t="str">
        <f t="shared" si="89"/>
        <v/>
      </c>
      <c r="BY87" s="827" t="str">
        <f t="shared" si="90"/>
        <v/>
      </c>
      <c r="BZ87" s="827" t="str">
        <f t="shared" si="91"/>
        <v/>
      </c>
      <c r="CA87" s="827" t="str">
        <f t="shared" si="92"/>
        <v/>
      </c>
      <c r="CB87" s="829"/>
      <c r="CC87" s="1125" t="s">
        <v>3397</v>
      </c>
      <c r="CD87" s="1126">
        <f t="shared" si="71"/>
        <v>0</v>
      </c>
      <c r="CE87" s="1126">
        <f t="shared" si="72"/>
        <v>0</v>
      </c>
    </row>
    <row r="88" spans="1:83" s="2" customFormat="1">
      <c r="A88" s="1459">
        <v>40</v>
      </c>
      <c r="B88" s="1481" t="s">
        <v>1992</v>
      </c>
      <c r="C88" s="1428"/>
      <c r="D88" s="1482"/>
      <c r="E88" s="1483"/>
      <c r="F88" s="399"/>
      <c r="G88" s="399"/>
      <c r="H88" s="399"/>
      <c r="I88" s="399"/>
      <c r="J88" s="399"/>
      <c r="K88" s="399"/>
      <c r="L88" s="1484"/>
      <c r="M88" s="1433"/>
      <c r="N88" s="1484"/>
      <c r="O88" s="1433"/>
      <c r="P88" s="1484"/>
      <c r="Q88" s="1485"/>
      <c r="R88" s="1482"/>
      <c r="S88" s="1483"/>
      <c r="T88" s="1483"/>
      <c r="U88" s="1447" t="s">
        <v>3914</v>
      </c>
      <c r="V88" s="940"/>
      <c r="W88" s="941"/>
      <c r="X88" s="941"/>
      <c r="Y88" s="941"/>
      <c r="Z88" s="941"/>
      <c r="AA88" s="941"/>
      <c r="AB88" s="941"/>
      <c r="AC88" s="821"/>
      <c r="AD88" s="269" t="s">
        <v>228</v>
      </c>
      <c r="AE88" s="314" t="s">
        <v>1702</v>
      </c>
      <c r="AF88" s="314" t="s">
        <v>1350</v>
      </c>
      <c r="AG88" s="314" t="s">
        <v>231</v>
      </c>
      <c r="AH88" s="304" t="s">
        <v>90</v>
      </c>
      <c r="AI88" s="314" t="s">
        <v>1960</v>
      </c>
      <c r="AJ88" s="314" t="s">
        <v>392</v>
      </c>
      <c r="AK88" s="314"/>
      <c r="AL88" s="314"/>
      <c r="AM88" s="314"/>
      <c r="AN88" s="269" t="s">
        <v>572</v>
      </c>
      <c r="AO88" s="269" t="s">
        <v>573</v>
      </c>
      <c r="AP88" s="271" t="s">
        <v>2924</v>
      </c>
      <c r="AQ88" s="822">
        <f t="shared" si="73"/>
        <v>0</v>
      </c>
      <c r="AR88" s="823">
        <f t="shared" si="74"/>
        <v>0</v>
      </c>
      <c r="AS88" s="824">
        <f t="shared" si="106"/>
        <v>0</v>
      </c>
      <c r="AT88" s="824">
        <f t="shared" si="70"/>
        <v>0</v>
      </c>
      <c r="AU88" s="131" t="str">
        <f t="shared" si="75"/>
        <v/>
      </c>
      <c r="AV88" s="132" t="str">
        <f t="shared" si="76"/>
        <v/>
      </c>
      <c r="AW88" s="131" t="str">
        <f t="shared" si="77"/>
        <v/>
      </c>
      <c r="AX88" s="133" t="str">
        <f t="shared" si="78"/>
        <v/>
      </c>
      <c r="AY88" s="133" t="str">
        <f t="shared" si="79"/>
        <v/>
      </c>
      <c r="AZ88" s="134" t="str">
        <f t="shared" si="80"/>
        <v/>
      </c>
      <c r="BA88" s="958">
        <v>38</v>
      </c>
      <c r="BB88" s="959" t="s">
        <v>1992</v>
      </c>
      <c r="BC88" s="960"/>
      <c r="BD88" s="960"/>
      <c r="BE88" s="960"/>
      <c r="BF88" s="960"/>
      <c r="BG88" s="960"/>
      <c r="BH88" s="960"/>
      <c r="BI88" s="961"/>
      <c r="BJ88" s="507">
        <v>0</v>
      </c>
      <c r="BK88" s="961"/>
      <c r="BL88" s="507"/>
      <c r="BM88" s="314" t="s">
        <v>1350</v>
      </c>
      <c r="BN88" s="314" t="s">
        <v>1960</v>
      </c>
      <c r="BO88" s="271" t="s">
        <v>2924</v>
      </c>
      <c r="BP88" s="262" t="str">
        <f t="shared" si="81"/>
        <v/>
      </c>
      <c r="BQ88" s="827" t="str">
        <f t="shared" si="82"/>
        <v/>
      </c>
      <c r="BR88" s="827" t="str">
        <f t="shared" si="83"/>
        <v/>
      </c>
      <c r="BS88" s="827" t="str">
        <f t="shared" si="84"/>
        <v/>
      </c>
      <c r="BT88" s="828" t="str">
        <f t="shared" si="85"/>
        <v/>
      </c>
      <c r="BU88" s="828" t="str">
        <f t="shared" si="86"/>
        <v/>
      </c>
      <c r="BV88" s="827" t="str">
        <f t="shared" si="87"/>
        <v/>
      </c>
      <c r="BW88" s="827" t="str">
        <f t="shared" si="88"/>
        <v/>
      </c>
      <c r="BX88" s="827" t="str">
        <f t="shared" si="89"/>
        <v/>
      </c>
      <c r="BY88" s="827" t="str">
        <f t="shared" si="90"/>
        <v/>
      </c>
      <c r="BZ88" s="827" t="str">
        <f t="shared" si="91"/>
        <v/>
      </c>
      <c r="CA88" s="827" t="str">
        <f t="shared" si="92"/>
        <v/>
      </c>
      <c r="CB88" s="962"/>
      <c r="CC88" s="1125" t="s">
        <v>1014</v>
      </c>
      <c r="CD88" s="1126">
        <f t="shared" si="71"/>
        <v>0</v>
      </c>
      <c r="CE88" s="1126">
        <f t="shared" si="72"/>
        <v>0</v>
      </c>
    </row>
    <row r="89" spans="1:83" s="2" customFormat="1">
      <c r="A89" s="16"/>
      <c r="B89" s="160" t="s">
        <v>240</v>
      </c>
      <c r="C89" s="161"/>
      <c r="D89" s="162"/>
      <c r="E89" s="17"/>
      <c r="F89" s="22"/>
      <c r="G89" s="22"/>
      <c r="H89" s="22"/>
      <c r="I89" s="22"/>
      <c r="J89" s="22"/>
      <c r="K89" s="22"/>
      <c r="L89" s="22"/>
      <c r="M89" s="22"/>
      <c r="N89" s="22"/>
      <c r="O89" s="22"/>
      <c r="P89" s="22"/>
      <c r="Q89" s="17"/>
      <c r="R89" s="17"/>
      <c r="S89" s="23"/>
      <c r="T89" s="24"/>
      <c r="U89" s="177"/>
      <c r="V89" s="963"/>
      <c r="W89" s="964"/>
      <c r="X89" s="964"/>
      <c r="Y89" s="964"/>
      <c r="Z89" s="964"/>
      <c r="AA89" s="964"/>
      <c r="AB89" s="964"/>
      <c r="AC89" s="821"/>
      <c r="AD89" s="311" t="s">
        <v>90</v>
      </c>
      <c r="AE89" s="311" t="s">
        <v>90</v>
      </c>
      <c r="AF89" s="311" t="s">
        <v>90</v>
      </c>
      <c r="AG89" s="311" t="s">
        <v>90</v>
      </c>
      <c r="AH89" s="311" t="s">
        <v>90</v>
      </c>
      <c r="AI89" s="311" t="s">
        <v>90</v>
      </c>
      <c r="AJ89" s="311" t="s">
        <v>90</v>
      </c>
      <c r="AK89" s="311"/>
      <c r="AL89" s="311"/>
      <c r="AM89" s="311"/>
      <c r="AN89" s="311" t="s">
        <v>90</v>
      </c>
      <c r="AO89" s="311" t="s">
        <v>90</v>
      </c>
      <c r="AP89" s="965"/>
      <c r="AQ89" s="966">
        <f t="shared" si="73"/>
        <v>0</v>
      </c>
      <c r="AR89" s="967">
        <f t="shared" si="74"/>
        <v>0</v>
      </c>
      <c r="AS89" s="968">
        <f t="shared" si="106"/>
        <v>0</v>
      </c>
      <c r="AT89" s="968">
        <f t="shared" si="70"/>
        <v>0</v>
      </c>
      <c r="AU89" s="210" t="str">
        <f t="shared" si="75"/>
        <v/>
      </c>
      <c r="AV89" s="211" t="str">
        <f t="shared" si="76"/>
        <v/>
      </c>
      <c r="AW89" s="210" t="str">
        <f t="shared" si="77"/>
        <v/>
      </c>
      <c r="AX89" s="212" t="str">
        <f t="shared" si="78"/>
        <v/>
      </c>
      <c r="AY89" s="212" t="str">
        <f t="shared" si="79"/>
        <v/>
      </c>
      <c r="AZ89" s="213" t="str">
        <f t="shared" si="80"/>
        <v/>
      </c>
      <c r="BA89" s="313"/>
      <c r="BB89" s="969" t="s">
        <v>240</v>
      </c>
      <c r="BC89" s="970"/>
      <c r="BD89" s="970"/>
      <c r="BE89" s="970"/>
      <c r="BF89" s="970"/>
      <c r="BG89" s="970"/>
      <c r="BH89" s="970"/>
      <c r="BI89" s="970"/>
      <c r="BJ89" s="970"/>
      <c r="BK89" s="970"/>
      <c r="BL89" s="970"/>
      <c r="BM89" s="311" t="s">
        <v>90</v>
      </c>
      <c r="BN89" s="311" t="s">
        <v>90</v>
      </c>
      <c r="BO89" s="965"/>
      <c r="BP89" s="971" t="str">
        <f t="shared" si="81"/>
        <v/>
      </c>
      <c r="BQ89" s="972" t="str">
        <f t="shared" si="82"/>
        <v/>
      </c>
      <c r="BR89" s="972" t="str">
        <f t="shared" si="83"/>
        <v/>
      </c>
      <c r="BS89" s="972" t="str">
        <f t="shared" si="84"/>
        <v/>
      </c>
      <c r="BT89" s="973" t="str">
        <f t="shared" si="85"/>
        <v/>
      </c>
      <c r="BU89" s="973" t="str">
        <f t="shared" si="86"/>
        <v/>
      </c>
      <c r="BV89" s="972" t="str">
        <f t="shared" si="87"/>
        <v/>
      </c>
      <c r="BW89" s="972" t="str">
        <f t="shared" si="88"/>
        <v/>
      </c>
      <c r="BX89" s="972" t="str">
        <f t="shared" si="89"/>
        <v/>
      </c>
      <c r="BY89" s="972" t="str">
        <f t="shared" si="90"/>
        <v/>
      </c>
      <c r="BZ89" s="972" t="str">
        <f t="shared" si="91"/>
        <v/>
      </c>
      <c r="CA89" s="972" t="str">
        <f t="shared" si="92"/>
        <v/>
      </c>
      <c r="CB89" s="974"/>
      <c r="CC89" s="1125"/>
      <c r="CD89" s="1126">
        <f t="shared" si="71"/>
        <v>0</v>
      </c>
      <c r="CE89" s="1126">
        <f t="shared" si="72"/>
        <v>0</v>
      </c>
    </row>
    <row r="90" spans="1:83" s="2" customFormat="1" ht="202.5">
      <c r="A90" s="86">
        <v>41</v>
      </c>
      <c r="B90" s="154" t="s">
        <v>1530</v>
      </c>
      <c r="C90" s="93" t="s">
        <v>1531</v>
      </c>
      <c r="D90" s="93" t="s">
        <v>1040</v>
      </c>
      <c r="E90" s="74" t="s">
        <v>1532</v>
      </c>
      <c r="F90" s="1652">
        <v>1083</v>
      </c>
      <c r="G90" s="1652">
        <v>71</v>
      </c>
      <c r="H90" s="1652">
        <v>71</v>
      </c>
      <c r="I90" s="1653">
        <v>1421</v>
      </c>
      <c r="J90" s="1653">
        <v>87</v>
      </c>
      <c r="K90" s="1653">
        <v>87</v>
      </c>
      <c r="L90" s="1654">
        <v>1083</v>
      </c>
      <c r="M90" s="1655"/>
      <c r="N90" s="1656">
        <v>1421</v>
      </c>
      <c r="O90" s="1657">
        <v>0</v>
      </c>
      <c r="P90" s="88" t="s">
        <v>1023</v>
      </c>
      <c r="Q90" s="1658" t="s">
        <v>4317</v>
      </c>
      <c r="R90" s="1659" t="s">
        <v>4318</v>
      </c>
      <c r="S90" s="1662" t="s">
        <v>1826</v>
      </c>
      <c r="T90" s="180" t="s">
        <v>1039</v>
      </c>
      <c r="U90" s="174"/>
      <c r="V90" s="940"/>
      <c r="W90" s="941"/>
      <c r="X90" s="941"/>
      <c r="Y90" s="941"/>
      <c r="Z90" s="941"/>
      <c r="AA90" s="941"/>
      <c r="AB90" s="941"/>
      <c r="AC90" s="821"/>
      <c r="AD90" s="269" t="s">
        <v>228</v>
      </c>
      <c r="AE90" s="269" t="s">
        <v>1278</v>
      </c>
      <c r="AF90" s="269" t="s">
        <v>1279</v>
      </c>
      <c r="AG90" s="269" t="s">
        <v>1280</v>
      </c>
      <c r="AH90" s="304" t="s">
        <v>235</v>
      </c>
      <c r="AI90" s="269" t="s">
        <v>1316</v>
      </c>
      <c r="AJ90" s="269" t="s">
        <v>1281</v>
      </c>
      <c r="AK90" s="269"/>
      <c r="AL90" s="269"/>
      <c r="AM90" s="269"/>
      <c r="AN90" s="269" t="s">
        <v>610</v>
      </c>
      <c r="AO90" s="269" t="s">
        <v>611</v>
      </c>
      <c r="AP90" s="271" t="s">
        <v>2984</v>
      </c>
      <c r="AQ90" s="822">
        <f t="shared" si="73"/>
        <v>0</v>
      </c>
      <c r="AR90" s="823">
        <f t="shared" si="74"/>
        <v>0</v>
      </c>
      <c r="AS90" s="824">
        <f t="shared" si="106"/>
        <v>0</v>
      </c>
      <c r="AT90" s="824">
        <f t="shared" si="70"/>
        <v>0</v>
      </c>
      <c r="AU90" s="131">
        <f t="shared" si="75"/>
        <v>-7.5149444918872765</v>
      </c>
      <c r="AV90" s="132">
        <f t="shared" si="76"/>
        <v>31.209602954755301</v>
      </c>
      <c r="AW90" s="131">
        <f t="shared" si="77"/>
        <v>22.535211267605625</v>
      </c>
      <c r="AX90" s="133">
        <f t="shared" si="78"/>
        <v>15253.521126760565</v>
      </c>
      <c r="AY90" s="133">
        <f t="shared" si="79"/>
        <v>16333.333333333332</v>
      </c>
      <c r="AZ90" s="134" t="str">
        <f t="shared" si="80"/>
        <v/>
      </c>
      <c r="BA90" s="643">
        <v>39</v>
      </c>
      <c r="BB90" s="825" t="s">
        <v>1530</v>
      </c>
      <c r="BC90" s="942">
        <v>1171</v>
      </c>
      <c r="BD90" s="942">
        <v>109</v>
      </c>
      <c r="BE90" s="942">
        <v>109</v>
      </c>
      <c r="BF90" s="942">
        <v>1083</v>
      </c>
      <c r="BG90" s="942">
        <v>71</v>
      </c>
      <c r="BH90" s="942">
        <v>71</v>
      </c>
      <c r="BI90" s="943">
        <v>1171</v>
      </c>
      <c r="BJ90" s="507">
        <v>0</v>
      </c>
      <c r="BK90" s="943">
        <v>1083</v>
      </c>
      <c r="BL90" s="507"/>
      <c r="BM90" s="269" t="s">
        <v>225</v>
      </c>
      <c r="BN90" s="269" t="s">
        <v>1316</v>
      </c>
      <c r="BO90" s="271" t="s">
        <v>2984</v>
      </c>
      <c r="BP90" s="262" t="str">
        <f t="shared" si="81"/>
        <v/>
      </c>
      <c r="BQ90" s="827">
        <f t="shared" si="82"/>
        <v>0</v>
      </c>
      <c r="BR90" s="827">
        <f t="shared" si="83"/>
        <v>0</v>
      </c>
      <c r="BS90" s="827">
        <f t="shared" si="84"/>
        <v>0</v>
      </c>
      <c r="BT90" s="828" t="str">
        <f t="shared" si="85"/>
        <v/>
      </c>
      <c r="BU90" s="828" t="str">
        <f t="shared" si="86"/>
        <v/>
      </c>
      <c r="BV90" s="827">
        <f t="shared" si="87"/>
        <v>0</v>
      </c>
      <c r="BW90" s="827" t="str">
        <f t="shared" si="88"/>
        <v/>
      </c>
      <c r="BX90" s="827" t="str">
        <f t="shared" si="89"/>
        <v/>
      </c>
      <c r="BY90" s="827" t="str">
        <f t="shared" si="90"/>
        <v/>
      </c>
      <c r="BZ90" s="827" t="str">
        <f t="shared" si="91"/>
        <v/>
      </c>
      <c r="CA90" s="827" t="str">
        <f t="shared" si="92"/>
        <v/>
      </c>
      <c r="CB90" s="829"/>
      <c r="CC90" s="1125" t="s">
        <v>1015</v>
      </c>
      <c r="CD90" s="1126">
        <f t="shared" si="71"/>
        <v>0</v>
      </c>
      <c r="CE90" s="1126">
        <f t="shared" si="72"/>
        <v>0</v>
      </c>
    </row>
    <row r="91" spans="1:83" s="2" customFormat="1" ht="27">
      <c r="A91" s="86">
        <v>42</v>
      </c>
      <c r="B91" s="154" t="s">
        <v>321</v>
      </c>
      <c r="C91" s="143"/>
      <c r="D91" s="93"/>
      <c r="E91" s="74"/>
      <c r="F91" s="82"/>
      <c r="G91" s="82"/>
      <c r="H91" s="82"/>
      <c r="I91" s="82"/>
      <c r="J91" s="82"/>
      <c r="K91" s="82"/>
      <c r="L91" s="76"/>
      <c r="M91" s="121"/>
      <c r="N91" s="76"/>
      <c r="O91" s="121"/>
      <c r="P91" s="74"/>
      <c r="Q91" s="74"/>
      <c r="R91" s="74"/>
      <c r="S91" s="85" t="s">
        <v>175</v>
      </c>
      <c r="T91" s="81" t="s">
        <v>175</v>
      </c>
      <c r="U91" s="1576" t="s">
        <v>4328</v>
      </c>
      <c r="V91" s="940"/>
      <c r="W91" s="941"/>
      <c r="X91" s="941"/>
      <c r="Y91" s="941"/>
      <c r="Z91" s="941"/>
      <c r="AA91" s="941"/>
      <c r="AB91" s="941"/>
      <c r="AC91" s="821"/>
      <c r="AD91" s="269" t="s">
        <v>90</v>
      </c>
      <c r="AE91" s="269" t="s">
        <v>90</v>
      </c>
      <c r="AF91" s="269" t="s">
        <v>90</v>
      </c>
      <c r="AG91" s="269" t="s">
        <v>90</v>
      </c>
      <c r="AH91" s="304" t="s">
        <v>90</v>
      </c>
      <c r="AI91" s="269" t="s">
        <v>90</v>
      </c>
      <c r="AJ91" s="269" t="s">
        <v>90</v>
      </c>
      <c r="AK91" s="269"/>
      <c r="AL91" s="269"/>
      <c r="AM91" s="269"/>
      <c r="AN91" s="269" t="s">
        <v>90</v>
      </c>
      <c r="AO91" s="269" t="s">
        <v>90</v>
      </c>
      <c r="AP91" s="271" t="s">
        <v>2924</v>
      </c>
      <c r="AQ91" s="822">
        <f t="shared" si="73"/>
        <v>0</v>
      </c>
      <c r="AR91" s="823">
        <f t="shared" si="74"/>
        <v>0</v>
      </c>
      <c r="AS91" s="824">
        <f t="shared" si="106"/>
        <v>0</v>
      </c>
      <c r="AT91" s="824">
        <f t="shared" si="70"/>
        <v>0</v>
      </c>
      <c r="AU91" s="131" t="str">
        <f t="shared" si="75"/>
        <v/>
      </c>
      <c r="AV91" s="132" t="str">
        <f t="shared" si="76"/>
        <v/>
      </c>
      <c r="AW91" s="131" t="str">
        <f t="shared" si="77"/>
        <v/>
      </c>
      <c r="AX91" s="133" t="str">
        <f t="shared" si="78"/>
        <v/>
      </c>
      <c r="AY91" s="133" t="str">
        <f t="shared" si="79"/>
        <v/>
      </c>
      <c r="AZ91" s="134" t="str">
        <f t="shared" si="80"/>
        <v/>
      </c>
      <c r="BA91" s="643">
        <v>40</v>
      </c>
      <c r="BB91" s="825" t="s">
        <v>321</v>
      </c>
      <c r="BC91" s="826"/>
      <c r="BD91" s="826"/>
      <c r="BE91" s="826"/>
      <c r="BF91" s="826"/>
      <c r="BG91" s="826"/>
      <c r="BH91" s="826"/>
      <c r="BI91" s="506"/>
      <c r="BJ91" s="507">
        <v>0</v>
      </c>
      <c r="BK91" s="506"/>
      <c r="BL91" s="507"/>
      <c r="BM91" s="269" t="s">
        <v>90</v>
      </c>
      <c r="BN91" s="269" t="s">
        <v>90</v>
      </c>
      <c r="BO91" s="271" t="s">
        <v>2924</v>
      </c>
      <c r="BP91" s="262" t="str">
        <f t="shared" si="81"/>
        <v/>
      </c>
      <c r="BQ91" s="827" t="str">
        <f t="shared" si="82"/>
        <v/>
      </c>
      <c r="BR91" s="827" t="str">
        <f t="shared" si="83"/>
        <v/>
      </c>
      <c r="BS91" s="827" t="str">
        <f t="shared" si="84"/>
        <v/>
      </c>
      <c r="BT91" s="828" t="str">
        <f t="shared" si="85"/>
        <v/>
      </c>
      <c r="BU91" s="828" t="str">
        <f t="shared" si="86"/>
        <v/>
      </c>
      <c r="BV91" s="827" t="str">
        <f t="shared" si="87"/>
        <v/>
      </c>
      <c r="BW91" s="827" t="str">
        <f t="shared" si="88"/>
        <v/>
      </c>
      <c r="BX91" s="827" t="str">
        <f t="shared" si="89"/>
        <v/>
      </c>
      <c r="BY91" s="827" t="str">
        <f t="shared" si="90"/>
        <v/>
      </c>
      <c r="BZ91" s="827" t="str">
        <f t="shared" si="91"/>
        <v/>
      </c>
      <c r="CA91" s="827" t="str">
        <f t="shared" si="92"/>
        <v/>
      </c>
      <c r="CB91" s="829"/>
      <c r="CC91" s="1125" t="s">
        <v>3397</v>
      </c>
      <c r="CD91" s="1126">
        <f t="shared" si="71"/>
        <v>0</v>
      </c>
      <c r="CE91" s="1126">
        <f t="shared" si="72"/>
        <v>0</v>
      </c>
    </row>
    <row r="92" spans="1:83" s="2" customFormat="1">
      <c r="A92" s="86">
        <v>43</v>
      </c>
      <c r="B92" s="154" t="s">
        <v>322</v>
      </c>
      <c r="C92" s="143"/>
      <c r="D92" s="93"/>
      <c r="E92" s="74"/>
      <c r="F92" s="82"/>
      <c r="G92" s="82"/>
      <c r="H92" s="82"/>
      <c r="I92" s="82"/>
      <c r="J92" s="82"/>
      <c r="K92" s="82"/>
      <c r="L92" s="76"/>
      <c r="M92" s="121"/>
      <c r="N92" s="76"/>
      <c r="O92" s="121"/>
      <c r="P92" s="74"/>
      <c r="Q92" s="74"/>
      <c r="R92" s="74"/>
      <c r="S92" s="85" t="s">
        <v>175</v>
      </c>
      <c r="T92" s="81" t="s">
        <v>175</v>
      </c>
      <c r="U92" s="1576" t="s">
        <v>4328</v>
      </c>
      <c r="V92" s="940"/>
      <c r="W92" s="941"/>
      <c r="X92" s="941"/>
      <c r="Y92" s="941"/>
      <c r="Z92" s="941"/>
      <c r="AA92" s="941"/>
      <c r="AB92" s="941"/>
      <c r="AC92" s="821"/>
      <c r="AD92" s="269" t="s">
        <v>90</v>
      </c>
      <c r="AE92" s="269" t="s">
        <v>90</v>
      </c>
      <c r="AF92" s="269" t="s">
        <v>90</v>
      </c>
      <c r="AG92" s="269" t="s">
        <v>90</v>
      </c>
      <c r="AH92" s="304" t="s">
        <v>90</v>
      </c>
      <c r="AI92" s="269" t="s">
        <v>90</v>
      </c>
      <c r="AJ92" s="269" t="s">
        <v>90</v>
      </c>
      <c r="AK92" s="269"/>
      <c r="AL92" s="269"/>
      <c r="AM92" s="269"/>
      <c r="AN92" s="269" t="s">
        <v>90</v>
      </c>
      <c r="AO92" s="269" t="s">
        <v>90</v>
      </c>
      <c r="AP92" s="271" t="s">
        <v>2924</v>
      </c>
      <c r="AQ92" s="822">
        <f t="shared" si="73"/>
        <v>0</v>
      </c>
      <c r="AR92" s="823">
        <f t="shared" si="74"/>
        <v>0</v>
      </c>
      <c r="AS92" s="824">
        <f t="shared" si="106"/>
        <v>0</v>
      </c>
      <c r="AT92" s="824">
        <f t="shared" si="70"/>
        <v>0</v>
      </c>
      <c r="AU92" s="131" t="str">
        <f t="shared" si="75"/>
        <v/>
      </c>
      <c r="AV92" s="132" t="str">
        <f t="shared" si="76"/>
        <v/>
      </c>
      <c r="AW92" s="131" t="str">
        <f t="shared" si="77"/>
        <v/>
      </c>
      <c r="AX92" s="133" t="str">
        <f t="shared" si="78"/>
        <v/>
      </c>
      <c r="AY92" s="133" t="str">
        <f t="shared" si="79"/>
        <v/>
      </c>
      <c r="AZ92" s="134" t="str">
        <f t="shared" si="80"/>
        <v/>
      </c>
      <c r="BA92" s="643">
        <v>41</v>
      </c>
      <c r="BB92" s="825" t="s">
        <v>322</v>
      </c>
      <c r="BC92" s="826"/>
      <c r="BD92" s="826"/>
      <c r="BE92" s="826"/>
      <c r="BF92" s="826"/>
      <c r="BG92" s="826"/>
      <c r="BH92" s="826"/>
      <c r="BI92" s="506"/>
      <c r="BJ92" s="507">
        <v>0</v>
      </c>
      <c r="BK92" s="506"/>
      <c r="BL92" s="507"/>
      <c r="BM92" s="269" t="s">
        <v>90</v>
      </c>
      <c r="BN92" s="269" t="s">
        <v>90</v>
      </c>
      <c r="BO92" s="271" t="s">
        <v>2924</v>
      </c>
      <c r="BP92" s="262" t="str">
        <f t="shared" si="81"/>
        <v/>
      </c>
      <c r="BQ92" s="827" t="str">
        <f t="shared" si="82"/>
        <v/>
      </c>
      <c r="BR92" s="827" t="str">
        <f t="shared" si="83"/>
        <v/>
      </c>
      <c r="BS92" s="827" t="str">
        <f t="shared" si="84"/>
        <v/>
      </c>
      <c r="BT92" s="828" t="str">
        <f t="shared" si="85"/>
        <v/>
      </c>
      <c r="BU92" s="828" t="str">
        <f t="shared" si="86"/>
        <v/>
      </c>
      <c r="BV92" s="827" t="str">
        <f t="shared" si="87"/>
        <v/>
      </c>
      <c r="BW92" s="827" t="str">
        <f t="shared" si="88"/>
        <v/>
      </c>
      <c r="BX92" s="827" t="str">
        <f t="shared" si="89"/>
        <v/>
      </c>
      <c r="BY92" s="827" t="str">
        <f t="shared" si="90"/>
        <v/>
      </c>
      <c r="BZ92" s="827" t="str">
        <f t="shared" si="91"/>
        <v/>
      </c>
      <c r="CA92" s="827" t="str">
        <f t="shared" si="92"/>
        <v/>
      </c>
      <c r="CB92" s="829"/>
      <c r="CC92" s="1125" t="s">
        <v>3397</v>
      </c>
      <c r="CD92" s="1126">
        <f t="shared" si="71"/>
        <v>0</v>
      </c>
      <c r="CE92" s="1126">
        <f t="shared" si="72"/>
        <v>0</v>
      </c>
    </row>
    <row r="93" spans="1:83" s="2" customFormat="1" ht="243">
      <c r="A93" s="366">
        <v>44</v>
      </c>
      <c r="B93" s="375" t="s">
        <v>2818</v>
      </c>
      <c r="C93" s="375" t="s">
        <v>1255</v>
      </c>
      <c r="D93" s="375" t="s">
        <v>1256</v>
      </c>
      <c r="E93" s="372" t="s">
        <v>1515</v>
      </c>
      <c r="F93" s="1506">
        <v>12191</v>
      </c>
      <c r="G93" s="1506"/>
      <c r="H93" s="1506">
        <v>1542</v>
      </c>
      <c r="I93" s="1236">
        <v>12629</v>
      </c>
      <c r="J93" s="1236"/>
      <c r="K93" s="1236">
        <v>1614</v>
      </c>
      <c r="L93" s="367"/>
      <c r="M93" s="360">
        <v>12191</v>
      </c>
      <c r="N93" s="1186"/>
      <c r="O93" s="1187">
        <v>12629</v>
      </c>
      <c r="P93" s="372" t="s">
        <v>231</v>
      </c>
      <c r="Q93" s="372" t="s">
        <v>3402</v>
      </c>
      <c r="R93" s="372" t="s">
        <v>323</v>
      </c>
      <c r="S93" s="441" t="s">
        <v>178</v>
      </c>
      <c r="T93" s="1507" t="s">
        <v>179</v>
      </c>
      <c r="U93" s="1495"/>
      <c r="V93" s="773"/>
      <c r="W93" s="734"/>
      <c r="X93" s="734"/>
      <c r="Y93" s="734"/>
      <c r="Z93" s="734"/>
      <c r="AA93" s="734"/>
      <c r="AB93" s="734"/>
      <c r="AC93" s="821"/>
      <c r="AD93" s="269" t="s">
        <v>228</v>
      </c>
      <c r="AE93" s="304" t="s">
        <v>793</v>
      </c>
      <c r="AF93" s="304" t="s">
        <v>545</v>
      </c>
      <c r="AG93" s="304" t="s">
        <v>544</v>
      </c>
      <c r="AH93" s="304" t="s">
        <v>3081</v>
      </c>
      <c r="AI93" s="304" t="s">
        <v>777</v>
      </c>
      <c r="AJ93" s="304" t="s">
        <v>235</v>
      </c>
      <c r="AK93" s="304"/>
      <c r="AL93" s="304"/>
      <c r="AM93" s="304"/>
      <c r="AN93" s="269" t="s">
        <v>610</v>
      </c>
      <c r="AO93" s="269" t="s">
        <v>611</v>
      </c>
      <c r="AP93" s="271" t="s">
        <v>1315</v>
      </c>
      <c r="AQ93" s="822">
        <f t="shared" si="73"/>
        <v>0</v>
      </c>
      <c r="AR93" s="823">
        <f t="shared" si="74"/>
        <v>0</v>
      </c>
      <c r="AS93" s="824">
        <f t="shared" si="106"/>
        <v>0</v>
      </c>
      <c r="AT93" s="824">
        <f t="shared" si="70"/>
        <v>0</v>
      </c>
      <c r="AU93" s="131">
        <f t="shared" si="75"/>
        <v>-5.2905531385953992</v>
      </c>
      <c r="AV93" s="132">
        <f t="shared" si="76"/>
        <v>3.5928143712574911</v>
      </c>
      <c r="AW93" s="131">
        <f t="shared" si="77"/>
        <v>4.6692607003891107</v>
      </c>
      <c r="AX93" s="133">
        <f t="shared" si="78"/>
        <v>7905.9662775616089</v>
      </c>
      <c r="AY93" s="133">
        <f t="shared" si="79"/>
        <v>7824.6592317224286</v>
      </c>
      <c r="AZ93" s="134" t="str">
        <f t="shared" si="80"/>
        <v/>
      </c>
      <c r="BA93" s="643">
        <v>42</v>
      </c>
      <c r="BB93" s="830" t="s">
        <v>2818</v>
      </c>
      <c r="BC93" s="826">
        <v>12872</v>
      </c>
      <c r="BD93" s="826"/>
      <c r="BE93" s="826">
        <v>1650</v>
      </c>
      <c r="BF93" s="826">
        <v>12191</v>
      </c>
      <c r="BG93" s="826"/>
      <c r="BH93" s="826">
        <v>1542</v>
      </c>
      <c r="BI93" s="506"/>
      <c r="BJ93" s="507">
        <v>12872</v>
      </c>
      <c r="BK93" s="506"/>
      <c r="BL93" s="507">
        <v>12191</v>
      </c>
      <c r="BM93" s="304" t="s">
        <v>225</v>
      </c>
      <c r="BN93" s="304" t="s">
        <v>777</v>
      </c>
      <c r="BO93" s="271" t="s">
        <v>1315</v>
      </c>
      <c r="BP93" s="262" t="str">
        <f t="shared" si="81"/>
        <v/>
      </c>
      <c r="BQ93" s="827">
        <f t="shared" si="82"/>
        <v>0</v>
      </c>
      <c r="BR93" s="827" t="str">
        <f t="shared" si="83"/>
        <v/>
      </c>
      <c r="BS93" s="827">
        <f t="shared" si="84"/>
        <v>0</v>
      </c>
      <c r="BT93" s="828" t="str">
        <f t="shared" si="85"/>
        <v/>
      </c>
      <c r="BU93" s="828" t="str">
        <f t="shared" si="86"/>
        <v/>
      </c>
      <c r="BV93" s="827" t="str">
        <f t="shared" si="87"/>
        <v/>
      </c>
      <c r="BW93" s="827">
        <f t="shared" si="88"/>
        <v>0</v>
      </c>
      <c r="BX93" s="827" t="str">
        <f t="shared" si="89"/>
        <v/>
      </c>
      <c r="BY93" s="827" t="str">
        <f t="shared" si="90"/>
        <v/>
      </c>
      <c r="BZ93" s="827" t="str">
        <f t="shared" si="91"/>
        <v/>
      </c>
      <c r="CA93" s="827" t="str">
        <f t="shared" si="92"/>
        <v/>
      </c>
      <c r="CB93" s="829"/>
      <c r="CC93" s="1125" t="s">
        <v>3397</v>
      </c>
      <c r="CD93" s="1126">
        <f t="shared" si="71"/>
        <v>0</v>
      </c>
      <c r="CE93" s="1126">
        <f t="shared" si="72"/>
        <v>0</v>
      </c>
    </row>
    <row r="94" spans="1:83" s="8" customFormat="1" ht="67.5">
      <c r="A94" s="366">
        <v>45</v>
      </c>
      <c r="B94" s="154" t="s">
        <v>3103</v>
      </c>
      <c r="C94" s="375" t="s">
        <v>324</v>
      </c>
      <c r="D94" s="375" t="s">
        <v>325</v>
      </c>
      <c r="E94" s="372" t="s">
        <v>326</v>
      </c>
      <c r="F94" s="1506">
        <v>5934</v>
      </c>
      <c r="G94" s="1506">
        <v>0</v>
      </c>
      <c r="H94" s="1506">
        <v>450</v>
      </c>
      <c r="I94" s="1236">
        <v>6559</v>
      </c>
      <c r="J94" s="1236"/>
      <c r="K94" s="1236">
        <v>510</v>
      </c>
      <c r="L94" s="367">
        <v>5934</v>
      </c>
      <c r="M94" s="360">
        <v>0</v>
      </c>
      <c r="N94" s="1187">
        <v>6559</v>
      </c>
      <c r="O94" s="1186"/>
      <c r="P94" s="372" t="s">
        <v>1023</v>
      </c>
      <c r="Q94" s="372" t="s">
        <v>3402</v>
      </c>
      <c r="R94" s="372" t="s">
        <v>2174</v>
      </c>
      <c r="S94" s="441" t="s">
        <v>178</v>
      </c>
      <c r="T94" s="1507" t="s">
        <v>2175</v>
      </c>
      <c r="U94" s="1495"/>
      <c r="V94" s="773"/>
      <c r="W94" s="734"/>
      <c r="X94" s="734"/>
      <c r="Y94" s="734"/>
      <c r="Z94" s="734"/>
      <c r="AA94" s="734"/>
      <c r="AB94" s="734"/>
      <c r="AC94" s="944"/>
      <c r="AD94" s="269" t="s">
        <v>761</v>
      </c>
      <c r="AE94" s="269" t="s">
        <v>762</v>
      </c>
      <c r="AF94" s="269" t="s">
        <v>756</v>
      </c>
      <c r="AG94" s="269" t="s">
        <v>757</v>
      </c>
      <c r="AH94" s="304" t="s">
        <v>235</v>
      </c>
      <c r="AI94" s="269" t="s">
        <v>760</v>
      </c>
      <c r="AJ94" s="269" t="s">
        <v>235</v>
      </c>
      <c r="AK94" s="269"/>
      <c r="AL94" s="269"/>
      <c r="AM94" s="269"/>
      <c r="AN94" s="269" t="s">
        <v>610</v>
      </c>
      <c r="AO94" s="269" t="s">
        <v>611</v>
      </c>
      <c r="AP94" s="271" t="s">
        <v>1993</v>
      </c>
      <c r="AQ94" s="822">
        <f t="shared" si="73"/>
        <v>0</v>
      </c>
      <c r="AR94" s="823">
        <f t="shared" si="74"/>
        <v>0</v>
      </c>
      <c r="AS94" s="824">
        <f t="shared" si="106"/>
        <v>0</v>
      </c>
      <c r="AT94" s="824">
        <f t="shared" si="70"/>
        <v>0</v>
      </c>
      <c r="AU94" s="131">
        <f t="shared" si="75"/>
        <v>0</v>
      </c>
      <c r="AV94" s="132">
        <f t="shared" si="76"/>
        <v>10.532524435456692</v>
      </c>
      <c r="AW94" s="131">
        <f t="shared" si="77"/>
        <v>13.33333333333333</v>
      </c>
      <c r="AX94" s="133">
        <f t="shared" si="78"/>
        <v>13186.666666666668</v>
      </c>
      <c r="AY94" s="133">
        <f t="shared" si="79"/>
        <v>12860.784313725491</v>
      </c>
      <c r="AZ94" s="134" t="str">
        <f t="shared" si="80"/>
        <v/>
      </c>
      <c r="BA94" s="643">
        <v>43</v>
      </c>
      <c r="BB94" s="825" t="s">
        <v>1516</v>
      </c>
      <c r="BC94" s="826">
        <v>5934</v>
      </c>
      <c r="BD94" s="826">
        <v>0</v>
      </c>
      <c r="BE94" s="826">
        <v>434</v>
      </c>
      <c r="BF94" s="826">
        <v>5934</v>
      </c>
      <c r="BG94" s="826">
        <v>0</v>
      </c>
      <c r="BH94" s="826">
        <v>450</v>
      </c>
      <c r="BI94" s="506">
        <v>5934</v>
      </c>
      <c r="BJ94" s="507">
        <v>0</v>
      </c>
      <c r="BK94" s="506">
        <v>5934</v>
      </c>
      <c r="BL94" s="507">
        <v>0</v>
      </c>
      <c r="BM94" s="269" t="s">
        <v>225</v>
      </c>
      <c r="BN94" s="269" t="s">
        <v>760</v>
      </c>
      <c r="BO94" s="271" t="s">
        <v>1993</v>
      </c>
      <c r="BP94" s="262" t="str">
        <f t="shared" si="81"/>
        <v>修正</v>
      </c>
      <c r="BQ94" s="827">
        <f t="shared" si="82"/>
        <v>0</v>
      </c>
      <c r="BR94" s="827">
        <f t="shared" si="83"/>
        <v>0</v>
      </c>
      <c r="BS94" s="827">
        <f t="shared" si="84"/>
        <v>0</v>
      </c>
      <c r="BT94" s="828" t="str">
        <f t="shared" si="85"/>
        <v/>
      </c>
      <c r="BU94" s="828" t="str">
        <f t="shared" si="86"/>
        <v/>
      </c>
      <c r="BV94" s="827">
        <f t="shared" si="87"/>
        <v>0</v>
      </c>
      <c r="BW94" s="827">
        <f t="shared" si="88"/>
        <v>0</v>
      </c>
      <c r="BX94" s="827" t="str">
        <f t="shared" si="89"/>
        <v/>
      </c>
      <c r="BY94" s="827" t="str">
        <f t="shared" si="90"/>
        <v/>
      </c>
      <c r="BZ94" s="827" t="str">
        <f t="shared" si="91"/>
        <v/>
      </c>
      <c r="CA94" s="827" t="str">
        <f t="shared" si="92"/>
        <v>chk</v>
      </c>
      <c r="CB94" s="829"/>
      <c r="CC94" s="1125" t="s">
        <v>3397</v>
      </c>
      <c r="CD94" s="1126">
        <f t="shared" si="71"/>
        <v>0</v>
      </c>
      <c r="CE94" s="1126">
        <f t="shared" si="72"/>
        <v>0</v>
      </c>
    </row>
    <row r="95" spans="1:83" s="2" customFormat="1">
      <c r="A95" s="86">
        <v>46</v>
      </c>
      <c r="B95" s="154" t="s">
        <v>327</v>
      </c>
      <c r="C95" s="143"/>
      <c r="D95" s="93"/>
      <c r="E95" s="74"/>
      <c r="F95" s="82"/>
      <c r="G95" s="82"/>
      <c r="H95" s="82"/>
      <c r="I95" s="82"/>
      <c r="J95" s="82"/>
      <c r="K95" s="82"/>
      <c r="L95" s="76"/>
      <c r="M95" s="121"/>
      <c r="N95" s="76"/>
      <c r="O95" s="121"/>
      <c r="P95" s="74"/>
      <c r="Q95" s="74"/>
      <c r="R95" s="74"/>
      <c r="S95" s="85" t="s">
        <v>175</v>
      </c>
      <c r="T95" s="81" t="s">
        <v>175</v>
      </c>
      <c r="U95" s="1576" t="s">
        <v>4328</v>
      </c>
      <c r="V95" s="940"/>
      <c r="W95" s="941"/>
      <c r="X95" s="941"/>
      <c r="Y95" s="941"/>
      <c r="Z95" s="941"/>
      <c r="AA95" s="941"/>
      <c r="AB95" s="941"/>
      <c r="AC95" s="821"/>
      <c r="AD95" s="269" t="s">
        <v>546</v>
      </c>
      <c r="AE95" s="269" t="s">
        <v>546</v>
      </c>
      <c r="AF95" s="269" t="s">
        <v>546</v>
      </c>
      <c r="AG95" s="269" t="s">
        <v>546</v>
      </c>
      <c r="AH95" s="304" t="s">
        <v>90</v>
      </c>
      <c r="AI95" s="269" t="s">
        <v>752</v>
      </c>
      <c r="AJ95" s="269" t="s">
        <v>752</v>
      </c>
      <c r="AK95" s="269"/>
      <c r="AL95" s="269"/>
      <c r="AM95" s="269"/>
      <c r="AN95" s="269" t="s">
        <v>90</v>
      </c>
      <c r="AO95" s="269" t="s">
        <v>90</v>
      </c>
      <c r="AP95" s="271" t="s">
        <v>2924</v>
      </c>
      <c r="AQ95" s="822">
        <f t="shared" si="73"/>
        <v>0</v>
      </c>
      <c r="AR95" s="823">
        <f t="shared" si="74"/>
        <v>0</v>
      </c>
      <c r="AS95" s="824">
        <f t="shared" si="106"/>
        <v>0</v>
      </c>
      <c r="AT95" s="824">
        <f t="shared" si="70"/>
        <v>0</v>
      </c>
      <c r="AU95" s="131" t="str">
        <f t="shared" si="75"/>
        <v/>
      </c>
      <c r="AV95" s="132" t="str">
        <f t="shared" si="76"/>
        <v/>
      </c>
      <c r="AW95" s="131" t="str">
        <f t="shared" si="77"/>
        <v/>
      </c>
      <c r="AX95" s="133" t="str">
        <f t="shared" si="78"/>
        <v/>
      </c>
      <c r="AY95" s="133" t="str">
        <f t="shared" si="79"/>
        <v/>
      </c>
      <c r="AZ95" s="134" t="str">
        <f t="shared" si="80"/>
        <v/>
      </c>
      <c r="BA95" s="643">
        <v>44</v>
      </c>
      <c r="BB95" s="825" t="s">
        <v>327</v>
      </c>
      <c r="BC95" s="826"/>
      <c r="BD95" s="826"/>
      <c r="BE95" s="826"/>
      <c r="BF95" s="826"/>
      <c r="BG95" s="826"/>
      <c r="BH95" s="826"/>
      <c r="BI95" s="506"/>
      <c r="BJ95" s="507">
        <v>0</v>
      </c>
      <c r="BK95" s="506"/>
      <c r="BL95" s="507"/>
      <c r="BM95" s="269" t="s">
        <v>182</v>
      </c>
      <c r="BN95" s="269" t="s">
        <v>182</v>
      </c>
      <c r="BO95" s="271" t="s">
        <v>2924</v>
      </c>
      <c r="BP95" s="262" t="str">
        <f t="shared" si="81"/>
        <v/>
      </c>
      <c r="BQ95" s="827" t="str">
        <f t="shared" si="82"/>
        <v/>
      </c>
      <c r="BR95" s="827" t="str">
        <f t="shared" si="83"/>
        <v/>
      </c>
      <c r="BS95" s="827" t="str">
        <f t="shared" si="84"/>
        <v/>
      </c>
      <c r="BT95" s="828" t="str">
        <f t="shared" si="85"/>
        <v/>
      </c>
      <c r="BU95" s="828" t="str">
        <f t="shared" si="86"/>
        <v/>
      </c>
      <c r="BV95" s="827" t="str">
        <f t="shared" si="87"/>
        <v/>
      </c>
      <c r="BW95" s="827" t="str">
        <f t="shared" si="88"/>
        <v/>
      </c>
      <c r="BX95" s="827" t="str">
        <f t="shared" si="89"/>
        <v/>
      </c>
      <c r="BY95" s="827" t="str">
        <f t="shared" si="90"/>
        <v/>
      </c>
      <c r="BZ95" s="827" t="str">
        <f t="shared" si="91"/>
        <v/>
      </c>
      <c r="CA95" s="827" t="str">
        <f t="shared" si="92"/>
        <v/>
      </c>
      <c r="CB95" s="829"/>
      <c r="CC95" s="1125" t="s">
        <v>3397</v>
      </c>
      <c r="CD95" s="1126">
        <f t="shared" si="71"/>
        <v>0</v>
      </c>
      <c r="CE95" s="1126">
        <f t="shared" si="72"/>
        <v>0</v>
      </c>
    </row>
    <row r="96" spans="1:83" s="79" customFormat="1" ht="108">
      <c r="A96" s="86">
        <v>47</v>
      </c>
      <c r="B96" s="154" t="s">
        <v>2756</v>
      </c>
      <c r="C96" s="93" t="s">
        <v>1827</v>
      </c>
      <c r="D96" s="93" t="s">
        <v>1040</v>
      </c>
      <c r="E96" s="88" t="s">
        <v>1533</v>
      </c>
      <c r="F96" s="1652">
        <v>3342</v>
      </c>
      <c r="G96" s="1652">
        <v>47</v>
      </c>
      <c r="H96" s="1652">
        <v>132</v>
      </c>
      <c r="I96" s="1653">
        <v>2928</v>
      </c>
      <c r="J96" s="1653">
        <v>35</v>
      </c>
      <c r="K96" s="1653">
        <v>136</v>
      </c>
      <c r="L96" s="1654">
        <v>3342</v>
      </c>
      <c r="M96" s="1655"/>
      <c r="N96" s="1656">
        <v>2480</v>
      </c>
      <c r="O96" s="1657">
        <v>448</v>
      </c>
      <c r="P96" s="88" t="s">
        <v>1023</v>
      </c>
      <c r="Q96" s="1658" t="s">
        <v>4317</v>
      </c>
      <c r="R96" s="1659" t="s">
        <v>4318</v>
      </c>
      <c r="S96" s="1660" t="s">
        <v>1826</v>
      </c>
      <c r="T96" s="1661" t="s">
        <v>1039</v>
      </c>
      <c r="U96" s="174"/>
      <c r="V96" s="940"/>
      <c r="W96" s="941"/>
      <c r="X96" s="941"/>
      <c r="Y96" s="941"/>
      <c r="Z96" s="941"/>
      <c r="AA96" s="941"/>
      <c r="AB96" s="941"/>
      <c r="AC96" s="821"/>
      <c r="AD96" s="269" t="s">
        <v>229</v>
      </c>
      <c r="AE96" s="269" t="s">
        <v>762</v>
      </c>
      <c r="AF96" s="269" t="s">
        <v>225</v>
      </c>
      <c r="AG96" s="269" t="s">
        <v>222</v>
      </c>
      <c r="AH96" s="304" t="s">
        <v>235</v>
      </c>
      <c r="AI96" s="269" t="s">
        <v>1317</v>
      </c>
      <c r="AJ96" s="269" t="s">
        <v>1282</v>
      </c>
      <c r="AK96" s="269"/>
      <c r="AL96" s="269"/>
      <c r="AM96" s="269"/>
      <c r="AN96" s="269" t="s">
        <v>610</v>
      </c>
      <c r="AO96" s="269" t="s">
        <v>611</v>
      </c>
      <c r="AP96" s="271" t="s">
        <v>2255</v>
      </c>
      <c r="AQ96" s="822">
        <f t="shared" si="73"/>
        <v>0</v>
      </c>
      <c r="AR96" s="823">
        <f t="shared" si="74"/>
        <v>0</v>
      </c>
      <c r="AS96" s="824">
        <f t="shared" si="106"/>
        <v>0</v>
      </c>
      <c r="AT96" s="824">
        <f t="shared" si="70"/>
        <v>0</v>
      </c>
      <c r="AU96" s="131">
        <f t="shared" si="75"/>
        <v>-3.298611111111116</v>
      </c>
      <c r="AV96" s="132">
        <f t="shared" si="76"/>
        <v>-12.387791741472176</v>
      </c>
      <c r="AW96" s="131">
        <f t="shared" si="77"/>
        <v>3.0303030303030276</v>
      </c>
      <c r="AX96" s="133">
        <f t="shared" si="78"/>
        <v>25318.181818181816</v>
      </c>
      <c r="AY96" s="133">
        <f t="shared" si="79"/>
        <v>21529.411764705885</v>
      </c>
      <c r="AZ96" s="134" t="str">
        <f t="shared" si="80"/>
        <v/>
      </c>
      <c r="BA96" s="643">
        <v>45</v>
      </c>
      <c r="BB96" s="825" t="s">
        <v>2756</v>
      </c>
      <c r="BC96" s="942">
        <v>3456</v>
      </c>
      <c r="BD96" s="942">
        <v>41</v>
      </c>
      <c r="BE96" s="942">
        <v>117</v>
      </c>
      <c r="BF96" s="942">
        <v>3342</v>
      </c>
      <c r="BG96" s="942">
        <v>47</v>
      </c>
      <c r="BH96" s="942">
        <v>132</v>
      </c>
      <c r="BI96" s="943">
        <v>3456</v>
      </c>
      <c r="BJ96" s="507">
        <v>0</v>
      </c>
      <c r="BK96" s="943">
        <v>3342</v>
      </c>
      <c r="BL96" s="507"/>
      <c r="BM96" s="269" t="s">
        <v>225</v>
      </c>
      <c r="BN96" s="269" t="s">
        <v>1317</v>
      </c>
      <c r="BO96" s="271" t="s">
        <v>2255</v>
      </c>
      <c r="BP96" s="262" t="str">
        <f t="shared" si="81"/>
        <v/>
      </c>
      <c r="BQ96" s="827">
        <f t="shared" si="82"/>
        <v>0</v>
      </c>
      <c r="BR96" s="827">
        <f t="shared" si="83"/>
        <v>0</v>
      </c>
      <c r="BS96" s="827">
        <f t="shared" si="84"/>
        <v>0</v>
      </c>
      <c r="BT96" s="828" t="str">
        <f t="shared" si="85"/>
        <v/>
      </c>
      <c r="BU96" s="828" t="str">
        <f t="shared" si="86"/>
        <v/>
      </c>
      <c r="BV96" s="827">
        <f t="shared" si="87"/>
        <v>0</v>
      </c>
      <c r="BW96" s="827" t="str">
        <f t="shared" si="88"/>
        <v/>
      </c>
      <c r="BX96" s="827" t="str">
        <f t="shared" si="89"/>
        <v/>
      </c>
      <c r="BY96" s="827" t="str">
        <f t="shared" si="90"/>
        <v/>
      </c>
      <c r="BZ96" s="827" t="str">
        <f t="shared" si="91"/>
        <v/>
      </c>
      <c r="CA96" s="827" t="str">
        <f t="shared" si="92"/>
        <v/>
      </c>
      <c r="CB96" s="829"/>
      <c r="CC96" s="1128" t="s">
        <v>1685</v>
      </c>
      <c r="CD96" s="1126">
        <f t="shared" si="71"/>
        <v>0</v>
      </c>
      <c r="CE96" s="1126">
        <f t="shared" si="72"/>
        <v>0</v>
      </c>
    </row>
    <row r="97" spans="1:83" s="2" customFormat="1" ht="27">
      <c r="A97" s="86">
        <v>48</v>
      </c>
      <c r="B97" s="154" t="s">
        <v>328</v>
      </c>
      <c r="C97" s="143"/>
      <c r="D97" s="93"/>
      <c r="E97" s="74"/>
      <c r="F97" s="82"/>
      <c r="G97" s="82"/>
      <c r="H97" s="82"/>
      <c r="I97" s="82"/>
      <c r="J97" s="82"/>
      <c r="K97" s="82"/>
      <c r="L97" s="76"/>
      <c r="M97" s="121"/>
      <c r="N97" s="76"/>
      <c r="O97" s="121"/>
      <c r="P97" s="74"/>
      <c r="Q97" s="74"/>
      <c r="R97" s="74"/>
      <c r="S97" s="85" t="s">
        <v>175</v>
      </c>
      <c r="T97" s="81" t="s">
        <v>175</v>
      </c>
      <c r="U97" s="1576" t="s">
        <v>4328</v>
      </c>
      <c r="V97" s="940"/>
      <c r="W97" s="941"/>
      <c r="X97" s="941"/>
      <c r="Y97" s="941"/>
      <c r="Z97" s="941"/>
      <c r="AA97" s="941"/>
      <c r="AB97" s="941"/>
      <c r="AC97" s="821"/>
      <c r="AD97" s="269" t="s">
        <v>546</v>
      </c>
      <c r="AE97" s="269" t="s">
        <v>546</v>
      </c>
      <c r="AF97" s="269" t="s">
        <v>546</v>
      </c>
      <c r="AG97" s="269" t="s">
        <v>546</v>
      </c>
      <c r="AH97" s="304" t="s">
        <v>90</v>
      </c>
      <c r="AI97" s="269" t="s">
        <v>752</v>
      </c>
      <c r="AJ97" s="269" t="s">
        <v>752</v>
      </c>
      <c r="AK97" s="269"/>
      <c r="AL97" s="269"/>
      <c r="AM97" s="269"/>
      <c r="AN97" s="269" t="s">
        <v>90</v>
      </c>
      <c r="AO97" s="269" t="s">
        <v>90</v>
      </c>
      <c r="AP97" s="271" t="s">
        <v>2924</v>
      </c>
      <c r="AQ97" s="822">
        <f t="shared" si="73"/>
        <v>0</v>
      </c>
      <c r="AR97" s="823">
        <f t="shared" si="74"/>
        <v>0</v>
      </c>
      <c r="AS97" s="824">
        <f t="shared" si="106"/>
        <v>0</v>
      </c>
      <c r="AT97" s="824">
        <f t="shared" si="70"/>
        <v>0</v>
      </c>
      <c r="AU97" s="131" t="str">
        <f t="shared" si="75"/>
        <v/>
      </c>
      <c r="AV97" s="132" t="str">
        <f t="shared" si="76"/>
        <v/>
      </c>
      <c r="AW97" s="131" t="str">
        <f t="shared" si="77"/>
        <v/>
      </c>
      <c r="AX97" s="133" t="str">
        <f t="shared" si="78"/>
        <v/>
      </c>
      <c r="AY97" s="133" t="str">
        <f t="shared" si="79"/>
        <v/>
      </c>
      <c r="AZ97" s="134" t="str">
        <f t="shared" si="80"/>
        <v/>
      </c>
      <c r="BA97" s="643">
        <v>46</v>
      </c>
      <c r="BB97" s="825" t="s">
        <v>328</v>
      </c>
      <c r="BC97" s="826"/>
      <c r="BD97" s="826"/>
      <c r="BE97" s="826"/>
      <c r="BF97" s="826"/>
      <c r="BG97" s="826"/>
      <c r="BH97" s="826"/>
      <c r="BI97" s="506"/>
      <c r="BJ97" s="507">
        <v>0</v>
      </c>
      <c r="BK97" s="506"/>
      <c r="BL97" s="507"/>
      <c r="BM97" s="269" t="s">
        <v>182</v>
      </c>
      <c r="BN97" s="269" t="s">
        <v>182</v>
      </c>
      <c r="BO97" s="271" t="s">
        <v>2924</v>
      </c>
      <c r="BP97" s="262" t="str">
        <f t="shared" si="81"/>
        <v/>
      </c>
      <c r="BQ97" s="827" t="str">
        <f t="shared" si="82"/>
        <v/>
      </c>
      <c r="BR97" s="827" t="str">
        <f t="shared" si="83"/>
        <v/>
      </c>
      <c r="BS97" s="827" t="str">
        <f t="shared" si="84"/>
        <v/>
      </c>
      <c r="BT97" s="828" t="str">
        <f t="shared" si="85"/>
        <v/>
      </c>
      <c r="BU97" s="828" t="str">
        <f t="shared" si="86"/>
        <v/>
      </c>
      <c r="BV97" s="827" t="str">
        <f t="shared" si="87"/>
        <v/>
      </c>
      <c r="BW97" s="827" t="str">
        <f t="shared" si="88"/>
        <v/>
      </c>
      <c r="BX97" s="827" t="str">
        <f t="shared" si="89"/>
        <v/>
      </c>
      <c r="BY97" s="827" t="str">
        <f t="shared" si="90"/>
        <v/>
      </c>
      <c r="BZ97" s="827" t="str">
        <f t="shared" si="91"/>
        <v/>
      </c>
      <c r="CA97" s="827" t="str">
        <f t="shared" si="92"/>
        <v/>
      </c>
      <c r="CB97" s="829"/>
      <c r="CC97" s="1125" t="s">
        <v>3397</v>
      </c>
      <c r="CD97" s="1126">
        <f t="shared" si="71"/>
        <v>0</v>
      </c>
      <c r="CE97" s="1126">
        <f t="shared" si="72"/>
        <v>0</v>
      </c>
    </row>
    <row r="98" spans="1:83" s="2" customFormat="1" ht="27">
      <c r="A98" s="86">
        <v>49</v>
      </c>
      <c r="B98" s="154" t="s">
        <v>329</v>
      </c>
      <c r="C98" s="143"/>
      <c r="D98" s="93"/>
      <c r="E98" s="74"/>
      <c r="F98" s="82"/>
      <c r="G98" s="82"/>
      <c r="H98" s="82"/>
      <c r="I98" s="82"/>
      <c r="J98" s="82"/>
      <c r="K98" s="82"/>
      <c r="L98" s="76"/>
      <c r="M98" s="121"/>
      <c r="N98" s="76"/>
      <c r="O98" s="121"/>
      <c r="P98" s="74"/>
      <c r="Q98" s="74"/>
      <c r="R98" s="74"/>
      <c r="S98" s="85" t="s">
        <v>175</v>
      </c>
      <c r="T98" s="81" t="s">
        <v>175</v>
      </c>
      <c r="U98" s="1576" t="s">
        <v>4328</v>
      </c>
      <c r="V98" s="940"/>
      <c r="W98" s="941"/>
      <c r="X98" s="941"/>
      <c r="Y98" s="941"/>
      <c r="Z98" s="941"/>
      <c r="AA98" s="941"/>
      <c r="AB98" s="941"/>
      <c r="AC98" s="821"/>
      <c r="AD98" s="269" t="s">
        <v>546</v>
      </c>
      <c r="AE98" s="269" t="s">
        <v>546</v>
      </c>
      <c r="AF98" s="269" t="s">
        <v>546</v>
      </c>
      <c r="AG98" s="269" t="s">
        <v>546</v>
      </c>
      <c r="AH98" s="304" t="s">
        <v>90</v>
      </c>
      <c r="AI98" s="269" t="s">
        <v>752</v>
      </c>
      <c r="AJ98" s="269" t="s">
        <v>752</v>
      </c>
      <c r="AK98" s="269"/>
      <c r="AL98" s="269"/>
      <c r="AM98" s="269"/>
      <c r="AN98" s="269" t="s">
        <v>90</v>
      </c>
      <c r="AO98" s="269" t="s">
        <v>90</v>
      </c>
      <c r="AP98" s="271" t="s">
        <v>2924</v>
      </c>
      <c r="AQ98" s="822">
        <f t="shared" si="73"/>
        <v>0</v>
      </c>
      <c r="AR98" s="823">
        <f t="shared" si="74"/>
        <v>0</v>
      </c>
      <c r="AS98" s="824">
        <f t="shared" si="106"/>
        <v>0</v>
      </c>
      <c r="AT98" s="824">
        <f t="shared" si="70"/>
        <v>0</v>
      </c>
      <c r="AU98" s="131" t="str">
        <f t="shared" si="75"/>
        <v/>
      </c>
      <c r="AV98" s="132" t="str">
        <f t="shared" si="76"/>
        <v/>
      </c>
      <c r="AW98" s="131" t="str">
        <f t="shared" si="77"/>
        <v/>
      </c>
      <c r="AX98" s="133" t="str">
        <f t="shared" si="78"/>
        <v/>
      </c>
      <c r="AY98" s="133" t="str">
        <f t="shared" si="79"/>
        <v/>
      </c>
      <c r="AZ98" s="134" t="str">
        <f t="shared" si="80"/>
        <v/>
      </c>
      <c r="BA98" s="643">
        <v>47</v>
      </c>
      <c r="BB98" s="825" t="s">
        <v>329</v>
      </c>
      <c r="BC98" s="826"/>
      <c r="BD98" s="826"/>
      <c r="BE98" s="826"/>
      <c r="BF98" s="826"/>
      <c r="BG98" s="826"/>
      <c r="BH98" s="826"/>
      <c r="BI98" s="506"/>
      <c r="BJ98" s="507">
        <v>0</v>
      </c>
      <c r="BK98" s="506"/>
      <c r="BL98" s="507"/>
      <c r="BM98" s="269" t="s">
        <v>182</v>
      </c>
      <c r="BN98" s="269" t="s">
        <v>182</v>
      </c>
      <c r="BO98" s="271" t="s">
        <v>2924</v>
      </c>
      <c r="BP98" s="262" t="str">
        <f t="shared" si="81"/>
        <v/>
      </c>
      <c r="BQ98" s="827" t="str">
        <f t="shared" si="82"/>
        <v/>
      </c>
      <c r="BR98" s="827" t="str">
        <f t="shared" si="83"/>
        <v/>
      </c>
      <c r="BS98" s="827" t="str">
        <f t="shared" si="84"/>
        <v/>
      </c>
      <c r="BT98" s="828" t="str">
        <f t="shared" si="85"/>
        <v/>
      </c>
      <c r="BU98" s="828" t="str">
        <f t="shared" si="86"/>
        <v/>
      </c>
      <c r="BV98" s="827" t="str">
        <f t="shared" si="87"/>
        <v/>
      </c>
      <c r="BW98" s="827" t="str">
        <f t="shared" si="88"/>
        <v/>
      </c>
      <c r="BX98" s="827" t="str">
        <f t="shared" si="89"/>
        <v/>
      </c>
      <c r="BY98" s="827" t="str">
        <f t="shared" si="90"/>
        <v/>
      </c>
      <c r="BZ98" s="827" t="str">
        <f t="shared" si="91"/>
        <v/>
      </c>
      <c r="CA98" s="827" t="str">
        <f t="shared" si="92"/>
        <v/>
      </c>
      <c r="CB98" s="829"/>
      <c r="CC98" s="1125" t="s">
        <v>3421</v>
      </c>
      <c r="CD98" s="1126">
        <f t="shared" si="71"/>
        <v>0</v>
      </c>
      <c r="CE98" s="1126">
        <f t="shared" si="72"/>
        <v>0</v>
      </c>
    </row>
    <row r="99" spans="1:83" s="2" customFormat="1" ht="175.5">
      <c r="A99" s="1459">
        <v>50</v>
      </c>
      <c r="B99" s="1460" t="s">
        <v>3915</v>
      </c>
      <c r="C99" s="1460" t="s">
        <v>331</v>
      </c>
      <c r="D99" s="1460" t="s">
        <v>332</v>
      </c>
      <c r="E99" s="1465" t="s">
        <v>333</v>
      </c>
      <c r="F99" s="1472">
        <v>156</v>
      </c>
      <c r="G99" s="1472">
        <v>17</v>
      </c>
      <c r="H99" s="1472"/>
      <c r="I99" s="1472">
        <v>201</v>
      </c>
      <c r="J99" s="1472">
        <v>18</v>
      </c>
      <c r="K99" s="1472"/>
      <c r="L99" s="1433">
        <v>143</v>
      </c>
      <c r="M99" s="1433">
        <v>13</v>
      </c>
      <c r="N99" s="1433">
        <v>168</v>
      </c>
      <c r="O99" s="1433">
        <v>33</v>
      </c>
      <c r="P99" s="1465" t="s">
        <v>231</v>
      </c>
      <c r="Q99" s="1465" t="s">
        <v>334</v>
      </c>
      <c r="R99" s="1465" t="s">
        <v>253</v>
      </c>
      <c r="S99" s="1466" t="s">
        <v>1502</v>
      </c>
      <c r="T99" s="1430" t="s">
        <v>1503</v>
      </c>
      <c r="U99" s="1473"/>
      <c r="V99" s="773"/>
      <c r="W99" s="734"/>
      <c r="X99" s="734"/>
      <c r="Y99" s="734"/>
      <c r="Z99" s="734"/>
      <c r="AA99" s="734"/>
      <c r="AB99" s="734"/>
      <c r="AC99" s="821"/>
      <c r="AD99" s="269" t="s">
        <v>228</v>
      </c>
      <c r="AE99" s="304" t="s">
        <v>548</v>
      </c>
      <c r="AF99" s="304" t="s">
        <v>549</v>
      </c>
      <c r="AG99" s="304" t="s">
        <v>547</v>
      </c>
      <c r="AH99" s="304" t="s">
        <v>3082</v>
      </c>
      <c r="AI99" s="304" t="s">
        <v>1334</v>
      </c>
      <c r="AJ99" s="304" t="s">
        <v>235</v>
      </c>
      <c r="AK99" s="304"/>
      <c r="AL99" s="304"/>
      <c r="AM99" s="304"/>
      <c r="AN99" s="269" t="s">
        <v>610</v>
      </c>
      <c r="AO99" s="269" t="s">
        <v>611</v>
      </c>
      <c r="AP99" s="271" t="s">
        <v>1283</v>
      </c>
      <c r="AQ99" s="822">
        <f t="shared" si="73"/>
        <v>0</v>
      </c>
      <c r="AR99" s="823">
        <f t="shared" si="74"/>
        <v>0</v>
      </c>
      <c r="AS99" s="824">
        <f t="shared" si="106"/>
        <v>0</v>
      </c>
      <c r="AT99" s="824">
        <f t="shared" si="70"/>
        <v>0</v>
      </c>
      <c r="AU99" s="131">
        <f t="shared" si="75"/>
        <v>-20.408163265306122</v>
      </c>
      <c r="AV99" s="132">
        <f t="shared" si="76"/>
        <v>28.846153846153854</v>
      </c>
      <c r="AW99" s="131">
        <f t="shared" si="77"/>
        <v>5.8823529411764719</v>
      </c>
      <c r="AX99" s="133">
        <f t="shared" si="78"/>
        <v>9176.4705882352937</v>
      </c>
      <c r="AY99" s="133">
        <f t="shared" si="79"/>
        <v>11166.666666666666</v>
      </c>
      <c r="AZ99" s="134" t="str">
        <f t="shared" si="80"/>
        <v/>
      </c>
      <c r="BA99" s="643">
        <v>48</v>
      </c>
      <c r="BB99" s="830" t="s">
        <v>330</v>
      </c>
      <c r="BC99" s="975">
        <v>196</v>
      </c>
      <c r="BD99" s="975">
        <v>18</v>
      </c>
      <c r="BE99" s="976"/>
      <c r="BF99" s="976">
        <v>156</v>
      </c>
      <c r="BG99" s="976">
        <v>17</v>
      </c>
      <c r="BH99" s="976"/>
      <c r="BI99" s="977">
        <v>182</v>
      </c>
      <c r="BJ99" s="507">
        <v>14</v>
      </c>
      <c r="BK99" s="784">
        <v>143</v>
      </c>
      <c r="BL99" s="507">
        <v>13</v>
      </c>
      <c r="BM99" s="304" t="s">
        <v>225</v>
      </c>
      <c r="BN99" s="304" t="s">
        <v>1334</v>
      </c>
      <c r="BO99" s="271" t="s">
        <v>1283</v>
      </c>
      <c r="BP99" s="262" t="str">
        <f t="shared" si="81"/>
        <v/>
      </c>
      <c r="BQ99" s="827">
        <f t="shared" si="82"/>
        <v>0</v>
      </c>
      <c r="BR99" s="827">
        <f t="shared" si="83"/>
        <v>0</v>
      </c>
      <c r="BS99" s="827" t="str">
        <f t="shared" si="84"/>
        <v/>
      </c>
      <c r="BT99" s="828" t="str">
        <f t="shared" si="85"/>
        <v/>
      </c>
      <c r="BU99" s="828" t="str">
        <f t="shared" si="86"/>
        <v/>
      </c>
      <c r="BV99" s="827">
        <f t="shared" si="87"/>
        <v>0</v>
      </c>
      <c r="BW99" s="827">
        <f t="shared" si="88"/>
        <v>0</v>
      </c>
      <c r="BX99" s="827" t="str">
        <f t="shared" si="89"/>
        <v/>
      </c>
      <c r="BY99" s="827" t="str">
        <f t="shared" si="90"/>
        <v/>
      </c>
      <c r="BZ99" s="827" t="str">
        <f t="shared" si="91"/>
        <v/>
      </c>
      <c r="CA99" s="827" t="str">
        <f t="shared" si="92"/>
        <v/>
      </c>
      <c r="CB99" s="829"/>
      <c r="CC99" s="1125" t="s">
        <v>3421</v>
      </c>
      <c r="CD99" s="1126">
        <f t="shared" si="71"/>
        <v>0</v>
      </c>
      <c r="CE99" s="1126">
        <f t="shared" si="72"/>
        <v>0</v>
      </c>
    </row>
    <row r="100" spans="1:83" s="8" customFormat="1" ht="54">
      <c r="A100" s="366">
        <v>51</v>
      </c>
      <c r="B100" s="154" t="s">
        <v>338</v>
      </c>
      <c r="C100" s="375" t="s">
        <v>1257</v>
      </c>
      <c r="D100" s="375" t="s">
        <v>1258</v>
      </c>
      <c r="E100" s="372" t="s">
        <v>339</v>
      </c>
      <c r="F100" s="1506">
        <v>7</v>
      </c>
      <c r="G100" s="1506"/>
      <c r="H100" s="1506">
        <v>24</v>
      </c>
      <c r="I100" s="1236">
        <v>5</v>
      </c>
      <c r="J100" s="1236"/>
      <c r="K100" s="1236">
        <v>21</v>
      </c>
      <c r="L100" s="1187"/>
      <c r="M100" s="1186">
        <v>7</v>
      </c>
      <c r="N100" s="1187"/>
      <c r="O100" s="1187">
        <v>5</v>
      </c>
      <c r="P100" s="1239" t="s">
        <v>231</v>
      </c>
      <c r="Q100" s="372" t="s">
        <v>3402</v>
      </c>
      <c r="R100" s="372" t="s">
        <v>323</v>
      </c>
      <c r="S100" s="441" t="s">
        <v>178</v>
      </c>
      <c r="T100" s="1507" t="s">
        <v>179</v>
      </c>
      <c r="U100" s="1599"/>
      <c r="V100" s="773"/>
      <c r="W100" s="734"/>
      <c r="X100" s="734"/>
      <c r="Y100" s="734"/>
      <c r="Z100" s="734"/>
      <c r="AA100" s="734"/>
      <c r="AB100" s="734"/>
      <c r="AC100" s="944"/>
      <c r="AD100" s="269" t="s">
        <v>550</v>
      </c>
      <c r="AE100" s="304" t="s">
        <v>182</v>
      </c>
      <c r="AF100" s="304" t="s">
        <v>182</v>
      </c>
      <c r="AG100" s="304" t="s">
        <v>182</v>
      </c>
      <c r="AH100" s="304" t="s">
        <v>90</v>
      </c>
      <c r="AI100" s="304" t="s">
        <v>182</v>
      </c>
      <c r="AJ100" s="304" t="s">
        <v>222</v>
      </c>
      <c r="AK100" s="304"/>
      <c r="AL100" s="304"/>
      <c r="AM100" s="304"/>
      <c r="AN100" s="269" t="s">
        <v>90</v>
      </c>
      <c r="AO100" s="269" t="s">
        <v>90</v>
      </c>
      <c r="AP100" s="271" t="s">
        <v>1990</v>
      </c>
      <c r="AQ100" s="822">
        <f t="shared" si="73"/>
        <v>0</v>
      </c>
      <c r="AR100" s="823">
        <f t="shared" si="74"/>
        <v>0</v>
      </c>
      <c r="AS100" s="824">
        <f t="shared" si="106"/>
        <v>0</v>
      </c>
      <c r="AT100" s="824">
        <f t="shared" si="70"/>
        <v>0</v>
      </c>
      <c r="AU100" s="131">
        <f t="shared" si="75"/>
        <v>0</v>
      </c>
      <c r="AV100" s="132">
        <f t="shared" si="76"/>
        <v>-28.571428571428569</v>
      </c>
      <c r="AW100" s="131">
        <f t="shared" si="77"/>
        <v>-12.5</v>
      </c>
      <c r="AX100" s="133">
        <f t="shared" si="78"/>
        <v>291.66666666666669</v>
      </c>
      <c r="AY100" s="133">
        <f t="shared" si="79"/>
        <v>238.09523809523807</v>
      </c>
      <c r="AZ100" s="134" t="str">
        <f t="shared" si="80"/>
        <v/>
      </c>
      <c r="BA100" s="643">
        <v>49</v>
      </c>
      <c r="BB100" s="825" t="s">
        <v>338</v>
      </c>
      <c r="BC100" s="826">
        <v>7</v>
      </c>
      <c r="BD100" s="826">
        <v>0</v>
      </c>
      <c r="BE100" s="826">
        <v>23</v>
      </c>
      <c r="BF100" s="826">
        <v>7</v>
      </c>
      <c r="BG100" s="826"/>
      <c r="BH100" s="826">
        <v>24</v>
      </c>
      <c r="BI100" s="506">
        <v>0</v>
      </c>
      <c r="BJ100" s="507">
        <v>7</v>
      </c>
      <c r="BK100" s="506"/>
      <c r="BL100" s="507">
        <v>7</v>
      </c>
      <c r="BM100" s="304" t="s">
        <v>182</v>
      </c>
      <c r="BN100" s="304" t="s">
        <v>182</v>
      </c>
      <c r="BO100" s="271" t="s">
        <v>1990</v>
      </c>
      <c r="BP100" s="262" t="str">
        <f t="shared" si="81"/>
        <v/>
      </c>
      <c r="BQ100" s="827">
        <f t="shared" si="82"/>
        <v>0</v>
      </c>
      <c r="BR100" s="827" t="str">
        <f t="shared" si="83"/>
        <v/>
      </c>
      <c r="BS100" s="827">
        <f t="shared" si="84"/>
        <v>0</v>
      </c>
      <c r="BT100" s="828" t="str">
        <f t="shared" si="85"/>
        <v/>
      </c>
      <c r="BU100" s="828" t="str">
        <f t="shared" si="86"/>
        <v/>
      </c>
      <c r="BV100" s="827" t="str">
        <f t="shared" si="87"/>
        <v/>
      </c>
      <c r="BW100" s="827">
        <f t="shared" si="88"/>
        <v>0</v>
      </c>
      <c r="BX100" s="827" t="str">
        <f t="shared" si="89"/>
        <v/>
      </c>
      <c r="BY100" s="827" t="str">
        <f t="shared" si="90"/>
        <v/>
      </c>
      <c r="BZ100" s="827" t="str">
        <f t="shared" si="91"/>
        <v/>
      </c>
      <c r="CA100" s="827" t="str">
        <f t="shared" si="92"/>
        <v/>
      </c>
      <c r="CB100" s="829"/>
      <c r="CC100" s="1125" t="s">
        <v>3397</v>
      </c>
      <c r="CD100" s="1126">
        <f t="shared" si="71"/>
        <v>0</v>
      </c>
      <c r="CE100" s="1126">
        <f t="shared" si="72"/>
        <v>0</v>
      </c>
    </row>
    <row r="101" spans="1:83" s="2" customFormat="1" ht="40.5">
      <c r="A101" s="1459">
        <v>52</v>
      </c>
      <c r="B101" s="1427" t="s">
        <v>340</v>
      </c>
      <c r="C101" s="1428"/>
      <c r="D101" s="1460"/>
      <c r="E101" s="1461"/>
      <c r="F101" s="1463"/>
      <c r="G101" s="1463"/>
      <c r="H101" s="1463"/>
      <c r="I101" s="1463"/>
      <c r="J101" s="1463"/>
      <c r="K101" s="1463"/>
      <c r="L101" s="1464"/>
      <c r="M101" s="1433"/>
      <c r="N101" s="1464"/>
      <c r="O101" s="1433"/>
      <c r="P101" s="1461"/>
      <c r="Q101" s="1471" t="s">
        <v>248</v>
      </c>
      <c r="R101" s="1471" t="s">
        <v>3916</v>
      </c>
      <c r="S101" s="1471" t="s">
        <v>1041</v>
      </c>
      <c r="T101" s="1471" t="s">
        <v>3773</v>
      </c>
      <c r="U101" s="1447" t="s">
        <v>3917</v>
      </c>
      <c r="V101" s="940"/>
      <c r="W101" s="941"/>
      <c r="X101" s="941"/>
      <c r="Y101" s="941"/>
      <c r="Z101" s="941"/>
      <c r="AA101" s="941"/>
      <c r="AB101" s="941"/>
      <c r="AC101" s="821"/>
      <c r="AD101" s="269" t="s">
        <v>551</v>
      </c>
      <c r="AE101" s="269" t="s">
        <v>551</v>
      </c>
      <c r="AF101" s="269" t="s">
        <v>551</v>
      </c>
      <c r="AG101" s="269" t="s">
        <v>551</v>
      </c>
      <c r="AH101" s="304" t="s">
        <v>90</v>
      </c>
      <c r="AI101" s="269" t="s">
        <v>752</v>
      </c>
      <c r="AJ101" s="269" t="s">
        <v>752</v>
      </c>
      <c r="AK101" s="269"/>
      <c r="AL101" s="269"/>
      <c r="AM101" s="269"/>
      <c r="AN101" s="269" t="s">
        <v>90</v>
      </c>
      <c r="AO101" s="269" t="s">
        <v>90</v>
      </c>
      <c r="AP101" s="271" t="s">
        <v>2924</v>
      </c>
      <c r="AQ101" s="822">
        <f t="shared" si="73"/>
        <v>0</v>
      </c>
      <c r="AR101" s="823">
        <f t="shared" si="74"/>
        <v>0</v>
      </c>
      <c r="AS101" s="824">
        <f t="shared" si="106"/>
        <v>0</v>
      </c>
      <c r="AT101" s="824">
        <f t="shared" si="70"/>
        <v>0</v>
      </c>
      <c r="AU101" s="131" t="str">
        <f t="shared" si="75"/>
        <v/>
      </c>
      <c r="AV101" s="132" t="str">
        <f t="shared" si="76"/>
        <v/>
      </c>
      <c r="AW101" s="131" t="str">
        <f t="shared" si="77"/>
        <v/>
      </c>
      <c r="AX101" s="133" t="str">
        <f t="shared" si="78"/>
        <v/>
      </c>
      <c r="AY101" s="133" t="str">
        <f t="shared" si="79"/>
        <v/>
      </c>
      <c r="AZ101" s="134" t="str">
        <f t="shared" si="80"/>
        <v/>
      </c>
      <c r="BA101" s="643">
        <v>51</v>
      </c>
      <c r="BB101" s="825" t="s">
        <v>340</v>
      </c>
      <c r="BC101" s="942"/>
      <c r="BD101" s="942"/>
      <c r="BE101" s="942"/>
      <c r="BF101" s="942"/>
      <c r="BG101" s="942"/>
      <c r="BH101" s="942"/>
      <c r="BI101" s="943"/>
      <c r="BJ101" s="507">
        <v>0</v>
      </c>
      <c r="BK101" s="943"/>
      <c r="BL101" s="507"/>
      <c r="BM101" s="269" t="s">
        <v>182</v>
      </c>
      <c r="BN101" s="269" t="s">
        <v>182</v>
      </c>
      <c r="BO101" s="271" t="s">
        <v>2924</v>
      </c>
      <c r="BP101" s="262" t="str">
        <f t="shared" si="81"/>
        <v/>
      </c>
      <c r="BQ101" s="827" t="str">
        <f t="shared" si="82"/>
        <v/>
      </c>
      <c r="BR101" s="827" t="str">
        <f t="shared" si="83"/>
        <v/>
      </c>
      <c r="BS101" s="827" t="str">
        <f t="shared" si="84"/>
        <v/>
      </c>
      <c r="BT101" s="828" t="str">
        <f t="shared" si="85"/>
        <v/>
      </c>
      <c r="BU101" s="828" t="str">
        <f t="shared" si="86"/>
        <v/>
      </c>
      <c r="BV101" s="827" t="str">
        <f t="shared" si="87"/>
        <v/>
      </c>
      <c r="BW101" s="827" t="str">
        <f t="shared" si="88"/>
        <v/>
      </c>
      <c r="BX101" s="827" t="str">
        <f t="shared" si="89"/>
        <v/>
      </c>
      <c r="BY101" s="827" t="str">
        <f t="shared" si="90"/>
        <v/>
      </c>
      <c r="BZ101" s="827" t="str">
        <f t="shared" si="91"/>
        <v/>
      </c>
      <c r="CA101" s="827" t="str">
        <f t="shared" si="92"/>
        <v/>
      </c>
      <c r="CB101" s="829"/>
      <c r="CC101" s="1129" t="s">
        <v>1017</v>
      </c>
      <c r="CD101" s="1126">
        <f t="shared" si="71"/>
        <v>0</v>
      </c>
      <c r="CE101" s="1126">
        <f t="shared" si="72"/>
        <v>0</v>
      </c>
    </row>
    <row r="102" spans="1:83" s="2" customFormat="1" ht="40.5">
      <c r="A102" s="1459">
        <v>53</v>
      </c>
      <c r="B102" s="1427" t="s">
        <v>341</v>
      </c>
      <c r="C102" s="1428"/>
      <c r="D102" s="1460"/>
      <c r="E102" s="1461"/>
      <c r="F102" s="1463"/>
      <c r="G102" s="1463"/>
      <c r="H102" s="1463"/>
      <c r="I102" s="1463"/>
      <c r="J102" s="1463"/>
      <c r="K102" s="1463"/>
      <c r="L102" s="1464"/>
      <c r="M102" s="1433"/>
      <c r="N102" s="1464"/>
      <c r="O102" s="1433"/>
      <c r="P102" s="1461"/>
      <c r="Q102" s="1471" t="s">
        <v>248</v>
      </c>
      <c r="R102" s="1471" t="s">
        <v>3916</v>
      </c>
      <c r="S102" s="1471" t="s">
        <v>1041</v>
      </c>
      <c r="T102" s="1471" t="s">
        <v>3773</v>
      </c>
      <c r="U102" s="1447" t="s">
        <v>3917</v>
      </c>
      <c r="V102" s="940"/>
      <c r="W102" s="941"/>
      <c r="X102" s="941"/>
      <c r="Y102" s="941"/>
      <c r="Z102" s="941"/>
      <c r="AA102" s="941"/>
      <c r="AB102" s="941"/>
      <c r="AC102" s="821"/>
      <c r="AD102" s="269" t="s">
        <v>551</v>
      </c>
      <c r="AE102" s="269" t="s">
        <v>551</v>
      </c>
      <c r="AF102" s="269" t="s">
        <v>551</v>
      </c>
      <c r="AG102" s="269" t="s">
        <v>551</v>
      </c>
      <c r="AH102" s="304" t="s">
        <v>90</v>
      </c>
      <c r="AI102" s="269" t="s">
        <v>752</v>
      </c>
      <c r="AJ102" s="269" t="s">
        <v>752</v>
      </c>
      <c r="AK102" s="269"/>
      <c r="AL102" s="269"/>
      <c r="AM102" s="269"/>
      <c r="AN102" s="269" t="s">
        <v>90</v>
      </c>
      <c r="AO102" s="269" t="s">
        <v>90</v>
      </c>
      <c r="AP102" s="271" t="s">
        <v>2924</v>
      </c>
      <c r="AQ102" s="822">
        <f t="shared" si="73"/>
        <v>0</v>
      </c>
      <c r="AR102" s="823">
        <f t="shared" si="74"/>
        <v>0</v>
      </c>
      <c r="AS102" s="824">
        <f t="shared" si="106"/>
        <v>0</v>
      </c>
      <c r="AT102" s="824">
        <f t="shared" ref="AT102:AT128" si="107">IF(AND(SUMIF($A:$A,CONCATENATE($A102,"-","?"),$I:$I)+SUMIF($A:$A,CONCATENATE($A102,"-","??"),$I:$I)&gt;0,SUMIF($A:$A,CONCATENATE($A102,"-","?"),$I:$I)+SUMIF($A:$A,CONCATENATE($A102,"-","??"),$I:$I)&lt;&gt;$I102),1,0)</f>
        <v>0</v>
      </c>
      <c r="AU102" s="131" t="str">
        <f t="shared" si="75"/>
        <v/>
      </c>
      <c r="AV102" s="132" t="str">
        <f t="shared" si="76"/>
        <v/>
      </c>
      <c r="AW102" s="131" t="str">
        <f t="shared" si="77"/>
        <v/>
      </c>
      <c r="AX102" s="133" t="str">
        <f t="shared" si="78"/>
        <v/>
      </c>
      <c r="AY102" s="133" t="str">
        <f t="shared" si="79"/>
        <v/>
      </c>
      <c r="AZ102" s="134" t="str">
        <f t="shared" si="80"/>
        <v/>
      </c>
      <c r="BA102" s="643">
        <v>52</v>
      </c>
      <c r="BB102" s="825" t="s">
        <v>341</v>
      </c>
      <c r="BC102" s="942"/>
      <c r="BD102" s="942"/>
      <c r="BE102" s="942"/>
      <c r="BF102" s="942"/>
      <c r="BG102" s="942"/>
      <c r="BH102" s="942"/>
      <c r="BI102" s="943"/>
      <c r="BJ102" s="507">
        <v>0</v>
      </c>
      <c r="BK102" s="943"/>
      <c r="BL102" s="507"/>
      <c r="BM102" s="269" t="s">
        <v>182</v>
      </c>
      <c r="BN102" s="269" t="s">
        <v>182</v>
      </c>
      <c r="BO102" s="271" t="s">
        <v>2924</v>
      </c>
      <c r="BP102" s="262" t="str">
        <f t="shared" si="81"/>
        <v/>
      </c>
      <c r="BQ102" s="827" t="str">
        <f t="shared" si="82"/>
        <v/>
      </c>
      <c r="BR102" s="827" t="str">
        <f t="shared" si="83"/>
        <v/>
      </c>
      <c r="BS102" s="827" t="str">
        <f t="shared" si="84"/>
        <v/>
      </c>
      <c r="BT102" s="828" t="str">
        <f t="shared" si="85"/>
        <v/>
      </c>
      <c r="BU102" s="828" t="str">
        <f t="shared" si="86"/>
        <v/>
      </c>
      <c r="BV102" s="827" t="str">
        <f t="shared" si="87"/>
        <v/>
      </c>
      <c r="BW102" s="827" t="str">
        <f t="shared" si="88"/>
        <v/>
      </c>
      <c r="BX102" s="827" t="str">
        <f t="shared" si="89"/>
        <v/>
      </c>
      <c r="BY102" s="827" t="str">
        <f t="shared" si="90"/>
        <v/>
      </c>
      <c r="BZ102" s="827" t="str">
        <f t="shared" si="91"/>
        <v/>
      </c>
      <c r="CA102" s="827" t="str">
        <f t="shared" si="92"/>
        <v/>
      </c>
      <c r="CB102" s="829"/>
      <c r="CC102" s="1129" t="s">
        <v>1017</v>
      </c>
      <c r="CD102" s="1126">
        <f t="shared" si="71"/>
        <v>0</v>
      </c>
      <c r="CE102" s="1126">
        <f t="shared" si="72"/>
        <v>0</v>
      </c>
    </row>
    <row r="103" spans="1:83" s="8" customFormat="1" ht="67.5">
      <c r="A103" s="366">
        <v>54</v>
      </c>
      <c r="B103" s="154" t="s">
        <v>2983</v>
      </c>
      <c r="C103" s="375" t="s">
        <v>2982</v>
      </c>
      <c r="D103" s="375" t="s">
        <v>2980</v>
      </c>
      <c r="E103" s="372" t="s">
        <v>1259</v>
      </c>
      <c r="F103" s="1506">
        <v>3343</v>
      </c>
      <c r="G103" s="1506"/>
      <c r="H103" s="1506">
        <v>3072</v>
      </c>
      <c r="I103" s="1236">
        <v>2336</v>
      </c>
      <c r="J103" s="1236"/>
      <c r="K103" s="1236">
        <v>2336</v>
      </c>
      <c r="L103" s="1187"/>
      <c r="M103" s="1187">
        <v>3343</v>
      </c>
      <c r="N103" s="1187"/>
      <c r="O103" s="1187">
        <v>2336</v>
      </c>
      <c r="P103" s="1239" t="s">
        <v>231</v>
      </c>
      <c r="Q103" s="372" t="s">
        <v>3402</v>
      </c>
      <c r="R103" s="374" t="s">
        <v>1727</v>
      </c>
      <c r="S103" s="1600" t="s">
        <v>180</v>
      </c>
      <c r="T103" s="1507" t="s">
        <v>1728</v>
      </c>
      <c r="U103" s="1495"/>
      <c r="V103" s="773"/>
      <c r="W103" s="734"/>
      <c r="X103" s="734"/>
      <c r="Y103" s="734"/>
      <c r="Z103" s="734"/>
      <c r="AA103" s="734"/>
      <c r="AB103" s="734"/>
      <c r="AC103" s="944"/>
      <c r="AD103" s="269" t="s">
        <v>552</v>
      </c>
      <c r="AE103" s="269" t="s">
        <v>552</v>
      </c>
      <c r="AF103" s="269" t="s">
        <v>552</v>
      </c>
      <c r="AG103" s="269" t="s">
        <v>552</v>
      </c>
      <c r="AH103" s="304" t="s">
        <v>90</v>
      </c>
      <c r="AI103" s="269" t="s">
        <v>752</v>
      </c>
      <c r="AJ103" s="269" t="s">
        <v>222</v>
      </c>
      <c r="AK103" s="269"/>
      <c r="AL103" s="269"/>
      <c r="AM103" s="269"/>
      <c r="AN103" s="269" t="s">
        <v>90</v>
      </c>
      <c r="AO103" s="269" t="s">
        <v>90</v>
      </c>
      <c r="AP103" s="271" t="s">
        <v>1991</v>
      </c>
      <c r="AQ103" s="822">
        <f t="shared" si="73"/>
        <v>0</v>
      </c>
      <c r="AR103" s="823">
        <f t="shared" si="74"/>
        <v>0</v>
      </c>
      <c r="AS103" s="824">
        <f t="shared" si="106"/>
        <v>0</v>
      </c>
      <c r="AT103" s="824">
        <f t="shared" si="107"/>
        <v>0</v>
      </c>
      <c r="AU103" s="131">
        <f t="shared" si="75"/>
        <v>-33.815086121560093</v>
      </c>
      <c r="AV103" s="132">
        <f t="shared" si="76"/>
        <v>-30.122644331438831</v>
      </c>
      <c r="AW103" s="131">
        <f t="shared" si="77"/>
        <v>-23.958333333333336</v>
      </c>
      <c r="AX103" s="133">
        <f t="shared" si="78"/>
        <v>1088.2161458333333</v>
      </c>
      <c r="AY103" s="133">
        <f t="shared" si="79"/>
        <v>1000</v>
      </c>
      <c r="AZ103" s="134" t="str">
        <f t="shared" si="80"/>
        <v/>
      </c>
      <c r="BA103" s="643">
        <v>53</v>
      </c>
      <c r="BB103" s="978" t="s">
        <v>2983</v>
      </c>
      <c r="BC103" s="979">
        <v>5051</v>
      </c>
      <c r="BD103" s="826">
        <v>0</v>
      </c>
      <c r="BE103" s="826">
        <v>4837</v>
      </c>
      <c r="BF103" s="826">
        <v>3343</v>
      </c>
      <c r="BG103" s="826"/>
      <c r="BH103" s="826">
        <v>3072</v>
      </c>
      <c r="BI103" s="506">
        <v>0</v>
      </c>
      <c r="BJ103" s="550">
        <v>5051</v>
      </c>
      <c r="BK103" s="506"/>
      <c r="BL103" s="507">
        <v>3343</v>
      </c>
      <c r="BM103" s="269" t="s">
        <v>182</v>
      </c>
      <c r="BN103" s="269" t="s">
        <v>182</v>
      </c>
      <c r="BO103" s="271" t="s">
        <v>1991</v>
      </c>
      <c r="BP103" s="262" t="str">
        <f t="shared" si="81"/>
        <v/>
      </c>
      <c r="BQ103" s="827">
        <f t="shared" si="82"/>
        <v>0</v>
      </c>
      <c r="BR103" s="827" t="str">
        <f t="shared" si="83"/>
        <v/>
      </c>
      <c r="BS103" s="827">
        <f t="shared" si="84"/>
        <v>0</v>
      </c>
      <c r="BT103" s="828" t="str">
        <f t="shared" si="85"/>
        <v/>
      </c>
      <c r="BU103" s="828" t="str">
        <f t="shared" si="86"/>
        <v/>
      </c>
      <c r="BV103" s="827" t="str">
        <f t="shared" si="87"/>
        <v/>
      </c>
      <c r="BW103" s="827">
        <f t="shared" si="88"/>
        <v>0</v>
      </c>
      <c r="BX103" s="827" t="str">
        <f t="shared" si="89"/>
        <v/>
      </c>
      <c r="BY103" s="827" t="str">
        <f t="shared" si="90"/>
        <v/>
      </c>
      <c r="BZ103" s="827" t="str">
        <f t="shared" si="91"/>
        <v/>
      </c>
      <c r="CA103" s="827" t="str">
        <f t="shared" si="92"/>
        <v/>
      </c>
      <c r="CB103" s="829"/>
      <c r="CC103" s="1125" t="s">
        <v>3397</v>
      </c>
      <c r="CD103" s="1126">
        <f t="shared" si="71"/>
        <v>0</v>
      </c>
      <c r="CE103" s="1126">
        <f t="shared" si="72"/>
        <v>0</v>
      </c>
    </row>
    <row r="104" spans="1:83" s="2" customFormat="1">
      <c r="A104" s="366">
        <v>55</v>
      </c>
      <c r="B104" s="392" t="s">
        <v>342</v>
      </c>
      <c r="C104" s="440"/>
      <c r="D104" s="375"/>
      <c r="E104" s="1594"/>
      <c r="F104" s="1493"/>
      <c r="G104" s="1493"/>
      <c r="H104" s="1493"/>
      <c r="I104" s="1493"/>
      <c r="J104" s="1493"/>
      <c r="K104" s="1493"/>
      <c r="L104" s="1592"/>
      <c r="M104" s="360"/>
      <c r="N104" s="1592"/>
      <c r="O104" s="360"/>
      <c r="P104" s="1594"/>
      <c r="Q104" s="1594"/>
      <c r="R104" s="1594"/>
      <c r="S104" s="1601" t="s">
        <v>175</v>
      </c>
      <c r="T104" s="1507" t="s">
        <v>175</v>
      </c>
      <c r="U104" s="1576" t="s">
        <v>4328</v>
      </c>
      <c r="V104" s="940"/>
      <c r="W104" s="941"/>
      <c r="X104" s="941"/>
      <c r="Y104" s="941"/>
      <c r="Z104" s="941"/>
      <c r="AA104" s="941"/>
      <c r="AB104" s="941"/>
      <c r="AC104" s="821"/>
      <c r="AD104" s="269" t="s">
        <v>182</v>
      </c>
      <c r="AE104" s="269" t="s">
        <v>182</v>
      </c>
      <c r="AF104" s="269" t="s">
        <v>182</v>
      </c>
      <c r="AG104" s="269" t="s">
        <v>182</v>
      </c>
      <c r="AH104" s="304" t="s">
        <v>90</v>
      </c>
      <c r="AI104" s="269" t="s">
        <v>752</v>
      </c>
      <c r="AJ104" s="269" t="s">
        <v>752</v>
      </c>
      <c r="AK104" s="269"/>
      <c r="AL104" s="269"/>
      <c r="AM104" s="269"/>
      <c r="AN104" s="269" t="s">
        <v>90</v>
      </c>
      <c r="AO104" s="269" t="s">
        <v>90</v>
      </c>
      <c r="AP104" s="271" t="s">
        <v>2924</v>
      </c>
      <c r="AQ104" s="822">
        <f t="shared" si="73"/>
        <v>0</v>
      </c>
      <c r="AR104" s="823">
        <f t="shared" si="74"/>
        <v>0</v>
      </c>
      <c r="AS104" s="824">
        <f t="shared" si="106"/>
        <v>0</v>
      </c>
      <c r="AT104" s="824">
        <f t="shared" si="107"/>
        <v>0</v>
      </c>
      <c r="AU104" s="131" t="str">
        <f t="shared" si="75"/>
        <v/>
      </c>
      <c r="AV104" s="132" t="str">
        <f t="shared" si="76"/>
        <v/>
      </c>
      <c r="AW104" s="131" t="str">
        <f t="shared" si="77"/>
        <v/>
      </c>
      <c r="AX104" s="133" t="str">
        <f t="shared" si="78"/>
        <v/>
      </c>
      <c r="AY104" s="133" t="str">
        <f t="shared" si="79"/>
        <v/>
      </c>
      <c r="AZ104" s="134" t="str">
        <f t="shared" si="80"/>
        <v/>
      </c>
      <c r="BA104" s="643">
        <v>54</v>
      </c>
      <c r="BB104" s="980" t="s">
        <v>342</v>
      </c>
      <c r="BC104" s="942"/>
      <c r="BD104" s="942"/>
      <c r="BE104" s="942"/>
      <c r="BF104" s="942"/>
      <c r="BG104" s="942"/>
      <c r="BH104" s="942"/>
      <c r="BI104" s="943"/>
      <c r="BJ104" s="507">
        <v>0</v>
      </c>
      <c r="BK104" s="943"/>
      <c r="BL104" s="507"/>
      <c r="BM104" s="269" t="s">
        <v>182</v>
      </c>
      <c r="BN104" s="269" t="s">
        <v>182</v>
      </c>
      <c r="BO104" s="271" t="s">
        <v>2924</v>
      </c>
      <c r="BP104" s="262" t="str">
        <f t="shared" si="81"/>
        <v/>
      </c>
      <c r="BQ104" s="827" t="str">
        <f t="shared" si="82"/>
        <v/>
      </c>
      <c r="BR104" s="827" t="str">
        <f t="shared" si="83"/>
        <v/>
      </c>
      <c r="BS104" s="827" t="str">
        <f t="shared" si="84"/>
        <v/>
      </c>
      <c r="BT104" s="828" t="str">
        <f t="shared" si="85"/>
        <v/>
      </c>
      <c r="BU104" s="828" t="str">
        <f t="shared" si="86"/>
        <v/>
      </c>
      <c r="BV104" s="827" t="str">
        <f t="shared" si="87"/>
        <v/>
      </c>
      <c r="BW104" s="827" t="str">
        <f t="shared" si="88"/>
        <v/>
      </c>
      <c r="BX104" s="827" t="str">
        <f t="shared" si="89"/>
        <v/>
      </c>
      <c r="BY104" s="827" t="str">
        <f t="shared" si="90"/>
        <v/>
      </c>
      <c r="BZ104" s="827" t="str">
        <f t="shared" si="91"/>
        <v/>
      </c>
      <c r="CA104" s="827" t="str">
        <f t="shared" si="92"/>
        <v/>
      </c>
      <c r="CB104" s="829"/>
      <c r="CC104" s="1125" t="s">
        <v>3397</v>
      </c>
      <c r="CD104" s="1126">
        <f t="shared" si="71"/>
        <v>0</v>
      </c>
      <c r="CE104" s="1126">
        <f t="shared" si="72"/>
        <v>0</v>
      </c>
    </row>
    <row r="105" spans="1:83" s="2" customFormat="1" ht="67.5">
      <c r="A105" s="1602">
        <v>56</v>
      </c>
      <c r="B105" s="1603" t="s">
        <v>3006</v>
      </c>
      <c r="C105" s="1604" t="s">
        <v>2176</v>
      </c>
      <c r="D105" s="1605" t="s">
        <v>286</v>
      </c>
      <c r="E105" s="1605" t="s">
        <v>2177</v>
      </c>
      <c r="F105" s="1606">
        <f>F106+F107</f>
        <v>117222</v>
      </c>
      <c r="G105" s="1606">
        <f t="shared" ref="G105:H105" si="108">G106+G107</f>
        <v>0</v>
      </c>
      <c r="H105" s="1606">
        <f t="shared" si="108"/>
        <v>209183</v>
      </c>
      <c r="I105" s="1607">
        <v>0</v>
      </c>
      <c r="J105" s="1607">
        <v>0</v>
      </c>
      <c r="K105" s="1607">
        <v>0</v>
      </c>
      <c r="L105" s="1606">
        <v>117222</v>
      </c>
      <c r="M105" s="1606">
        <v>0</v>
      </c>
      <c r="N105" s="1606"/>
      <c r="O105" s="1606"/>
      <c r="P105" s="1608" t="s">
        <v>231</v>
      </c>
      <c r="Q105" s="1609" t="s">
        <v>3402</v>
      </c>
      <c r="R105" s="1610" t="s">
        <v>1919</v>
      </c>
      <c r="S105" s="1610" t="s">
        <v>2817</v>
      </c>
      <c r="T105" s="1610" t="s">
        <v>2178</v>
      </c>
      <c r="U105" s="1611" t="s">
        <v>3646</v>
      </c>
      <c r="V105" s="940"/>
      <c r="W105" s="941"/>
      <c r="X105" s="941"/>
      <c r="Y105" s="941"/>
      <c r="Z105" s="941"/>
      <c r="AA105" s="941"/>
      <c r="AB105" s="941"/>
      <c r="AC105" s="821"/>
      <c r="AD105" s="269" t="s">
        <v>90</v>
      </c>
      <c r="AE105" s="292" t="s">
        <v>90</v>
      </c>
      <c r="AF105" s="292" t="s">
        <v>3007</v>
      </c>
      <c r="AG105" s="292" t="s">
        <v>90</v>
      </c>
      <c r="AH105" s="304" t="s">
        <v>90</v>
      </c>
      <c r="AI105" s="292" t="s">
        <v>90</v>
      </c>
      <c r="AJ105" s="292" t="s">
        <v>90</v>
      </c>
      <c r="AK105" s="292"/>
      <c r="AL105" s="292"/>
      <c r="AM105" s="292"/>
      <c r="AN105" s="269" t="s">
        <v>90</v>
      </c>
      <c r="AO105" s="269" t="s">
        <v>90</v>
      </c>
      <c r="AP105" s="734"/>
      <c r="AQ105" s="822">
        <f t="shared" si="73"/>
        <v>0</v>
      </c>
      <c r="AR105" s="823">
        <f t="shared" si="74"/>
        <v>0</v>
      </c>
      <c r="AS105" s="824">
        <f t="shared" si="106"/>
        <v>0</v>
      </c>
      <c r="AT105" s="824">
        <f t="shared" si="107"/>
        <v>0</v>
      </c>
      <c r="AU105" s="131">
        <f t="shared" si="75"/>
        <v>16.93317505760772</v>
      </c>
      <c r="AV105" s="132">
        <f t="shared" si="76"/>
        <v>-100</v>
      </c>
      <c r="AW105" s="131">
        <f t="shared" si="77"/>
        <v>-100</v>
      </c>
      <c r="AX105" s="133">
        <f t="shared" si="78"/>
        <v>560.38014561412729</v>
      </c>
      <c r="AY105" s="133" t="str">
        <f t="shared" si="79"/>
        <v/>
      </c>
      <c r="AZ105" s="134" t="str">
        <f t="shared" si="80"/>
        <v/>
      </c>
      <c r="BA105" s="981">
        <v>55</v>
      </c>
      <c r="BB105" s="982" t="s">
        <v>3006</v>
      </c>
      <c r="BC105" s="983">
        <v>100247</v>
      </c>
      <c r="BD105" s="983">
        <v>0</v>
      </c>
      <c r="BE105" s="983">
        <v>178503</v>
      </c>
      <c r="BF105" s="983">
        <v>117222</v>
      </c>
      <c r="BG105" s="983">
        <v>0</v>
      </c>
      <c r="BH105" s="983">
        <v>209183</v>
      </c>
      <c r="BI105" s="983">
        <v>100247</v>
      </c>
      <c r="BJ105" s="983">
        <v>0</v>
      </c>
      <c r="BK105" s="983">
        <v>117222</v>
      </c>
      <c r="BL105" s="983">
        <v>0</v>
      </c>
      <c r="BM105" s="292" t="s">
        <v>3007</v>
      </c>
      <c r="BN105" s="292" t="s">
        <v>90</v>
      </c>
      <c r="BO105" s="734"/>
      <c r="BP105" s="262" t="str">
        <f t="shared" si="81"/>
        <v/>
      </c>
      <c r="BQ105" s="827">
        <f t="shared" si="82"/>
        <v>0</v>
      </c>
      <c r="BR105" s="827">
        <f t="shared" si="83"/>
        <v>0</v>
      </c>
      <c r="BS105" s="827">
        <f t="shared" si="84"/>
        <v>0</v>
      </c>
      <c r="BT105" s="828" t="str">
        <f t="shared" si="85"/>
        <v/>
      </c>
      <c r="BU105" s="828" t="str">
        <f t="shared" si="86"/>
        <v/>
      </c>
      <c r="BV105" s="827">
        <f t="shared" si="87"/>
        <v>0</v>
      </c>
      <c r="BW105" s="827">
        <f t="shared" si="88"/>
        <v>0</v>
      </c>
      <c r="BX105" s="827" t="str">
        <f t="shared" si="89"/>
        <v/>
      </c>
      <c r="BY105" s="827" t="str">
        <f t="shared" si="90"/>
        <v/>
      </c>
      <c r="BZ105" s="827" t="str">
        <f t="shared" si="91"/>
        <v/>
      </c>
      <c r="CA105" s="827" t="str">
        <f t="shared" si="92"/>
        <v/>
      </c>
      <c r="CB105" s="984"/>
      <c r="CC105" s="1130" t="s">
        <v>3397</v>
      </c>
      <c r="CD105" s="1126">
        <f t="shared" si="71"/>
        <v>0</v>
      </c>
      <c r="CE105" s="1126">
        <f t="shared" si="72"/>
        <v>0</v>
      </c>
    </row>
    <row r="106" spans="1:83" s="2" customFormat="1" ht="40.5">
      <c r="A106" s="1612" t="s">
        <v>3329</v>
      </c>
      <c r="B106" s="1613" t="s">
        <v>2992</v>
      </c>
      <c r="C106" s="1603" t="s">
        <v>2176</v>
      </c>
      <c r="D106" s="1467"/>
      <c r="E106" s="1467"/>
      <c r="F106" s="399">
        <v>57603</v>
      </c>
      <c r="G106" s="399"/>
      <c r="H106" s="399">
        <v>102533</v>
      </c>
      <c r="I106" s="1242">
        <v>0</v>
      </c>
      <c r="J106" s="1242"/>
      <c r="K106" s="1242">
        <v>0</v>
      </c>
      <c r="L106" s="1484">
        <v>57603</v>
      </c>
      <c r="M106" s="1434"/>
      <c r="N106" s="1614">
        <v>0</v>
      </c>
      <c r="O106" s="1434"/>
      <c r="P106" s="1484"/>
      <c r="Q106" s="1615" t="s">
        <v>3402</v>
      </c>
      <c r="R106" s="1482" t="s">
        <v>1919</v>
      </c>
      <c r="S106" s="1482" t="s">
        <v>2817</v>
      </c>
      <c r="T106" s="1482" t="s">
        <v>2178</v>
      </c>
      <c r="U106" s="1611" t="s">
        <v>3646</v>
      </c>
      <c r="V106" s="985"/>
      <c r="W106" s="941"/>
      <c r="X106" s="941"/>
      <c r="Y106" s="941"/>
      <c r="Z106" s="941"/>
      <c r="AA106" s="941"/>
      <c r="AB106" s="941"/>
      <c r="AC106" s="821"/>
      <c r="AD106" s="269" t="s">
        <v>228</v>
      </c>
      <c r="AE106" s="292" t="s">
        <v>1702</v>
      </c>
      <c r="AF106" s="292" t="s">
        <v>1350</v>
      </c>
      <c r="AG106" s="292" t="s">
        <v>231</v>
      </c>
      <c r="AH106" s="304" t="s">
        <v>235</v>
      </c>
      <c r="AI106" s="292" t="s">
        <v>3042</v>
      </c>
      <c r="AJ106" s="292" t="s">
        <v>235</v>
      </c>
      <c r="AK106" s="292"/>
      <c r="AL106" s="292"/>
      <c r="AM106" s="292"/>
      <c r="AN106" s="269" t="s">
        <v>610</v>
      </c>
      <c r="AO106" s="269" t="s">
        <v>611</v>
      </c>
      <c r="AP106" s="734"/>
      <c r="AQ106" s="911">
        <f t="shared" si="73"/>
        <v>0</v>
      </c>
      <c r="AR106" s="986">
        <f t="shared" si="74"/>
        <v>0</v>
      </c>
      <c r="AS106" s="987">
        <f t="shared" si="106"/>
        <v>0</v>
      </c>
      <c r="AT106" s="987">
        <f t="shared" si="107"/>
        <v>0</v>
      </c>
      <c r="AU106" s="395" t="str">
        <f t="shared" si="75"/>
        <v/>
      </c>
      <c r="AV106" s="396">
        <f t="shared" si="76"/>
        <v>-100</v>
      </c>
      <c r="AW106" s="395">
        <f t="shared" si="77"/>
        <v>-100</v>
      </c>
      <c r="AX106" s="397">
        <f t="shared" si="78"/>
        <v>561.79961573347111</v>
      </c>
      <c r="AY106" s="397" t="str">
        <f t="shared" si="79"/>
        <v/>
      </c>
      <c r="AZ106" s="218" t="str">
        <f t="shared" si="80"/>
        <v/>
      </c>
      <c r="BA106" s="988" t="s">
        <v>2990</v>
      </c>
      <c r="BB106" s="989" t="s">
        <v>2992</v>
      </c>
      <c r="BC106" s="990"/>
      <c r="BD106" s="990"/>
      <c r="BE106" s="990"/>
      <c r="BF106" s="990">
        <v>57603</v>
      </c>
      <c r="BG106" s="990"/>
      <c r="BH106" s="990">
        <v>102533</v>
      </c>
      <c r="BI106" s="991"/>
      <c r="BJ106" s="596"/>
      <c r="BK106" s="991">
        <v>57603</v>
      </c>
      <c r="BL106" s="596"/>
      <c r="BM106" s="292" t="s">
        <v>1350</v>
      </c>
      <c r="BN106" s="292" t="s">
        <v>3042</v>
      </c>
      <c r="BO106" s="734"/>
      <c r="BP106" s="414" t="str">
        <f t="shared" si="81"/>
        <v/>
      </c>
      <c r="BQ106" s="992">
        <f t="shared" si="82"/>
        <v>0</v>
      </c>
      <c r="BR106" s="992" t="str">
        <f t="shared" si="83"/>
        <v/>
      </c>
      <c r="BS106" s="992">
        <f t="shared" si="84"/>
        <v>0</v>
      </c>
      <c r="BT106" s="993" t="str">
        <f t="shared" si="85"/>
        <v/>
      </c>
      <c r="BU106" s="993" t="str">
        <f t="shared" si="86"/>
        <v/>
      </c>
      <c r="BV106" s="992">
        <f t="shared" si="87"/>
        <v>0</v>
      </c>
      <c r="BW106" s="992" t="str">
        <f t="shared" si="88"/>
        <v/>
      </c>
      <c r="BX106" s="992" t="str">
        <f t="shared" si="89"/>
        <v/>
      </c>
      <c r="BY106" s="992" t="str">
        <f t="shared" si="90"/>
        <v/>
      </c>
      <c r="BZ106" s="992" t="str">
        <f t="shared" si="91"/>
        <v/>
      </c>
      <c r="CA106" s="992" t="str">
        <f t="shared" si="92"/>
        <v/>
      </c>
      <c r="CB106" s="994"/>
      <c r="CC106" s="1130" t="s">
        <v>3397</v>
      </c>
      <c r="CD106" s="1126">
        <f t="shared" si="71"/>
        <v>0</v>
      </c>
      <c r="CE106" s="1126">
        <f t="shared" si="72"/>
        <v>0</v>
      </c>
    </row>
    <row r="107" spans="1:83" s="2" customFormat="1" ht="40.5">
      <c r="A107" s="1612" t="s">
        <v>3330</v>
      </c>
      <c r="B107" s="1613" t="s">
        <v>2993</v>
      </c>
      <c r="C107" s="1603" t="s">
        <v>2176</v>
      </c>
      <c r="D107" s="1467"/>
      <c r="E107" s="1467"/>
      <c r="F107" s="399">
        <v>59619</v>
      </c>
      <c r="G107" s="399"/>
      <c r="H107" s="399">
        <v>106650</v>
      </c>
      <c r="I107" s="1242">
        <v>0</v>
      </c>
      <c r="J107" s="1242"/>
      <c r="K107" s="1242">
        <v>0</v>
      </c>
      <c r="L107" s="1484">
        <v>59619</v>
      </c>
      <c r="M107" s="1434"/>
      <c r="N107" s="1614">
        <v>0</v>
      </c>
      <c r="O107" s="1434"/>
      <c r="P107" s="1484"/>
      <c r="Q107" s="1615" t="s">
        <v>3402</v>
      </c>
      <c r="R107" s="1482" t="s">
        <v>1919</v>
      </c>
      <c r="S107" s="1482" t="s">
        <v>2817</v>
      </c>
      <c r="T107" s="1482" t="s">
        <v>2178</v>
      </c>
      <c r="U107" s="1611" t="s">
        <v>3646</v>
      </c>
      <c r="V107" s="985"/>
      <c r="W107" s="941"/>
      <c r="X107" s="941"/>
      <c r="Y107" s="941"/>
      <c r="Z107" s="941"/>
      <c r="AA107" s="941"/>
      <c r="AB107" s="941"/>
      <c r="AC107" s="821"/>
      <c r="AD107" s="269" t="s">
        <v>90</v>
      </c>
      <c r="AE107" s="292" t="s">
        <v>90</v>
      </c>
      <c r="AF107" s="292" t="s">
        <v>182</v>
      </c>
      <c r="AG107" s="292" t="s">
        <v>90</v>
      </c>
      <c r="AH107" s="304" t="s">
        <v>90</v>
      </c>
      <c r="AI107" s="292" t="s">
        <v>90</v>
      </c>
      <c r="AJ107" s="292" t="s">
        <v>90</v>
      </c>
      <c r="AK107" s="292"/>
      <c r="AL107" s="292"/>
      <c r="AM107" s="292"/>
      <c r="AN107" s="269" t="s">
        <v>90</v>
      </c>
      <c r="AO107" s="269" t="s">
        <v>90</v>
      </c>
      <c r="AP107" s="734" t="s">
        <v>3023</v>
      </c>
      <c r="AQ107" s="911">
        <f t="shared" si="73"/>
        <v>0</v>
      </c>
      <c r="AR107" s="986">
        <f t="shared" si="74"/>
        <v>0</v>
      </c>
      <c r="AS107" s="987">
        <f t="shared" si="106"/>
        <v>0</v>
      </c>
      <c r="AT107" s="987">
        <f t="shared" si="107"/>
        <v>0</v>
      </c>
      <c r="AU107" s="395" t="str">
        <f t="shared" si="75"/>
        <v/>
      </c>
      <c r="AV107" s="396">
        <f t="shared" si="76"/>
        <v>-100</v>
      </c>
      <c r="AW107" s="395">
        <f t="shared" si="77"/>
        <v>-100</v>
      </c>
      <c r="AX107" s="397">
        <f t="shared" si="78"/>
        <v>559.01547116736992</v>
      </c>
      <c r="AY107" s="397" t="str">
        <f t="shared" si="79"/>
        <v/>
      </c>
      <c r="AZ107" s="218" t="str">
        <f t="shared" si="80"/>
        <v/>
      </c>
      <c r="BA107" s="988" t="s">
        <v>2991</v>
      </c>
      <c r="BB107" s="989" t="s">
        <v>2993</v>
      </c>
      <c r="BC107" s="990"/>
      <c r="BD107" s="990"/>
      <c r="BE107" s="990"/>
      <c r="BF107" s="990">
        <v>59619</v>
      </c>
      <c r="BG107" s="990"/>
      <c r="BH107" s="990">
        <v>106650</v>
      </c>
      <c r="BI107" s="991"/>
      <c r="BJ107" s="596"/>
      <c r="BK107" s="991">
        <v>59619</v>
      </c>
      <c r="BL107" s="596"/>
      <c r="BM107" s="292" t="s">
        <v>182</v>
      </c>
      <c r="BN107" s="292" t="s">
        <v>90</v>
      </c>
      <c r="BO107" s="734" t="s">
        <v>3023</v>
      </c>
      <c r="BP107" s="414" t="str">
        <f t="shared" si="81"/>
        <v/>
      </c>
      <c r="BQ107" s="992">
        <f t="shared" si="82"/>
        <v>0</v>
      </c>
      <c r="BR107" s="992" t="str">
        <f t="shared" si="83"/>
        <v/>
      </c>
      <c r="BS107" s="992">
        <f t="shared" si="84"/>
        <v>0</v>
      </c>
      <c r="BT107" s="993" t="str">
        <f t="shared" si="85"/>
        <v/>
      </c>
      <c r="BU107" s="993" t="str">
        <f t="shared" si="86"/>
        <v/>
      </c>
      <c r="BV107" s="992">
        <f t="shared" si="87"/>
        <v>0</v>
      </c>
      <c r="BW107" s="992" t="str">
        <f t="shared" si="88"/>
        <v/>
      </c>
      <c r="BX107" s="992" t="str">
        <f t="shared" si="89"/>
        <v/>
      </c>
      <c r="BY107" s="992" t="str">
        <f t="shared" si="90"/>
        <v/>
      </c>
      <c r="BZ107" s="992" t="str">
        <f t="shared" si="91"/>
        <v/>
      </c>
      <c r="CA107" s="992" t="str">
        <f t="shared" si="92"/>
        <v/>
      </c>
      <c r="CB107" s="994"/>
      <c r="CC107" s="1130" t="s">
        <v>3397</v>
      </c>
      <c r="CD107" s="1126">
        <f t="shared" si="71"/>
        <v>0</v>
      </c>
      <c r="CE107" s="1126">
        <f t="shared" si="72"/>
        <v>0</v>
      </c>
    </row>
    <row r="108" spans="1:83" s="2" customFormat="1" ht="27">
      <c r="A108" s="366">
        <v>57</v>
      </c>
      <c r="B108" s="393" t="s">
        <v>343</v>
      </c>
      <c r="C108" s="1616"/>
      <c r="D108" s="1563"/>
      <c r="E108" s="1617"/>
      <c r="F108" s="1618"/>
      <c r="G108" s="1618"/>
      <c r="H108" s="1618"/>
      <c r="I108" s="1618"/>
      <c r="J108" s="1618"/>
      <c r="K108" s="1618"/>
      <c r="L108" s="1619"/>
      <c r="M108" s="1566"/>
      <c r="N108" s="1619"/>
      <c r="O108" s="1566"/>
      <c r="P108" s="1617"/>
      <c r="Q108" s="1617"/>
      <c r="R108" s="1617"/>
      <c r="S108" s="1620" t="s">
        <v>175</v>
      </c>
      <c r="T108" s="1621" t="s">
        <v>175</v>
      </c>
      <c r="U108" s="1576" t="s">
        <v>4328</v>
      </c>
      <c r="V108" s="940"/>
      <c r="W108" s="941"/>
      <c r="X108" s="941"/>
      <c r="Y108" s="941"/>
      <c r="Z108" s="941"/>
      <c r="AA108" s="941"/>
      <c r="AB108" s="941"/>
      <c r="AC108" s="821"/>
      <c r="AD108" s="269" t="s">
        <v>182</v>
      </c>
      <c r="AE108" s="269" t="s">
        <v>182</v>
      </c>
      <c r="AF108" s="269" t="s">
        <v>182</v>
      </c>
      <c r="AG108" s="269" t="s">
        <v>182</v>
      </c>
      <c r="AH108" s="304" t="s">
        <v>90</v>
      </c>
      <c r="AI108" s="269" t="s">
        <v>752</v>
      </c>
      <c r="AJ108" s="269" t="s">
        <v>752</v>
      </c>
      <c r="AK108" s="269"/>
      <c r="AL108" s="269"/>
      <c r="AM108" s="269"/>
      <c r="AN108" s="269" t="s">
        <v>90</v>
      </c>
      <c r="AO108" s="269" t="s">
        <v>90</v>
      </c>
      <c r="AP108" s="271" t="s">
        <v>2924</v>
      </c>
      <c r="AQ108" s="822">
        <f t="shared" si="73"/>
        <v>0</v>
      </c>
      <c r="AR108" s="823">
        <f t="shared" si="74"/>
        <v>0</v>
      </c>
      <c r="AS108" s="824">
        <f t="shared" si="106"/>
        <v>0</v>
      </c>
      <c r="AT108" s="824">
        <f t="shared" si="107"/>
        <v>0</v>
      </c>
      <c r="AU108" s="131" t="str">
        <f t="shared" si="75"/>
        <v/>
      </c>
      <c r="AV108" s="132" t="str">
        <f t="shared" si="76"/>
        <v/>
      </c>
      <c r="AW108" s="131" t="str">
        <f t="shared" si="77"/>
        <v/>
      </c>
      <c r="AX108" s="133" t="str">
        <f t="shared" si="78"/>
        <v/>
      </c>
      <c r="AY108" s="133" t="str">
        <f t="shared" si="79"/>
        <v/>
      </c>
      <c r="AZ108" s="134" t="str">
        <f t="shared" si="80"/>
        <v/>
      </c>
      <c r="BA108" s="643">
        <v>56</v>
      </c>
      <c r="BB108" s="995" t="s">
        <v>343</v>
      </c>
      <c r="BC108" s="996"/>
      <c r="BD108" s="996"/>
      <c r="BE108" s="996"/>
      <c r="BF108" s="996"/>
      <c r="BG108" s="996"/>
      <c r="BH108" s="996"/>
      <c r="BI108" s="997"/>
      <c r="BJ108" s="741">
        <v>0</v>
      </c>
      <c r="BK108" s="997"/>
      <c r="BL108" s="741"/>
      <c r="BM108" s="269" t="s">
        <v>182</v>
      </c>
      <c r="BN108" s="269" t="s">
        <v>182</v>
      </c>
      <c r="BO108" s="271" t="s">
        <v>2924</v>
      </c>
      <c r="BP108" s="262" t="str">
        <f t="shared" si="81"/>
        <v/>
      </c>
      <c r="BQ108" s="827" t="str">
        <f t="shared" si="82"/>
        <v/>
      </c>
      <c r="BR108" s="827" t="str">
        <f t="shared" si="83"/>
        <v/>
      </c>
      <c r="BS108" s="827" t="str">
        <f t="shared" si="84"/>
        <v/>
      </c>
      <c r="BT108" s="828" t="str">
        <f t="shared" si="85"/>
        <v/>
      </c>
      <c r="BU108" s="828" t="str">
        <f t="shared" si="86"/>
        <v/>
      </c>
      <c r="BV108" s="827" t="str">
        <f t="shared" si="87"/>
        <v/>
      </c>
      <c r="BW108" s="827" t="str">
        <f t="shared" si="88"/>
        <v/>
      </c>
      <c r="BX108" s="827" t="str">
        <f t="shared" si="89"/>
        <v/>
      </c>
      <c r="BY108" s="827" t="str">
        <f t="shared" si="90"/>
        <v/>
      </c>
      <c r="BZ108" s="827" t="str">
        <f t="shared" si="91"/>
        <v/>
      </c>
      <c r="CA108" s="827" t="str">
        <f t="shared" si="92"/>
        <v/>
      </c>
      <c r="CB108" s="829"/>
      <c r="CC108" s="1125" t="s">
        <v>3397</v>
      </c>
      <c r="CD108" s="1126">
        <f t="shared" si="71"/>
        <v>0</v>
      </c>
      <c r="CE108" s="1126">
        <f t="shared" si="72"/>
        <v>0</v>
      </c>
    </row>
    <row r="109" spans="1:83" s="2" customFormat="1" ht="27">
      <c r="A109" s="366">
        <v>58</v>
      </c>
      <c r="B109" s="154" t="s">
        <v>344</v>
      </c>
      <c r="C109" s="440"/>
      <c r="D109" s="375"/>
      <c r="E109" s="1594"/>
      <c r="F109" s="1493"/>
      <c r="G109" s="1493"/>
      <c r="H109" s="1493"/>
      <c r="I109" s="1493"/>
      <c r="J109" s="1493"/>
      <c r="K109" s="1493"/>
      <c r="L109" s="1592"/>
      <c r="M109" s="360"/>
      <c r="N109" s="1592"/>
      <c r="O109" s="360"/>
      <c r="P109" s="1594"/>
      <c r="Q109" s="1594"/>
      <c r="R109" s="1594"/>
      <c r="S109" s="1601" t="s">
        <v>175</v>
      </c>
      <c r="T109" s="1507" t="s">
        <v>175</v>
      </c>
      <c r="U109" s="1576" t="s">
        <v>4328</v>
      </c>
      <c r="V109" s="940"/>
      <c r="W109" s="941"/>
      <c r="X109" s="941"/>
      <c r="Y109" s="941"/>
      <c r="Z109" s="941"/>
      <c r="AA109" s="941"/>
      <c r="AB109" s="941"/>
      <c r="AC109" s="821"/>
      <c r="AD109" s="269" t="s">
        <v>182</v>
      </c>
      <c r="AE109" s="269" t="s">
        <v>182</v>
      </c>
      <c r="AF109" s="269" t="s">
        <v>182</v>
      </c>
      <c r="AG109" s="269" t="s">
        <v>182</v>
      </c>
      <c r="AH109" s="304" t="s">
        <v>90</v>
      </c>
      <c r="AI109" s="269" t="s">
        <v>752</v>
      </c>
      <c r="AJ109" s="269" t="s">
        <v>752</v>
      </c>
      <c r="AK109" s="269"/>
      <c r="AL109" s="269"/>
      <c r="AM109" s="269"/>
      <c r="AN109" s="269" t="s">
        <v>90</v>
      </c>
      <c r="AO109" s="269" t="s">
        <v>90</v>
      </c>
      <c r="AP109" s="271" t="s">
        <v>2924</v>
      </c>
      <c r="AQ109" s="822">
        <f t="shared" si="73"/>
        <v>0</v>
      </c>
      <c r="AR109" s="823">
        <f t="shared" si="74"/>
        <v>0</v>
      </c>
      <c r="AS109" s="824">
        <f t="shared" si="106"/>
        <v>0</v>
      </c>
      <c r="AT109" s="824">
        <f t="shared" si="107"/>
        <v>0</v>
      </c>
      <c r="AU109" s="131" t="str">
        <f t="shared" si="75"/>
        <v/>
      </c>
      <c r="AV109" s="132" t="str">
        <f t="shared" si="76"/>
        <v/>
      </c>
      <c r="AW109" s="131" t="str">
        <f t="shared" si="77"/>
        <v/>
      </c>
      <c r="AX109" s="133" t="str">
        <f t="shared" si="78"/>
        <v/>
      </c>
      <c r="AY109" s="133" t="str">
        <f t="shared" si="79"/>
        <v/>
      </c>
      <c r="AZ109" s="134" t="str">
        <f t="shared" si="80"/>
        <v/>
      </c>
      <c r="BA109" s="643">
        <v>57</v>
      </c>
      <c r="BB109" s="825" t="s">
        <v>344</v>
      </c>
      <c r="BC109" s="942"/>
      <c r="BD109" s="942"/>
      <c r="BE109" s="942"/>
      <c r="BF109" s="942"/>
      <c r="BG109" s="942"/>
      <c r="BH109" s="942"/>
      <c r="BI109" s="943"/>
      <c r="BJ109" s="507">
        <v>0</v>
      </c>
      <c r="BK109" s="943"/>
      <c r="BL109" s="507"/>
      <c r="BM109" s="269" t="s">
        <v>182</v>
      </c>
      <c r="BN109" s="269" t="s">
        <v>182</v>
      </c>
      <c r="BO109" s="271" t="s">
        <v>2924</v>
      </c>
      <c r="BP109" s="262" t="str">
        <f t="shared" si="81"/>
        <v/>
      </c>
      <c r="BQ109" s="827" t="str">
        <f t="shared" si="82"/>
        <v/>
      </c>
      <c r="BR109" s="827" t="str">
        <f t="shared" si="83"/>
        <v/>
      </c>
      <c r="BS109" s="827" t="str">
        <f t="shared" si="84"/>
        <v/>
      </c>
      <c r="BT109" s="828" t="str">
        <f t="shared" si="85"/>
        <v/>
      </c>
      <c r="BU109" s="828" t="str">
        <f t="shared" si="86"/>
        <v/>
      </c>
      <c r="BV109" s="827" t="str">
        <f t="shared" si="87"/>
        <v/>
      </c>
      <c r="BW109" s="827" t="str">
        <f t="shared" si="88"/>
        <v/>
      </c>
      <c r="BX109" s="827" t="str">
        <f t="shared" si="89"/>
        <v/>
      </c>
      <c r="BY109" s="827" t="str">
        <f t="shared" si="90"/>
        <v/>
      </c>
      <c r="BZ109" s="827" t="str">
        <f t="shared" si="91"/>
        <v/>
      </c>
      <c r="CA109" s="827" t="str">
        <f t="shared" si="92"/>
        <v/>
      </c>
      <c r="CB109" s="829"/>
      <c r="CC109" s="1125" t="s">
        <v>3421</v>
      </c>
      <c r="CD109" s="1126">
        <f t="shared" si="71"/>
        <v>0</v>
      </c>
      <c r="CE109" s="1126">
        <f t="shared" si="72"/>
        <v>0</v>
      </c>
    </row>
    <row r="110" spans="1:83" s="2" customFormat="1" ht="175.5">
      <c r="A110" s="366">
        <v>59</v>
      </c>
      <c r="B110" s="154" t="s">
        <v>345</v>
      </c>
      <c r="C110" s="375" t="s">
        <v>2179</v>
      </c>
      <c r="D110" s="375" t="s">
        <v>1260</v>
      </c>
      <c r="E110" s="372" t="s">
        <v>339</v>
      </c>
      <c r="F110" s="1506">
        <v>1569.5</v>
      </c>
      <c r="G110" s="1506"/>
      <c r="H110" s="1506">
        <v>100</v>
      </c>
      <c r="I110" s="1236">
        <v>1892</v>
      </c>
      <c r="J110" s="1236"/>
      <c r="K110" s="1236">
        <v>152</v>
      </c>
      <c r="L110" s="367"/>
      <c r="M110" s="360">
        <v>1569.5</v>
      </c>
      <c r="N110" s="367"/>
      <c r="O110" s="1187">
        <v>1892</v>
      </c>
      <c r="P110" s="372" t="s">
        <v>231</v>
      </c>
      <c r="Q110" s="372" t="s">
        <v>3405</v>
      </c>
      <c r="R110" s="372" t="s">
        <v>1517</v>
      </c>
      <c r="S110" s="441" t="s">
        <v>1261</v>
      </c>
      <c r="T110" s="1494" t="s">
        <v>1518</v>
      </c>
      <c r="U110" s="1238" t="s">
        <v>3647</v>
      </c>
      <c r="V110" s="773"/>
      <c r="W110" s="734"/>
      <c r="X110" s="734"/>
      <c r="Y110" s="734"/>
      <c r="Z110" s="734"/>
      <c r="AA110" s="734"/>
      <c r="AB110" s="734"/>
      <c r="AC110" s="821"/>
      <c r="AD110" s="269" t="s">
        <v>228</v>
      </c>
      <c r="AE110" s="304" t="s">
        <v>553</v>
      </c>
      <c r="AF110" s="304" t="s">
        <v>467</v>
      </c>
      <c r="AG110" s="304" t="s">
        <v>464</v>
      </c>
      <c r="AH110" s="304" t="s">
        <v>3081</v>
      </c>
      <c r="AI110" s="304" t="s">
        <v>214</v>
      </c>
      <c r="AJ110" s="304" t="s">
        <v>235</v>
      </c>
      <c r="AK110" s="304"/>
      <c r="AL110" s="304"/>
      <c r="AM110" s="304"/>
      <c r="AN110" s="269" t="s">
        <v>663</v>
      </c>
      <c r="AO110" s="269" t="s">
        <v>664</v>
      </c>
      <c r="AP110" s="271" t="s">
        <v>2981</v>
      </c>
      <c r="AQ110" s="822">
        <f t="shared" si="73"/>
        <v>0</v>
      </c>
      <c r="AR110" s="823">
        <f t="shared" si="74"/>
        <v>0</v>
      </c>
      <c r="AS110" s="824">
        <f t="shared" si="106"/>
        <v>0</v>
      </c>
      <c r="AT110" s="824">
        <f t="shared" si="107"/>
        <v>0</v>
      </c>
      <c r="AU110" s="131">
        <f t="shared" si="75"/>
        <v>5.6191117092866838</v>
      </c>
      <c r="AV110" s="132">
        <f t="shared" si="76"/>
        <v>20.547945205479444</v>
      </c>
      <c r="AW110" s="131">
        <f t="shared" si="77"/>
        <v>52</v>
      </c>
      <c r="AX110" s="133">
        <f t="shared" si="78"/>
        <v>15695</v>
      </c>
      <c r="AY110" s="133">
        <f t="shared" si="79"/>
        <v>12447.368421052632</v>
      </c>
      <c r="AZ110" s="134" t="str">
        <f t="shared" si="80"/>
        <v/>
      </c>
      <c r="BA110" s="643">
        <v>58</v>
      </c>
      <c r="BB110" s="825" t="s">
        <v>345</v>
      </c>
      <c r="BC110" s="826">
        <v>1486</v>
      </c>
      <c r="BD110" s="826"/>
      <c r="BE110" s="826">
        <v>124</v>
      </c>
      <c r="BF110" s="826">
        <v>1569.5</v>
      </c>
      <c r="BG110" s="826"/>
      <c r="BH110" s="826">
        <v>100</v>
      </c>
      <c r="BI110" s="506"/>
      <c r="BJ110" s="507">
        <v>1486</v>
      </c>
      <c r="BK110" s="506"/>
      <c r="BL110" s="507">
        <v>1569.5</v>
      </c>
      <c r="BM110" s="304" t="s">
        <v>225</v>
      </c>
      <c r="BN110" s="304" t="s">
        <v>214</v>
      </c>
      <c r="BO110" s="271" t="s">
        <v>2981</v>
      </c>
      <c r="BP110" s="262" t="str">
        <f t="shared" si="81"/>
        <v/>
      </c>
      <c r="BQ110" s="827">
        <f t="shared" si="82"/>
        <v>0</v>
      </c>
      <c r="BR110" s="827" t="str">
        <f t="shared" si="83"/>
        <v/>
      </c>
      <c r="BS110" s="827">
        <f t="shared" si="84"/>
        <v>0</v>
      </c>
      <c r="BT110" s="828" t="str">
        <f t="shared" si="85"/>
        <v/>
      </c>
      <c r="BU110" s="828" t="str">
        <f t="shared" si="86"/>
        <v/>
      </c>
      <c r="BV110" s="827" t="str">
        <f t="shared" si="87"/>
        <v/>
      </c>
      <c r="BW110" s="827">
        <f t="shared" si="88"/>
        <v>0</v>
      </c>
      <c r="BX110" s="827" t="str">
        <f t="shared" si="89"/>
        <v/>
      </c>
      <c r="BY110" s="827" t="str">
        <f t="shared" si="90"/>
        <v/>
      </c>
      <c r="BZ110" s="827" t="str">
        <f t="shared" si="91"/>
        <v/>
      </c>
      <c r="CA110" s="827" t="str">
        <f t="shared" si="92"/>
        <v/>
      </c>
      <c r="CB110" s="829"/>
      <c r="CC110" s="1125" t="s">
        <v>3397</v>
      </c>
      <c r="CD110" s="1126">
        <f t="shared" si="71"/>
        <v>0</v>
      </c>
      <c r="CE110" s="1126">
        <f t="shared" si="72"/>
        <v>0</v>
      </c>
    </row>
    <row r="111" spans="1:83" s="2" customFormat="1" ht="40.5">
      <c r="A111" s="1459">
        <v>60</v>
      </c>
      <c r="B111" s="1427" t="s">
        <v>1832</v>
      </c>
      <c r="C111" s="1460" t="s">
        <v>3918</v>
      </c>
      <c r="D111" s="1460" t="s">
        <v>3919</v>
      </c>
      <c r="E111" s="1461" t="s">
        <v>285</v>
      </c>
      <c r="F111" s="1462">
        <v>24</v>
      </c>
      <c r="G111" s="1462"/>
      <c r="H111" s="1462">
        <v>8</v>
      </c>
      <c r="I111" s="1463">
        <v>39</v>
      </c>
      <c r="J111" s="1463"/>
      <c r="K111" s="1463">
        <v>12</v>
      </c>
      <c r="L111" s="1464">
        <v>0</v>
      </c>
      <c r="M111" s="1433">
        <v>24</v>
      </c>
      <c r="N111" s="1464">
        <v>0</v>
      </c>
      <c r="O111" s="1433">
        <v>39</v>
      </c>
      <c r="P111" s="1461" t="s">
        <v>231</v>
      </c>
      <c r="Q111" s="1465" t="s">
        <v>3761</v>
      </c>
      <c r="R111" s="1465" t="s">
        <v>3762</v>
      </c>
      <c r="S111" s="1466" t="s">
        <v>3763</v>
      </c>
      <c r="T111" s="1467" t="s">
        <v>3764</v>
      </c>
      <c r="U111" s="1468" t="s">
        <v>3920</v>
      </c>
      <c r="V111" s="940"/>
      <c r="W111" s="941"/>
      <c r="X111" s="941"/>
      <c r="Y111" s="941"/>
      <c r="Z111" s="941"/>
      <c r="AA111" s="941"/>
      <c r="AB111" s="941"/>
      <c r="AC111" s="821"/>
      <c r="AD111" s="269" t="s">
        <v>229</v>
      </c>
      <c r="AE111" s="269" t="s">
        <v>1703</v>
      </c>
      <c r="AF111" s="269" t="s">
        <v>1704</v>
      </c>
      <c r="AG111" s="269" t="s">
        <v>1705</v>
      </c>
      <c r="AH111" s="304" t="s">
        <v>90</v>
      </c>
      <c r="AI111" s="269" t="s">
        <v>1701</v>
      </c>
      <c r="AJ111" s="269" t="s">
        <v>1707</v>
      </c>
      <c r="AK111" s="269"/>
      <c r="AL111" s="269"/>
      <c r="AM111" s="269"/>
      <c r="AN111" s="269" t="s">
        <v>663</v>
      </c>
      <c r="AO111" s="269" t="s">
        <v>664</v>
      </c>
      <c r="AP111" s="271" t="s">
        <v>1971</v>
      </c>
      <c r="AQ111" s="822">
        <f t="shared" si="73"/>
        <v>0</v>
      </c>
      <c r="AR111" s="823">
        <f t="shared" si="74"/>
        <v>0</v>
      </c>
      <c r="AS111" s="824">
        <f t="shared" si="106"/>
        <v>0</v>
      </c>
      <c r="AT111" s="824">
        <f t="shared" si="107"/>
        <v>0</v>
      </c>
      <c r="AU111" s="131" t="str">
        <f t="shared" si="75"/>
        <v/>
      </c>
      <c r="AV111" s="132">
        <f t="shared" si="76"/>
        <v>62.5</v>
      </c>
      <c r="AW111" s="131">
        <f t="shared" si="77"/>
        <v>50</v>
      </c>
      <c r="AX111" s="133">
        <f t="shared" si="78"/>
        <v>3000</v>
      </c>
      <c r="AY111" s="133">
        <f t="shared" si="79"/>
        <v>3250</v>
      </c>
      <c r="AZ111" s="134" t="str">
        <f t="shared" si="80"/>
        <v/>
      </c>
      <c r="BA111" s="643">
        <v>59</v>
      </c>
      <c r="BB111" s="825" t="s">
        <v>1832</v>
      </c>
      <c r="BC111" s="942">
        <v>0</v>
      </c>
      <c r="BD111" s="942"/>
      <c r="BE111" s="942">
        <v>0</v>
      </c>
      <c r="BF111" s="942">
        <v>0</v>
      </c>
      <c r="BG111" s="942"/>
      <c r="BH111" s="942">
        <v>0</v>
      </c>
      <c r="BI111" s="943"/>
      <c r="BJ111" s="507">
        <v>0</v>
      </c>
      <c r="BK111" s="943"/>
      <c r="BL111" s="507">
        <v>0</v>
      </c>
      <c r="BM111" s="269" t="s">
        <v>225</v>
      </c>
      <c r="BN111" s="269" t="s">
        <v>1701</v>
      </c>
      <c r="BO111" s="271" t="s">
        <v>1971</v>
      </c>
      <c r="BP111" s="262" t="str">
        <f t="shared" si="81"/>
        <v/>
      </c>
      <c r="BQ111" s="827">
        <f t="shared" si="82"/>
        <v>24</v>
      </c>
      <c r="BR111" s="827" t="str">
        <f t="shared" si="83"/>
        <v/>
      </c>
      <c r="BS111" s="827">
        <f t="shared" si="84"/>
        <v>8</v>
      </c>
      <c r="BT111" s="828" t="str">
        <f t="shared" si="85"/>
        <v/>
      </c>
      <c r="BU111" s="828" t="str">
        <f t="shared" si="86"/>
        <v/>
      </c>
      <c r="BV111" s="827">
        <f t="shared" si="87"/>
        <v>0</v>
      </c>
      <c r="BW111" s="827">
        <f t="shared" si="88"/>
        <v>24</v>
      </c>
      <c r="BX111" s="827" t="str">
        <f t="shared" si="89"/>
        <v/>
      </c>
      <c r="BY111" s="827" t="str">
        <f t="shared" si="90"/>
        <v/>
      </c>
      <c r="BZ111" s="827" t="str">
        <f t="shared" si="91"/>
        <v/>
      </c>
      <c r="CA111" s="827" t="str">
        <f t="shared" si="92"/>
        <v>chk</v>
      </c>
      <c r="CB111" s="829"/>
      <c r="CC111" s="1125" t="s">
        <v>1018</v>
      </c>
      <c r="CD111" s="1126">
        <f t="shared" si="71"/>
        <v>0</v>
      </c>
      <c r="CE111" s="1126">
        <f t="shared" si="72"/>
        <v>0</v>
      </c>
    </row>
    <row r="112" spans="1:83" s="2" customFormat="1" ht="40.5">
      <c r="A112" s="1459">
        <v>61</v>
      </c>
      <c r="B112" s="1427" t="s">
        <v>1547</v>
      </c>
      <c r="C112" s="1469" t="s">
        <v>3921</v>
      </c>
      <c r="D112" s="1460" t="s">
        <v>1423</v>
      </c>
      <c r="E112" s="1465" t="s">
        <v>0</v>
      </c>
      <c r="F112" s="1463">
        <v>9</v>
      </c>
      <c r="G112" s="1463">
        <v>0</v>
      </c>
      <c r="H112" s="1463">
        <v>3</v>
      </c>
      <c r="I112" s="1463">
        <v>3</v>
      </c>
      <c r="J112" s="1463"/>
      <c r="K112" s="1463">
        <v>1</v>
      </c>
      <c r="L112" s="1464"/>
      <c r="M112" s="1433">
        <v>9</v>
      </c>
      <c r="N112" s="1464"/>
      <c r="O112" s="1433">
        <v>3</v>
      </c>
      <c r="P112" s="1461" t="s">
        <v>3831</v>
      </c>
      <c r="Q112" s="1465" t="s">
        <v>477</v>
      </c>
      <c r="R112" s="1461" t="s">
        <v>478</v>
      </c>
      <c r="S112" s="1470" t="s">
        <v>1838</v>
      </c>
      <c r="T112" s="1430" t="s">
        <v>1424</v>
      </c>
      <c r="U112" s="1468" t="s">
        <v>3922</v>
      </c>
      <c r="V112" s="940"/>
      <c r="W112" s="941"/>
      <c r="X112" s="941"/>
      <c r="Y112" s="941"/>
      <c r="Z112" s="941"/>
      <c r="AA112" s="941"/>
      <c r="AB112" s="941"/>
      <c r="AC112" s="821"/>
      <c r="AD112" s="269" t="s">
        <v>2280</v>
      </c>
      <c r="AE112" s="304" t="s">
        <v>2281</v>
      </c>
      <c r="AF112" s="304" t="s">
        <v>2281</v>
      </c>
      <c r="AG112" s="304" t="s">
        <v>182</v>
      </c>
      <c r="AH112" s="304" t="s">
        <v>90</v>
      </c>
      <c r="AI112" s="304" t="s">
        <v>2280</v>
      </c>
      <c r="AJ112" s="304" t="s">
        <v>2282</v>
      </c>
      <c r="AK112" s="304"/>
      <c r="AL112" s="304"/>
      <c r="AM112" s="304"/>
      <c r="AN112" s="269" t="s">
        <v>90</v>
      </c>
      <c r="AO112" s="269" t="s">
        <v>90</v>
      </c>
      <c r="AP112" s="271" t="s">
        <v>2279</v>
      </c>
      <c r="AQ112" s="822">
        <f t="shared" si="73"/>
        <v>0</v>
      </c>
      <c r="AR112" s="823">
        <f t="shared" si="74"/>
        <v>0</v>
      </c>
      <c r="AS112" s="824">
        <f t="shared" si="106"/>
        <v>0</v>
      </c>
      <c r="AT112" s="824">
        <f t="shared" si="107"/>
        <v>0</v>
      </c>
      <c r="AU112" s="131">
        <f t="shared" si="75"/>
        <v>200</v>
      </c>
      <c r="AV112" s="132">
        <f t="shared" si="76"/>
        <v>-66.666666666666671</v>
      </c>
      <c r="AW112" s="131">
        <f t="shared" si="77"/>
        <v>-66.666666666666671</v>
      </c>
      <c r="AX112" s="133">
        <f t="shared" si="78"/>
        <v>3000</v>
      </c>
      <c r="AY112" s="133">
        <f t="shared" si="79"/>
        <v>3000</v>
      </c>
      <c r="AZ112" s="134" t="str">
        <f t="shared" si="80"/>
        <v/>
      </c>
      <c r="BA112" s="643">
        <v>60</v>
      </c>
      <c r="BB112" s="825" t="s">
        <v>1547</v>
      </c>
      <c r="BC112" s="942">
        <v>3</v>
      </c>
      <c r="BD112" s="942">
        <v>0</v>
      </c>
      <c r="BE112" s="942">
        <v>1</v>
      </c>
      <c r="BF112" s="942">
        <v>9</v>
      </c>
      <c r="BG112" s="942">
        <v>0</v>
      </c>
      <c r="BH112" s="942">
        <v>3</v>
      </c>
      <c r="BI112" s="943"/>
      <c r="BJ112" s="507">
        <v>3</v>
      </c>
      <c r="BK112" s="943"/>
      <c r="BL112" s="507">
        <v>9</v>
      </c>
      <c r="BM112" s="304" t="s">
        <v>182</v>
      </c>
      <c r="BN112" s="304" t="s">
        <v>182</v>
      </c>
      <c r="BO112" s="271" t="s">
        <v>2279</v>
      </c>
      <c r="BP112" s="262" t="str">
        <f t="shared" si="81"/>
        <v/>
      </c>
      <c r="BQ112" s="827">
        <f t="shared" si="82"/>
        <v>0</v>
      </c>
      <c r="BR112" s="827">
        <f t="shared" si="83"/>
        <v>0</v>
      </c>
      <c r="BS112" s="827">
        <f t="shared" si="84"/>
        <v>0</v>
      </c>
      <c r="BT112" s="828" t="str">
        <f t="shared" si="85"/>
        <v/>
      </c>
      <c r="BU112" s="828" t="str">
        <f t="shared" si="86"/>
        <v/>
      </c>
      <c r="BV112" s="827" t="str">
        <f t="shared" si="87"/>
        <v/>
      </c>
      <c r="BW112" s="827">
        <f t="shared" si="88"/>
        <v>0</v>
      </c>
      <c r="BX112" s="827" t="str">
        <f t="shared" si="89"/>
        <v/>
      </c>
      <c r="BY112" s="827" t="str">
        <f t="shared" si="90"/>
        <v/>
      </c>
      <c r="BZ112" s="827" t="str">
        <f t="shared" si="91"/>
        <v/>
      </c>
      <c r="CA112" s="827" t="str">
        <f t="shared" si="92"/>
        <v/>
      </c>
      <c r="CB112" s="829"/>
      <c r="CC112" s="1125" t="s">
        <v>1019</v>
      </c>
      <c r="CD112" s="1126">
        <f t="shared" si="71"/>
        <v>0</v>
      </c>
      <c r="CE112" s="1126">
        <f t="shared" si="72"/>
        <v>0</v>
      </c>
    </row>
    <row r="113" spans="1:83" s="2" customFormat="1" ht="27">
      <c r="A113" s="366">
        <v>62</v>
      </c>
      <c r="B113" s="154" t="s">
        <v>346</v>
      </c>
      <c r="C113" s="440"/>
      <c r="D113" s="375"/>
      <c r="E113" s="1594"/>
      <c r="F113" s="1493"/>
      <c r="G113" s="1493"/>
      <c r="H113" s="1493"/>
      <c r="I113" s="1493"/>
      <c r="J113" s="1493"/>
      <c r="K113" s="1493"/>
      <c r="L113" s="1592"/>
      <c r="M113" s="360"/>
      <c r="N113" s="1592"/>
      <c r="O113" s="360"/>
      <c r="P113" s="1594"/>
      <c r="Q113" s="1594"/>
      <c r="R113" s="1594"/>
      <c r="S113" s="1601" t="s">
        <v>175</v>
      </c>
      <c r="T113" s="1507" t="s">
        <v>175</v>
      </c>
      <c r="U113" s="1576" t="s">
        <v>4328</v>
      </c>
      <c r="V113" s="940"/>
      <c r="W113" s="941"/>
      <c r="X113" s="941"/>
      <c r="Y113" s="941"/>
      <c r="Z113" s="941"/>
      <c r="AA113" s="941"/>
      <c r="AB113" s="941"/>
      <c r="AC113" s="821"/>
      <c r="AD113" s="269" t="s">
        <v>552</v>
      </c>
      <c r="AE113" s="269" t="s">
        <v>552</v>
      </c>
      <c r="AF113" s="269" t="s">
        <v>552</v>
      </c>
      <c r="AG113" s="269" t="s">
        <v>552</v>
      </c>
      <c r="AH113" s="304" t="s">
        <v>90</v>
      </c>
      <c r="AI113" s="269" t="s">
        <v>752</v>
      </c>
      <c r="AJ113" s="269" t="s">
        <v>752</v>
      </c>
      <c r="AK113" s="269"/>
      <c r="AL113" s="269"/>
      <c r="AM113" s="269"/>
      <c r="AN113" s="269" t="s">
        <v>90</v>
      </c>
      <c r="AO113" s="269" t="s">
        <v>90</v>
      </c>
      <c r="AP113" s="271" t="s">
        <v>2924</v>
      </c>
      <c r="AQ113" s="822">
        <f t="shared" si="73"/>
        <v>0</v>
      </c>
      <c r="AR113" s="823">
        <f t="shared" si="74"/>
        <v>0</v>
      </c>
      <c r="AS113" s="824">
        <f t="shared" si="106"/>
        <v>0</v>
      </c>
      <c r="AT113" s="824">
        <f t="shared" si="107"/>
        <v>0</v>
      </c>
      <c r="AU113" s="131" t="str">
        <f t="shared" si="75"/>
        <v/>
      </c>
      <c r="AV113" s="132" t="str">
        <f t="shared" si="76"/>
        <v/>
      </c>
      <c r="AW113" s="131" t="str">
        <f t="shared" si="77"/>
        <v/>
      </c>
      <c r="AX113" s="133" t="str">
        <f t="shared" si="78"/>
        <v/>
      </c>
      <c r="AY113" s="133" t="str">
        <f t="shared" si="79"/>
        <v/>
      </c>
      <c r="AZ113" s="134" t="str">
        <f t="shared" si="80"/>
        <v/>
      </c>
      <c r="BA113" s="643">
        <v>61</v>
      </c>
      <c r="BB113" s="825" t="s">
        <v>346</v>
      </c>
      <c r="BC113" s="942"/>
      <c r="BD113" s="942"/>
      <c r="BE113" s="942"/>
      <c r="BF113" s="942"/>
      <c r="BG113" s="942"/>
      <c r="BH113" s="942"/>
      <c r="BI113" s="943"/>
      <c r="BJ113" s="507">
        <v>0</v>
      </c>
      <c r="BK113" s="943"/>
      <c r="BL113" s="507"/>
      <c r="BM113" s="269" t="s">
        <v>182</v>
      </c>
      <c r="BN113" s="269" t="s">
        <v>182</v>
      </c>
      <c r="BO113" s="271" t="s">
        <v>2924</v>
      </c>
      <c r="BP113" s="262" t="str">
        <f t="shared" si="81"/>
        <v/>
      </c>
      <c r="BQ113" s="827" t="str">
        <f t="shared" si="82"/>
        <v/>
      </c>
      <c r="BR113" s="827" t="str">
        <f t="shared" si="83"/>
        <v/>
      </c>
      <c r="BS113" s="827" t="str">
        <f t="shared" si="84"/>
        <v/>
      </c>
      <c r="BT113" s="828" t="str">
        <f t="shared" si="85"/>
        <v/>
      </c>
      <c r="BU113" s="828" t="str">
        <f t="shared" si="86"/>
        <v/>
      </c>
      <c r="BV113" s="827" t="str">
        <f t="shared" si="87"/>
        <v/>
      </c>
      <c r="BW113" s="827" t="str">
        <f t="shared" si="88"/>
        <v/>
      </c>
      <c r="BX113" s="827" t="str">
        <f t="shared" si="89"/>
        <v/>
      </c>
      <c r="BY113" s="827" t="str">
        <f t="shared" si="90"/>
        <v/>
      </c>
      <c r="BZ113" s="827" t="str">
        <f t="shared" si="91"/>
        <v/>
      </c>
      <c r="CA113" s="827" t="str">
        <f t="shared" si="92"/>
        <v/>
      </c>
      <c r="CB113" s="829"/>
      <c r="CC113" s="1125" t="s">
        <v>3397</v>
      </c>
      <c r="CD113" s="1126">
        <f t="shared" si="71"/>
        <v>0</v>
      </c>
      <c r="CE113" s="1126">
        <f t="shared" si="72"/>
        <v>0</v>
      </c>
    </row>
    <row r="114" spans="1:83" s="2" customFormat="1">
      <c r="A114" s="366">
        <v>63</v>
      </c>
      <c r="B114" s="154" t="s">
        <v>347</v>
      </c>
      <c r="C114" s="440"/>
      <c r="D114" s="375"/>
      <c r="E114" s="1594"/>
      <c r="F114" s="1493"/>
      <c r="G114" s="1493"/>
      <c r="H114" s="1493"/>
      <c r="I114" s="1493"/>
      <c r="J114" s="1493"/>
      <c r="K114" s="1493"/>
      <c r="L114" s="1592"/>
      <c r="M114" s="360"/>
      <c r="N114" s="1592"/>
      <c r="O114" s="360"/>
      <c r="P114" s="1594"/>
      <c r="Q114" s="1594"/>
      <c r="R114" s="1594"/>
      <c r="S114" s="1601" t="s">
        <v>175</v>
      </c>
      <c r="T114" s="1507" t="s">
        <v>175</v>
      </c>
      <c r="U114" s="1576" t="s">
        <v>4328</v>
      </c>
      <c r="V114" s="940"/>
      <c r="W114" s="941"/>
      <c r="X114" s="941"/>
      <c r="Y114" s="941"/>
      <c r="Z114" s="941"/>
      <c r="AA114" s="941"/>
      <c r="AB114" s="941"/>
      <c r="AC114" s="821"/>
      <c r="AD114" s="269" t="s">
        <v>552</v>
      </c>
      <c r="AE114" s="269" t="s">
        <v>552</v>
      </c>
      <c r="AF114" s="269" t="s">
        <v>552</v>
      </c>
      <c r="AG114" s="269" t="s">
        <v>552</v>
      </c>
      <c r="AH114" s="304" t="s">
        <v>90</v>
      </c>
      <c r="AI114" s="269" t="s">
        <v>752</v>
      </c>
      <c r="AJ114" s="269" t="s">
        <v>752</v>
      </c>
      <c r="AK114" s="269"/>
      <c r="AL114" s="269"/>
      <c r="AM114" s="269"/>
      <c r="AN114" s="269" t="s">
        <v>90</v>
      </c>
      <c r="AO114" s="269" t="s">
        <v>90</v>
      </c>
      <c r="AP114" s="271" t="s">
        <v>2924</v>
      </c>
      <c r="AQ114" s="822">
        <f t="shared" si="73"/>
        <v>0</v>
      </c>
      <c r="AR114" s="823">
        <f t="shared" si="74"/>
        <v>0</v>
      </c>
      <c r="AS114" s="824">
        <f t="shared" si="106"/>
        <v>0</v>
      </c>
      <c r="AT114" s="824">
        <f t="shared" si="107"/>
        <v>0</v>
      </c>
      <c r="AU114" s="131" t="str">
        <f t="shared" si="75"/>
        <v/>
      </c>
      <c r="AV114" s="132" t="str">
        <f t="shared" si="76"/>
        <v/>
      </c>
      <c r="AW114" s="131" t="str">
        <f t="shared" si="77"/>
        <v/>
      </c>
      <c r="AX114" s="133" t="str">
        <f t="shared" si="78"/>
        <v/>
      </c>
      <c r="AY114" s="133" t="str">
        <f t="shared" si="79"/>
        <v/>
      </c>
      <c r="AZ114" s="134" t="str">
        <f t="shared" si="80"/>
        <v/>
      </c>
      <c r="BA114" s="643">
        <v>62</v>
      </c>
      <c r="BB114" s="825" t="s">
        <v>347</v>
      </c>
      <c r="BC114" s="942"/>
      <c r="BD114" s="942"/>
      <c r="BE114" s="942"/>
      <c r="BF114" s="942"/>
      <c r="BG114" s="942"/>
      <c r="BH114" s="942"/>
      <c r="BI114" s="943"/>
      <c r="BJ114" s="507">
        <v>0</v>
      </c>
      <c r="BK114" s="943"/>
      <c r="BL114" s="507"/>
      <c r="BM114" s="269" t="s">
        <v>182</v>
      </c>
      <c r="BN114" s="269" t="s">
        <v>182</v>
      </c>
      <c r="BO114" s="271" t="s">
        <v>2924</v>
      </c>
      <c r="BP114" s="262" t="str">
        <f t="shared" si="81"/>
        <v/>
      </c>
      <c r="BQ114" s="827" t="str">
        <f t="shared" si="82"/>
        <v/>
      </c>
      <c r="BR114" s="827" t="str">
        <f t="shared" si="83"/>
        <v/>
      </c>
      <c r="BS114" s="827" t="str">
        <f t="shared" si="84"/>
        <v/>
      </c>
      <c r="BT114" s="828" t="str">
        <f t="shared" si="85"/>
        <v/>
      </c>
      <c r="BU114" s="828" t="str">
        <f t="shared" si="86"/>
        <v/>
      </c>
      <c r="BV114" s="827" t="str">
        <f t="shared" si="87"/>
        <v/>
      </c>
      <c r="BW114" s="827" t="str">
        <f t="shared" si="88"/>
        <v/>
      </c>
      <c r="BX114" s="827" t="str">
        <f t="shared" si="89"/>
        <v/>
      </c>
      <c r="BY114" s="827" t="str">
        <f t="shared" si="90"/>
        <v/>
      </c>
      <c r="BZ114" s="827" t="str">
        <f t="shared" si="91"/>
        <v/>
      </c>
      <c r="CA114" s="827" t="str">
        <f t="shared" si="92"/>
        <v/>
      </c>
      <c r="CB114" s="829"/>
      <c r="CC114" s="1125" t="s">
        <v>3397</v>
      </c>
      <c r="CD114" s="1126">
        <f t="shared" si="71"/>
        <v>0</v>
      </c>
      <c r="CE114" s="1126">
        <f t="shared" si="72"/>
        <v>0</v>
      </c>
    </row>
    <row r="115" spans="1:83" s="8" customFormat="1" ht="40.5">
      <c r="A115" s="366">
        <v>64</v>
      </c>
      <c r="B115" s="154" t="s">
        <v>1262</v>
      </c>
      <c r="C115" s="375" t="s">
        <v>348</v>
      </c>
      <c r="D115" s="375" t="s">
        <v>349</v>
      </c>
      <c r="E115" s="1622" t="s">
        <v>0</v>
      </c>
      <c r="F115" s="1245">
        <v>600</v>
      </c>
      <c r="G115" s="1245">
        <v>3</v>
      </c>
      <c r="H115" s="1245"/>
      <c r="I115" s="1236">
        <v>200</v>
      </c>
      <c r="J115" s="1236">
        <v>1</v>
      </c>
      <c r="K115" s="1236"/>
      <c r="L115" s="1186"/>
      <c r="M115" s="1186">
        <v>600</v>
      </c>
      <c r="N115" s="1186"/>
      <c r="O115" s="1187">
        <v>200</v>
      </c>
      <c r="P115" s="1239" t="s">
        <v>231</v>
      </c>
      <c r="Q115" s="1239" t="s">
        <v>3402</v>
      </c>
      <c r="R115" s="1237" t="s">
        <v>3609</v>
      </c>
      <c r="S115" s="1240" t="s">
        <v>2819</v>
      </c>
      <c r="T115" s="1511" t="s">
        <v>3648</v>
      </c>
      <c r="U115" s="1588"/>
      <c r="V115" s="773"/>
      <c r="W115" s="734"/>
      <c r="X115" s="734"/>
      <c r="Y115" s="734"/>
      <c r="Z115" s="734"/>
      <c r="AA115" s="734"/>
      <c r="AB115" s="734"/>
      <c r="AC115" s="944"/>
      <c r="AD115" s="269" t="s">
        <v>228</v>
      </c>
      <c r="AE115" s="304" t="s">
        <v>468</v>
      </c>
      <c r="AF115" s="304" t="s">
        <v>467</v>
      </c>
      <c r="AG115" s="304" t="s">
        <v>464</v>
      </c>
      <c r="AH115" s="304" t="s">
        <v>3081</v>
      </c>
      <c r="AI115" s="304" t="s">
        <v>237</v>
      </c>
      <c r="AJ115" s="304" t="s">
        <v>235</v>
      </c>
      <c r="AK115" s="304"/>
      <c r="AL115" s="304"/>
      <c r="AM115" s="304"/>
      <c r="AN115" s="269" t="s">
        <v>610</v>
      </c>
      <c r="AO115" s="269" t="s">
        <v>611</v>
      </c>
      <c r="AP115" s="271" t="s">
        <v>1979</v>
      </c>
      <c r="AQ115" s="822">
        <f t="shared" si="73"/>
        <v>0</v>
      </c>
      <c r="AR115" s="823">
        <f t="shared" si="74"/>
        <v>0</v>
      </c>
      <c r="AS115" s="824">
        <f t="shared" si="106"/>
        <v>0</v>
      </c>
      <c r="AT115" s="824">
        <f t="shared" si="107"/>
        <v>0</v>
      </c>
      <c r="AU115" s="131">
        <f t="shared" si="75"/>
        <v>200</v>
      </c>
      <c r="AV115" s="132">
        <f t="shared" si="76"/>
        <v>-66.666666666666671</v>
      </c>
      <c r="AW115" s="131">
        <f t="shared" si="77"/>
        <v>-66.666666666666671</v>
      </c>
      <c r="AX115" s="133">
        <f t="shared" si="78"/>
        <v>200000</v>
      </c>
      <c r="AY115" s="133">
        <f t="shared" si="79"/>
        <v>200000</v>
      </c>
      <c r="AZ115" s="134" t="str">
        <f t="shared" si="80"/>
        <v/>
      </c>
      <c r="BA115" s="643">
        <v>63</v>
      </c>
      <c r="BB115" s="825" t="s">
        <v>1262</v>
      </c>
      <c r="BC115" s="998">
        <v>200</v>
      </c>
      <c r="BD115" s="998">
        <v>1</v>
      </c>
      <c r="BE115" s="998"/>
      <c r="BF115" s="998">
        <v>600</v>
      </c>
      <c r="BG115" s="998">
        <v>3</v>
      </c>
      <c r="BH115" s="998"/>
      <c r="BI115" s="999">
        <v>0</v>
      </c>
      <c r="BJ115" s="507">
        <v>200</v>
      </c>
      <c r="BK115" s="999"/>
      <c r="BL115" s="507">
        <v>600</v>
      </c>
      <c r="BM115" s="304" t="s">
        <v>225</v>
      </c>
      <c r="BN115" s="304" t="s">
        <v>237</v>
      </c>
      <c r="BO115" s="271" t="s">
        <v>1979</v>
      </c>
      <c r="BP115" s="262" t="str">
        <f t="shared" si="81"/>
        <v/>
      </c>
      <c r="BQ115" s="827">
        <f t="shared" si="82"/>
        <v>0</v>
      </c>
      <c r="BR115" s="827">
        <f t="shared" si="83"/>
        <v>0</v>
      </c>
      <c r="BS115" s="827" t="str">
        <f t="shared" si="84"/>
        <v/>
      </c>
      <c r="BT115" s="828" t="str">
        <f t="shared" si="85"/>
        <v/>
      </c>
      <c r="BU115" s="828" t="str">
        <f t="shared" si="86"/>
        <v/>
      </c>
      <c r="BV115" s="827" t="str">
        <f t="shared" si="87"/>
        <v/>
      </c>
      <c r="BW115" s="827">
        <f t="shared" si="88"/>
        <v>0</v>
      </c>
      <c r="BX115" s="827" t="str">
        <f t="shared" si="89"/>
        <v/>
      </c>
      <c r="BY115" s="827" t="str">
        <f t="shared" si="90"/>
        <v/>
      </c>
      <c r="BZ115" s="827" t="str">
        <f t="shared" si="91"/>
        <v/>
      </c>
      <c r="CA115" s="827" t="str">
        <f t="shared" si="92"/>
        <v/>
      </c>
      <c r="CB115" s="829"/>
      <c r="CC115" s="1125" t="s">
        <v>3397</v>
      </c>
      <c r="CD115" s="1126">
        <f t="shared" si="71"/>
        <v>0</v>
      </c>
      <c r="CE115" s="1126">
        <f t="shared" si="72"/>
        <v>0</v>
      </c>
    </row>
    <row r="116" spans="1:83" s="8" customFormat="1" ht="121.5">
      <c r="A116" s="366">
        <v>65</v>
      </c>
      <c r="B116" s="154" t="s">
        <v>350</v>
      </c>
      <c r="C116" s="375" t="s">
        <v>2822</v>
      </c>
      <c r="D116" s="375" t="s">
        <v>1263</v>
      </c>
      <c r="E116" s="374" t="s">
        <v>0</v>
      </c>
      <c r="F116" s="1236">
        <v>3970</v>
      </c>
      <c r="G116" s="1236">
        <v>210</v>
      </c>
      <c r="H116" s="1236"/>
      <c r="I116" s="1236">
        <v>2470</v>
      </c>
      <c r="J116" s="1236">
        <v>145</v>
      </c>
      <c r="K116" s="1236"/>
      <c r="L116" s="1187"/>
      <c r="M116" s="1187">
        <v>3970</v>
      </c>
      <c r="N116" s="1187"/>
      <c r="O116" s="1187">
        <v>2470</v>
      </c>
      <c r="P116" s="1239" t="s">
        <v>231</v>
      </c>
      <c r="Q116" s="1239" t="s">
        <v>3402</v>
      </c>
      <c r="R116" s="1237" t="s">
        <v>3609</v>
      </c>
      <c r="S116" s="1240" t="s">
        <v>2819</v>
      </c>
      <c r="T116" s="1511" t="s">
        <v>3648</v>
      </c>
      <c r="U116" s="1588"/>
      <c r="V116" s="773"/>
      <c r="W116" s="734"/>
      <c r="X116" s="734"/>
      <c r="Y116" s="734"/>
      <c r="Z116" s="734"/>
      <c r="AA116" s="734"/>
      <c r="AB116" s="734"/>
      <c r="AC116" s="944"/>
      <c r="AD116" s="269" t="s">
        <v>228</v>
      </c>
      <c r="AE116" s="304" t="s">
        <v>468</v>
      </c>
      <c r="AF116" s="304" t="s">
        <v>467</v>
      </c>
      <c r="AG116" s="304" t="s">
        <v>464</v>
      </c>
      <c r="AH116" s="304" t="s">
        <v>3081</v>
      </c>
      <c r="AI116" s="304" t="s">
        <v>215</v>
      </c>
      <c r="AJ116" s="304" t="s">
        <v>235</v>
      </c>
      <c r="AK116" s="304"/>
      <c r="AL116" s="304"/>
      <c r="AM116" s="304"/>
      <c r="AN116" s="269" t="s">
        <v>610</v>
      </c>
      <c r="AO116" s="269" t="s">
        <v>611</v>
      </c>
      <c r="AP116" s="271" t="s">
        <v>2986</v>
      </c>
      <c r="AQ116" s="822">
        <f t="shared" si="73"/>
        <v>0</v>
      </c>
      <c r="AR116" s="823">
        <f t="shared" si="74"/>
        <v>0</v>
      </c>
      <c r="AS116" s="824">
        <f t="shared" si="106"/>
        <v>0</v>
      </c>
      <c r="AT116" s="824">
        <f t="shared" si="107"/>
        <v>0</v>
      </c>
      <c r="AU116" s="131">
        <f t="shared" si="75"/>
        <v>459.15492957746483</v>
      </c>
      <c r="AV116" s="132">
        <f t="shared" si="76"/>
        <v>-37.783375314861459</v>
      </c>
      <c r="AW116" s="131">
        <f t="shared" si="77"/>
        <v>-30.952380952380953</v>
      </c>
      <c r="AX116" s="133">
        <f t="shared" si="78"/>
        <v>18904.761904761905</v>
      </c>
      <c r="AY116" s="133">
        <f t="shared" si="79"/>
        <v>17034.482758620692</v>
      </c>
      <c r="AZ116" s="134" t="str">
        <f t="shared" si="80"/>
        <v/>
      </c>
      <c r="BA116" s="643">
        <v>64</v>
      </c>
      <c r="BB116" s="825" t="s">
        <v>350</v>
      </c>
      <c r="BC116" s="1000">
        <v>710</v>
      </c>
      <c r="BD116" s="1000">
        <v>35</v>
      </c>
      <c r="BE116" s="1000"/>
      <c r="BF116" s="1000">
        <v>4010</v>
      </c>
      <c r="BG116" s="1000">
        <v>98</v>
      </c>
      <c r="BH116" s="1000"/>
      <c r="BI116" s="507">
        <v>0</v>
      </c>
      <c r="BJ116" s="507">
        <v>710</v>
      </c>
      <c r="BK116" s="507"/>
      <c r="BL116" s="507">
        <v>4010</v>
      </c>
      <c r="BM116" s="304" t="s">
        <v>225</v>
      </c>
      <c r="BN116" s="304" t="s">
        <v>215</v>
      </c>
      <c r="BO116" s="271" t="s">
        <v>2986</v>
      </c>
      <c r="BP116" s="262" t="str">
        <f t="shared" si="81"/>
        <v/>
      </c>
      <c r="BQ116" s="827">
        <f t="shared" si="82"/>
        <v>-40</v>
      </c>
      <c r="BR116" s="827">
        <f t="shared" si="83"/>
        <v>112</v>
      </c>
      <c r="BS116" s="827" t="str">
        <f t="shared" si="84"/>
        <v/>
      </c>
      <c r="BT116" s="828">
        <f t="shared" si="85"/>
        <v>464.78873239436621</v>
      </c>
      <c r="BU116" s="828">
        <f t="shared" si="86"/>
        <v>459.15492957746483</v>
      </c>
      <c r="BV116" s="827" t="str">
        <f t="shared" si="87"/>
        <v/>
      </c>
      <c r="BW116" s="827">
        <f t="shared" si="88"/>
        <v>-40</v>
      </c>
      <c r="BX116" s="827" t="str">
        <f t="shared" si="89"/>
        <v/>
      </c>
      <c r="BY116" s="827" t="str">
        <f t="shared" si="90"/>
        <v/>
      </c>
      <c r="BZ116" s="827" t="str">
        <f t="shared" si="91"/>
        <v/>
      </c>
      <c r="CA116" s="827" t="str">
        <f t="shared" si="92"/>
        <v>chk</v>
      </c>
      <c r="CB116" s="829"/>
      <c r="CC116" s="1125" t="s">
        <v>3397</v>
      </c>
      <c r="CD116" s="1126">
        <f t="shared" si="71"/>
        <v>0</v>
      </c>
      <c r="CE116" s="1126">
        <f t="shared" si="72"/>
        <v>0</v>
      </c>
    </row>
    <row r="117" spans="1:83" s="8" customFormat="1" ht="27">
      <c r="A117" s="366">
        <v>66</v>
      </c>
      <c r="B117" s="154" t="s">
        <v>786</v>
      </c>
      <c r="C117" s="440"/>
      <c r="D117" s="375"/>
      <c r="E117" s="1594"/>
      <c r="F117" s="1493"/>
      <c r="G117" s="1493"/>
      <c r="H117" s="1493"/>
      <c r="I117" s="1493"/>
      <c r="J117" s="1493"/>
      <c r="K117" s="1493"/>
      <c r="L117" s="1592"/>
      <c r="M117" s="360"/>
      <c r="N117" s="1592"/>
      <c r="O117" s="360"/>
      <c r="P117" s="1594"/>
      <c r="Q117" s="1594"/>
      <c r="R117" s="1594"/>
      <c r="S117" s="1601" t="s">
        <v>175</v>
      </c>
      <c r="T117" s="1507" t="s">
        <v>175</v>
      </c>
      <c r="U117" s="1576" t="s">
        <v>4328</v>
      </c>
      <c r="V117" s="773"/>
      <c r="W117" s="734"/>
      <c r="X117" s="734"/>
      <c r="Y117" s="734"/>
      <c r="Z117" s="734"/>
      <c r="AA117" s="734"/>
      <c r="AB117" s="734"/>
      <c r="AC117" s="944"/>
      <c r="AD117" s="269" t="s">
        <v>785</v>
      </c>
      <c r="AE117" s="304" t="s">
        <v>785</v>
      </c>
      <c r="AF117" s="304" t="s">
        <v>785</v>
      </c>
      <c r="AG117" s="304" t="s">
        <v>785</v>
      </c>
      <c r="AH117" s="304" t="s">
        <v>90</v>
      </c>
      <c r="AI117" s="304" t="s">
        <v>785</v>
      </c>
      <c r="AJ117" s="304" t="s">
        <v>785</v>
      </c>
      <c r="AK117" s="304"/>
      <c r="AL117" s="304"/>
      <c r="AM117" s="304"/>
      <c r="AN117" s="269" t="s">
        <v>90</v>
      </c>
      <c r="AO117" s="269" t="s">
        <v>90</v>
      </c>
      <c r="AP117" s="271" t="s">
        <v>2924</v>
      </c>
      <c r="AQ117" s="822">
        <f t="shared" si="73"/>
        <v>0</v>
      </c>
      <c r="AR117" s="823">
        <f t="shared" si="74"/>
        <v>0</v>
      </c>
      <c r="AS117" s="824">
        <f t="shared" si="106"/>
        <v>0</v>
      </c>
      <c r="AT117" s="824">
        <f t="shared" si="107"/>
        <v>0</v>
      </c>
      <c r="AU117" s="131" t="str">
        <f t="shared" si="75"/>
        <v/>
      </c>
      <c r="AV117" s="132" t="str">
        <f t="shared" si="76"/>
        <v/>
      </c>
      <c r="AW117" s="131" t="str">
        <f t="shared" si="77"/>
        <v/>
      </c>
      <c r="AX117" s="133" t="str">
        <f t="shared" si="78"/>
        <v/>
      </c>
      <c r="AY117" s="133" t="str">
        <f t="shared" si="79"/>
        <v/>
      </c>
      <c r="AZ117" s="134" t="str">
        <f t="shared" si="80"/>
        <v/>
      </c>
      <c r="BA117" s="643">
        <v>65</v>
      </c>
      <c r="BB117" s="825" t="s">
        <v>786</v>
      </c>
      <c r="BC117" s="942"/>
      <c r="BD117" s="942"/>
      <c r="BE117" s="942"/>
      <c r="BF117" s="942"/>
      <c r="BG117" s="942"/>
      <c r="BH117" s="942"/>
      <c r="BI117" s="943"/>
      <c r="BJ117" s="507">
        <v>0</v>
      </c>
      <c r="BK117" s="943"/>
      <c r="BL117" s="507"/>
      <c r="BM117" s="304" t="s">
        <v>182</v>
      </c>
      <c r="BN117" s="304" t="s">
        <v>182</v>
      </c>
      <c r="BO117" s="271" t="s">
        <v>2924</v>
      </c>
      <c r="BP117" s="262" t="str">
        <f t="shared" si="81"/>
        <v/>
      </c>
      <c r="BQ117" s="827" t="str">
        <f t="shared" si="82"/>
        <v/>
      </c>
      <c r="BR117" s="827" t="str">
        <f t="shared" si="83"/>
        <v/>
      </c>
      <c r="BS117" s="827" t="str">
        <f t="shared" si="84"/>
        <v/>
      </c>
      <c r="BT117" s="828" t="str">
        <f t="shared" si="85"/>
        <v/>
      </c>
      <c r="BU117" s="828" t="str">
        <f t="shared" si="86"/>
        <v/>
      </c>
      <c r="BV117" s="827" t="str">
        <f t="shared" si="87"/>
        <v/>
      </c>
      <c r="BW117" s="827" t="str">
        <f t="shared" si="88"/>
        <v/>
      </c>
      <c r="BX117" s="827" t="str">
        <f t="shared" si="89"/>
        <v/>
      </c>
      <c r="BY117" s="827" t="str">
        <f t="shared" si="90"/>
        <v/>
      </c>
      <c r="BZ117" s="827" t="str">
        <f t="shared" si="91"/>
        <v/>
      </c>
      <c r="CA117" s="827" t="str">
        <f t="shared" si="92"/>
        <v/>
      </c>
      <c r="CB117" s="829"/>
      <c r="CC117" s="1125" t="s">
        <v>3397</v>
      </c>
      <c r="CD117" s="1126">
        <f t="shared" si="71"/>
        <v>0</v>
      </c>
      <c r="CE117" s="1126">
        <f t="shared" si="72"/>
        <v>0</v>
      </c>
    </row>
    <row r="118" spans="1:83" s="2" customFormat="1" ht="27">
      <c r="A118" s="366">
        <v>67</v>
      </c>
      <c r="B118" s="154" t="s">
        <v>351</v>
      </c>
      <c r="C118" s="440"/>
      <c r="D118" s="375"/>
      <c r="E118" s="1594"/>
      <c r="F118" s="1493"/>
      <c r="G118" s="1493"/>
      <c r="H118" s="1493"/>
      <c r="I118" s="1493"/>
      <c r="J118" s="1493"/>
      <c r="K118" s="1493"/>
      <c r="L118" s="1592"/>
      <c r="M118" s="360"/>
      <c r="N118" s="1592"/>
      <c r="O118" s="360"/>
      <c r="P118" s="1594"/>
      <c r="Q118" s="1594"/>
      <c r="R118" s="1594"/>
      <c r="S118" s="1601" t="s">
        <v>175</v>
      </c>
      <c r="T118" s="1507" t="s">
        <v>175</v>
      </c>
      <c r="U118" s="1576" t="s">
        <v>4328</v>
      </c>
      <c r="V118" s="940"/>
      <c r="W118" s="941"/>
      <c r="X118" s="941"/>
      <c r="Y118" s="941"/>
      <c r="Z118" s="941"/>
      <c r="AA118" s="941"/>
      <c r="AB118" s="941"/>
      <c r="AC118" s="821"/>
      <c r="AD118" s="269" t="s">
        <v>554</v>
      </c>
      <c r="AE118" s="269" t="s">
        <v>554</v>
      </c>
      <c r="AF118" s="269" t="s">
        <v>554</v>
      </c>
      <c r="AG118" s="269" t="s">
        <v>554</v>
      </c>
      <c r="AH118" s="304" t="s">
        <v>90</v>
      </c>
      <c r="AI118" s="269" t="s">
        <v>90</v>
      </c>
      <c r="AJ118" s="269" t="s">
        <v>90</v>
      </c>
      <c r="AK118" s="269"/>
      <c r="AL118" s="269"/>
      <c r="AM118" s="269"/>
      <c r="AN118" s="269" t="s">
        <v>90</v>
      </c>
      <c r="AO118" s="269" t="s">
        <v>90</v>
      </c>
      <c r="AP118" s="271" t="s">
        <v>2924</v>
      </c>
      <c r="AQ118" s="822">
        <f t="shared" si="73"/>
        <v>0</v>
      </c>
      <c r="AR118" s="823">
        <f t="shared" si="74"/>
        <v>0</v>
      </c>
      <c r="AS118" s="824">
        <f t="shared" si="106"/>
        <v>0</v>
      </c>
      <c r="AT118" s="824">
        <f t="shared" si="107"/>
        <v>0</v>
      </c>
      <c r="AU118" s="131" t="str">
        <f t="shared" si="75"/>
        <v/>
      </c>
      <c r="AV118" s="132" t="str">
        <f t="shared" si="76"/>
        <v/>
      </c>
      <c r="AW118" s="131" t="str">
        <f t="shared" si="77"/>
        <v/>
      </c>
      <c r="AX118" s="133" t="str">
        <f t="shared" si="78"/>
        <v/>
      </c>
      <c r="AY118" s="133" t="str">
        <f t="shared" si="79"/>
        <v/>
      </c>
      <c r="AZ118" s="134" t="str">
        <f t="shared" si="80"/>
        <v/>
      </c>
      <c r="BA118" s="643">
        <v>66</v>
      </c>
      <c r="BB118" s="825" t="s">
        <v>351</v>
      </c>
      <c r="BC118" s="942"/>
      <c r="BD118" s="942"/>
      <c r="BE118" s="942"/>
      <c r="BF118" s="942"/>
      <c r="BG118" s="942"/>
      <c r="BH118" s="942"/>
      <c r="BI118" s="943"/>
      <c r="BJ118" s="507">
        <v>0</v>
      </c>
      <c r="BK118" s="943"/>
      <c r="BL118" s="507"/>
      <c r="BM118" s="269" t="s">
        <v>182</v>
      </c>
      <c r="BN118" s="269" t="s">
        <v>90</v>
      </c>
      <c r="BO118" s="271" t="s">
        <v>2924</v>
      </c>
      <c r="BP118" s="262" t="str">
        <f t="shared" si="81"/>
        <v/>
      </c>
      <c r="BQ118" s="827" t="str">
        <f t="shared" si="82"/>
        <v/>
      </c>
      <c r="BR118" s="827" t="str">
        <f t="shared" si="83"/>
        <v/>
      </c>
      <c r="BS118" s="827" t="str">
        <f t="shared" si="84"/>
        <v/>
      </c>
      <c r="BT118" s="828" t="str">
        <f t="shared" si="85"/>
        <v/>
      </c>
      <c r="BU118" s="828" t="str">
        <f t="shared" si="86"/>
        <v/>
      </c>
      <c r="BV118" s="827" t="str">
        <f t="shared" si="87"/>
        <v/>
      </c>
      <c r="BW118" s="827" t="str">
        <f t="shared" si="88"/>
        <v/>
      </c>
      <c r="BX118" s="827" t="str">
        <f t="shared" si="89"/>
        <v/>
      </c>
      <c r="BY118" s="827" t="str">
        <f t="shared" si="90"/>
        <v/>
      </c>
      <c r="BZ118" s="827" t="str">
        <f t="shared" si="91"/>
        <v/>
      </c>
      <c r="CA118" s="827" t="str">
        <f t="shared" si="92"/>
        <v/>
      </c>
      <c r="CB118" s="829"/>
      <c r="CC118" s="1125" t="s">
        <v>3397</v>
      </c>
      <c r="CD118" s="1126">
        <f t="shared" si="71"/>
        <v>0</v>
      </c>
      <c r="CE118" s="1126">
        <f t="shared" si="72"/>
        <v>0</v>
      </c>
    </row>
    <row r="119" spans="1:83" s="2" customFormat="1" ht="27">
      <c r="A119" s="366">
        <v>68</v>
      </c>
      <c r="B119" s="154" t="s">
        <v>555</v>
      </c>
      <c r="C119" s="440"/>
      <c r="D119" s="375"/>
      <c r="E119" s="1594"/>
      <c r="F119" s="1493"/>
      <c r="G119" s="1493"/>
      <c r="H119" s="1493"/>
      <c r="I119" s="1493"/>
      <c r="J119" s="1493"/>
      <c r="K119" s="1493"/>
      <c r="L119" s="1592"/>
      <c r="M119" s="360"/>
      <c r="N119" s="1592"/>
      <c r="O119" s="360"/>
      <c r="P119" s="1594"/>
      <c r="Q119" s="1594"/>
      <c r="R119" s="1594"/>
      <c r="S119" s="1601" t="s">
        <v>175</v>
      </c>
      <c r="T119" s="1507" t="s">
        <v>175</v>
      </c>
      <c r="U119" s="1576" t="s">
        <v>4328</v>
      </c>
      <c r="V119" s="1001"/>
      <c r="W119" s="1002"/>
      <c r="X119" s="1002"/>
      <c r="Y119" s="1002"/>
      <c r="Z119" s="1002"/>
      <c r="AA119" s="1002"/>
      <c r="AB119" s="1002"/>
      <c r="AC119" s="821"/>
      <c r="AD119" s="269" t="s">
        <v>182</v>
      </c>
      <c r="AE119" s="269" t="s">
        <v>182</v>
      </c>
      <c r="AF119" s="269" t="s">
        <v>182</v>
      </c>
      <c r="AG119" s="269" t="s">
        <v>182</v>
      </c>
      <c r="AH119" s="304" t="s">
        <v>90</v>
      </c>
      <c r="AI119" s="269" t="s">
        <v>90</v>
      </c>
      <c r="AJ119" s="269" t="s">
        <v>90</v>
      </c>
      <c r="AK119" s="269"/>
      <c r="AL119" s="269"/>
      <c r="AM119" s="269"/>
      <c r="AN119" s="269" t="s">
        <v>90</v>
      </c>
      <c r="AO119" s="269" t="s">
        <v>90</v>
      </c>
      <c r="AP119" s="271" t="s">
        <v>2924</v>
      </c>
      <c r="AQ119" s="822">
        <f t="shared" si="73"/>
        <v>0</v>
      </c>
      <c r="AR119" s="823">
        <f t="shared" si="74"/>
        <v>0</v>
      </c>
      <c r="AS119" s="824">
        <f t="shared" si="106"/>
        <v>0</v>
      </c>
      <c r="AT119" s="824">
        <f t="shared" si="107"/>
        <v>0</v>
      </c>
      <c r="AU119" s="131" t="str">
        <f t="shared" si="75"/>
        <v/>
      </c>
      <c r="AV119" s="132" t="str">
        <f t="shared" si="76"/>
        <v/>
      </c>
      <c r="AW119" s="131" t="str">
        <f t="shared" si="77"/>
        <v/>
      </c>
      <c r="AX119" s="133" t="str">
        <f t="shared" si="78"/>
        <v/>
      </c>
      <c r="AY119" s="133" t="str">
        <f t="shared" si="79"/>
        <v/>
      </c>
      <c r="AZ119" s="134" t="str">
        <f t="shared" si="80"/>
        <v/>
      </c>
      <c r="BA119" s="643">
        <v>67</v>
      </c>
      <c r="BB119" s="825" t="s">
        <v>555</v>
      </c>
      <c r="BC119" s="942"/>
      <c r="BD119" s="942"/>
      <c r="BE119" s="942"/>
      <c r="BF119" s="942"/>
      <c r="BG119" s="942"/>
      <c r="BH119" s="942"/>
      <c r="BI119" s="943"/>
      <c r="BJ119" s="507">
        <v>0</v>
      </c>
      <c r="BK119" s="943"/>
      <c r="BL119" s="507"/>
      <c r="BM119" s="269" t="s">
        <v>182</v>
      </c>
      <c r="BN119" s="269" t="s">
        <v>90</v>
      </c>
      <c r="BO119" s="271" t="s">
        <v>2924</v>
      </c>
      <c r="BP119" s="262" t="str">
        <f t="shared" si="81"/>
        <v/>
      </c>
      <c r="BQ119" s="827" t="str">
        <f t="shared" si="82"/>
        <v/>
      </c>
      <c r="BR119" s="827" t="str">
        <f t="shared" si="83"/>
        <v/>
      </c>
      <c r="BS119" s="827" t="str">
        <f t="shared" si="84"/>
        <v/>
      </c>
      <c r="BT119" s="828" t="str">
        <f t="shared" si="85"/>
        <v/>
      </c>
      <c r="BU119" s="828" t="str">
        <f t="shared" si="86"/>
        <v/>
      </c>
      <c r="BV119" s="827" t="str">
        <f t="shared" si="87"/>
        <v/>
      </c>
      <c r="BW119" s="827" t="str">
        <f t="shared" si="88"/>
        <v/>
      </c>
      <c r="BX119" s="827" t="str">
        <f t="shared" si="89"/>
        <v/>
      </c>
      <c r="BY119" s="827" t="str">
        <f t="shared" si="90"/>
        <v/>
      </c>
      <c r="BZ119" s="827" t="str">
        <f t="shared" si="91"/>
        <v/>
      </c>
      <c r="CA119" s="827" t="str">
        <f t="shared" si="92"/>
        <v/>
      </c>
      <c r="CB119" s="829"/>
      <c r="CC119" s="1125" t="s">
        <v>3397</v>
      </c>
      <c r="CD119" s="1126">
        <f t="shared" si="71"/>
        <v>0</v>
      </c>
      <c r="CE119" s="1126">
        <f t="shared" si="72"/>
        <v>0</v>
      </c>
    </row>
    <row r="120" spans="1:83" s="2" customFormat="1" ht="27">
      <c r="A120" s="366">
        <v>69</v>
      </c>
      <c r="B120" s="154" t="s">
        <v>352</v>
      </c>
      <c r="C120" s="440"/>
      <c r="D120" s="375"/>
      <c r="E120" s="1594"/>
      <c r="F120" s="1493"/>
      <c r="G120" s="1493"/>
      <c r="H120" s="1493"/>
      <c r="I120" s="1493"/>
      <c r="J120" s="1493"/>
      <c r="K120" s="1493"/>
      <c r="L120" s="1592"/>
      <c r="M120" s="360"/>
      <c r="N120" s="1592"/>
      <c r="O120" s="360"/>
      <c r="P120" s="1594"/>
      <c r="Q120" s="1594"/>
      <c r="R120" s="1594"/>
      <c r="S120" s="1601" t="s">
        <v>175</v>
      </c>
      <c r="T120" s="1507" t="s">
        <v>175</v>
      </c>
      <c r="U120" s="1576" t="s">
        <v>4328</v>
      </c>
      <c r="V120" s="940"/>
      <c r="W120" s="941"/>
      <c r="X120" s="941"/>
      <c r="Y120" s="941"/>
      <c r="Z120" s="941"/>
      <c r="AA120" s="941"/>
      <c r="AB120" s="941"/>
      <c r="AC120" s="821"/>
      <c r="AD120" s="269" t="s">
        <v>182</v>
      </c>
      <c r="AE120" s="269" t="s">
        <v>182</v>
      </c>
      <c r="AF120" s="269" t="s">
        <v>182</v>
      </c>
      <c r="AG120" s="269" t="s">
        <v>182</v>
      </c>
      <c r="AH120" s="304" t="s">
        <v>90</v>
      </c>
      <c r="AI120" s="269" t="s">
        <v>90</v>
      </c>
      <c r="AJ120" s="269" t="s">
        <v>90</v>
      </c>
      <c r="AK120" s="269"/>
      <c r="AL120" s="269"/>
      <c r="AM120" s="269"/>
      <c r="AN120" s="269" t="s">
        <v>90</v>
      </c>
      <c r="AO120" s="269" t="s">
        <v>90</v>
      </c>
      <c r="AP120" s="271" t="s">
        <v>2924</v>
      </c>
      <c r="AQ120" s="822">
        <f t="shared" si="73"/>
        <v>0</v>
      </c>
      <c r="AR120" s="823">
        <f t="shared" si="74"/>
        <v>0</v>
      </c>
      <c r="AS120" s="824">
        <f t="shared" si="106"/>
        <v>0</v>
      </c>
      <c r="AT120" s="824">
        <f t="shared" si="107"/>
        <v>0</v>
      </c>
      <c r="AU120" s="131" t="str">
        <f t="shared" si="75"/>
        <v/>
      </c>
      <c r="AV120" s="132" t="str">
        <f t="shared" si="76"/>
        <v/>
      </c>
      <c r="AW120" s="131" t="str">
        <f t="shared" si="77"/>
        <v/>
      </c>
      <c r="AX120" s="133" t="str">
        <f t="shared" si="78"/>
        <v/>
      </c>
      <c r="AY120" s="133" t="str">
        <f t="shared" si="79"/>
        <v/>
      </c>
      <c r="AZ120" s="134" t="str">
        <f t="shared" si="80"/>
        <v/>
      </c>
      <c r="BA120" s="643">
        <v>68</v>
      </c>
      <c r="BB120" s="825" t="s">
        <v>352</v>
      </c>
      <c r="BC120" s="942"/>
      <c r="BD120" s="942"/>
      <c r="BE120" s="942"/>
      <c r="BF120" s="942"/>
      <c r="BG120" s="942"/>
      <c r="BH120" s="942"/>
      <c r="BI120" s="943"/>
      <c r="BJ120" s="507">
        <v>0</v>
      </c>
      <c r="BK120" s="943"/>
      <c r="BL120" s="507"/>
      <c r="BM120" s="269" t="s">
        <v>182</v>
      </c>
      <c r="BN120" s="269" t="s">
        <v>90</v>
      </c>
      <c r="BO120" s="271" t="s">
        <v>2924</v>
      </c>
      <c r="BP120" s="262" t="str">
        <f t="shared" si="81"/>
        <v/>
      </c>
      <c r="BQ120" s="827" t="str">
        <f t="shared" si="82"/>
        <v/>
      </c>
      <c r="BR120" s="827" t="str">
        <f t="shared" si="83"/>
        <v/>
      </c>
      <c r="BS120" s="827" t="str">
        <f t="shared" si="84"/>
        <v/>
      </c>
      <c r="BT120" s="828" t="str">
        <f t="shared" si="85"/>
        <v/>
      </c>
      <c r="BU120" s="828" t="str">
        <f t="shared" si="86"/>
        <v/>
      </c>
      <c r="BV120" s="827" t="str">
        <f t="shared" si="87"/>
        <v/>
      </c>
      <c r="BW120" s="827" t="str">
        <f t="shared" si="88"/>
        <v/>
      </c>
      <c r="BX120" s="827" t="str">
        <f t="shared" si="89"/>
        <v/>
      </c>
      <c r="BY120" s="827" t="str">
        <f t="shared" si="90"/>
        <v/>
      </c>
      <c r="BZ120" s="827" t="str">
        <f t="shared" si="91"/>
        <v/>
      </c>
      <c r="CA120" s="827" t="str">
        <f t="shared" si="92"/>
        <v/>
      </c>
      <c r="CB120" s="829"/>
      <c r="CC120" s="1125" t="s">
        <v>3397</v>
      </c>
      <c r="CD120" s="1126">
        <f t="shared" si="71"/>
        <v>0</v>
      </c>
      <c r="CE120" s="1126">
        <f t="shared" si="72"/>
        <v>0</v>
      </c>
    </row>
    <row r="121" spans="1:83" s="84" customFormat="1" ht="283.5">
      <c r="A121" s="1459">
        <v>70</v>
      </c>
      <c r="B121" s="1448" t="s">
        <v>1846</v>
      </c>
      <c r="C121" s="1449" t="s">
        <v>1658</v>
      </c>
      <c r="D121" s="1450" t="s">
        <v>1659</v>
      </c>
      <c r="E121" s="1451" t="s">
        <v>1665</v>
      </c>
      <c r="F121" s="1452">
        <v>700</v>
      </c>
      <c r="G121" s="1452">
        <v>190</v>
      </c>
      <c r="H121" s="1453"/>
      <c r="I121" s="1452">
        <v>930</v>
      </c>
      <c r="J121" s="1452">
        <v>225</v>
      </c>
      <c r="K121" s="1453"/>
      <c r="L121" s="1452">
        <v>450</v>
      </c>
      <c r="M121" s="1452">
        <v>250</v>
      </c>
      <c r="N121" s="1454">
        <v>450</v>
      </c>
      <c r="O121" s="1454">
        <v>480</v>
      </c>
      <c r="P121" s="1455" t="s">
        <v>222</v>
      </c>
      <c r="Q121" s="1456" t="s">
        <v>2385</v>
      </c>
      <c r="R121" s="1457" t="s">
        <v>1453</v>
      </c>
      <c r="S121" s="1457" t="s">
        <v>1454</v>
      </c>
      <c r="T121" s="1457" t="s">
        <v>1455</v>
      </c>
      <c r="U121" s="1458"/>
      <c r="V121" s="1003"/>
      <c r="W121" s="1004"/>
      <c r="X121" s="1005"/>
      <c r="Y121" s="1006"/>
      <c r="Z121" s="1006"/>
      <c r="AA121" s="1006"/>
      <c r="AB121" s="1007"/>
      <c r="AC121" s="1008"/>
      <c r="AD121" s="269" t="s">
        <v>229</v>
      </c>
      <c r="AE121" s="269" t="s">
        <v>1703</v>
      </c>
      <c r="AF121" s="269" t="s">
        <v>1704</v>
      </c>
      <c r="AG121" s="269" t="s">
        <v>1705</v>
      </c>
      <c r="AH121" s="304" t="s">
        <v>3082</v>
      </c>
      <c r="AI121" s="323" t="s">
        <v>1293</v>
      </c>
      <c r="AJ121" s="269" t="s">
        <v>1707</v>
      </c>
      <c r="AK121" s="324"/>
      <c r="AL121" s="324"/>
      <c r="AM121" s="324"/>
      <c r="AN121" s="269" t="s">
        <v>610</v>
      </c>
      <c r="AO121" s="269" t="s">
        <v>611</v>
      </c>
      <c r="AP121" s="325"/>
      <c r="AQ121" s="822">
        <f t="shared" si="73"/>
        <v>0</v>
      </c>
      <c r="AR121" s="823">
        <f t="shared" si="74"/>
        <v>0</v>
      </c>
      <c r="AS121" s="824">
        <f t="shared" si="106"/>
        <v>0</v>
      </c>
      <c r="AT121" s="824">
        <f t="shared" si="107"/>
        <v>0</v>
      </c>
      <c r="AU121" s="131">
        <f t="shared" si="75"/>
        <v>18.243243243243246</v>
      </c>
      <c r="AV121" s="132">
        <f t="shared" si="76"/>
        <v>32.857142857142854</v>
      </c>
      <c r="AW121" s="131">
        <f t="shared" si="77"/>
        <v>18.421052631578938</v>
      </c>
      <c r="AX121" s="133">
        <f t="shared" si="78"/>
        <v>3684.2105263157896</v>
      </c>
      <c r="AY121" s="133">
        <f t="shared" si="79"/>
        <v>4133.3333333333339</v>
      </c>
      <c r="AZ121" s="134" t="str">
        <f t="shared" si="80"/>
        <v/>
      </c>
      <c r="BA121" s="958">
        <v>70</v>
      </c>
      <c r="BB121" s="838" t="s">
        <v>1846</v>
      </c>
      <c r="BC121" s="1009">
        <v>592</v>
      </c>
      <c r="BD121" s="1009">
        <v>145</v>
      </c>
      <c r="BE121" s="1009"/>
      <c r="BF121" s="1009">
        <v>700</v>
      </c>
      <c r="BG121" s="1009">
        <v>190</v>
      </c>
      <c r="BH121" s="1009"/>
      <c r="BI121" s="1010">
        <v>450</v>
      </c>
      <c r="BJ121" s="507">
        <v>142</v>
      </c>
      <c r="BK121" s="1010">
        <v>450</v>
      </c>
      <c r="BL121" s="507">
        <v>250</v>
      </c>
      <c r="BM121" s="269" t="s">
        <v>225</v>
      </c>
      <c r="BN121" s="323" t="s">
        <v>1293</v>
      </c>
      <c r="BO121" s="325"/>
      <c r="BP121" s="262" t="str">
        <f t="shared" si="81"/>
        <v/>
      </c>
      <c r="BQ121" s="827">
        <f t="shared" si="82"/>
        <v>0</v>
      </c>
      <c r="BR121" s="827">
        <f t="shared" si="83"/>
        <v>0</v>
      </c>
      <c r="BS121" s="827" t="str">
        <f t="shared" si="84"/>
        <v/>
      </c>
      <c r="BT121" s="828" t="str">
        <f t="shared" si="85"/>
        <v/>
      </c>
      <c r="BU121" s="828" t="str">
        <f t="shared" si="86"/>
        <v/>
      </c>
      <c r="BV121" s="827">
        <f t="shared" si="87"/>
        <v>0</v>
      </c>
      <c r="BW121" s="827">
        <f t="shared" si="88"/>
        <v>0</v>
      </c>
      <c r="BX121" s="827" t="str">
        <f t="shared" si="89"/>
        <v/>
      </c>
      <c r="BY121" s="827" t="str">
        <f t="shared" si="90"/>
        <v/>
      </c>
      <c r="BZ121" s="827" t="str">
        <f t="shared" si="91"/>
        <v/>
      </c>
      <c r="CA121" s="827" t="str">
        <f t="shared" si="92"/>
        <v/>
      </c>
      <c r="CB121" s="326"/>
      <c r="CC121" s="1127" t="s">
        <v>1818</v>
      </c>
      <c r="CD121" s="1126">
        <f t="shared" si="71"/>
        <v>0</v>
      </c>
      <c r="CE121" s="1126">
        <f t="shared" si="72"/>
        <v>0</v>
      </c>
    </row>
    <row r="122" spans="1:83" s="84" customFormat="1" ht="54">
      <c r="A122" s="1459">
        <v>71</v>
      </c>
      <c r="B122" s="1448" t="s">
        <v>3923</v>
      </c>
      <c r="C122" s="1449" t="s">
        <v>1660</v>
      </c>
      <c r="D122" s="1450" t="s">
        <v>1659</v>
      </c>
      <c r="E122" s="1451" t="s">
        <v>3924</v>
      </c>
      <c r="F122" s="1452">
        <v>1059</v>
      </c>
      <c r="G122" s="1452">
        <v>353</v>
      </c>
      <c r="H122" s="1453">
        <v>0</v>
      </c>
      <c r="I122" s="1452">
        <v>984</v>
      </c>
      <c r="J122" s="1452">
        <v>328</v>
      </c>
      <c r="K122" s="1453"/>
      <c r="L122" s="1452">
        <v>0</v>
      </c>
      <c r="M122" s="1452">
        <v>1059</v>
      </c>
      <c r="N122" s="1454">
        <v>0</v>
      </c>
      <c r="O122" s="1454">
        <v>984</v>
      </c>
      <c r="P122" s="1455" t="s">
        <v>3925</v>
      </c>
      <c r="Q122" s="1456" t="s">
        <v>2385</v>
      </c>
      <c r="R122" s="1457" t="s">
        <v>1453</v>
      </c>
      <c r="S122" s="1457" t="s">
        <v>1454</v>
      </c>
      <c r="T122" s="1457" t="s">
        <v>1455</v>
      </c>
      <c r="U122" s="1458"/>
      <c r="V122" s="773"/>
      <c r="W122" s="734"/>
      <c r="X122" s="734"/>
      <c r="Y122" s="734"/>
      <c r="Z122" s="734"/>
      <c r="AA122" s="734"/>
      <c r="AB122" s="734"/>
      <c r="AC122" s="1011"/>
      <c r="AD122" s="269" t="s">
        <v>229</v>
      </c>
      <c r="AE122" s="269" t="s">
        <v>1703</v>
      </c>
      <c r="AF122" s="269" t="s">
        <v>1704</v>
      </c>
      <c r="AG122" s="269" t="s">
        <v>1705</v>
      </c>
      <c r="AH122" s="304" t="s">
        <v>3081</v>
      </c>
      <c r="AI122" s="269" t="s">
        <v>2392</v>
      </c>
      <c r="AJ122" s="269" t="s">
        <v>230</v>
      </c>
      <c r="AK122" s="269"/>
      <c r="AL122" s="269"/>
      <c r="AM122" s="269"/>
      <c r="AN122" s="269" t="s">
        <v>564</v>
      </c>
      <c r="AO122" s="269" t="s">
        <v>565</v>
      </c>
      <c r="AP122" s="271"/>
      <c r="AQ122" s="822">
        <f t="shared" si="73"/>
        <v>0</v>
      </c>
      <c r="AR122" s="823">
        <f t="shared" si="74"/>
        <v>0</v>
      </c>
      <c r="AS122" s="824">
        <f t="shared" si="106"/>
        <v>0</v>
      </c>
      <c r="AT122" s="824">
        <f t="shared" si="107"/>
        <v>0</v>
      </c>
      <c r="AU122" s="131">
        <f t="shared" si="75"/>
        <v>32.706766917293237</v>
      </c>
      <c r="AV122" s="132">
        <f t="shared" si="76"/>
        <v>-7.0821529745042522</v>
      </c>
      <c r="AW122" s="131">
        <f t="shared" si="77"/>
        <v>-7.0821529745042522</v>
      </c>
      <c r="AX122" s="133">
        <f t="shared" si="78"/>
        <v>3000</v>
      </c>
      <c r="AY122" s="133">
        <f t="shared" si="79"/>
        <v>3000</v>
      </c>
      <c r="AZ122" s="134" t="str">
        <f t="shared" si="80"/>
        <v/>
      </c>
      <c r="BA122" s="958">
        <v>71</v>
      </c>
      <c r="BB122" s="838" t="s">
        <v>2977</v>
      </c>
      <c r="BC122" s="1009">
        <v>798</v>
      </c>
      <c r="BD122" s="1009">
        <v>266</v>
      </c>
      <c r="BE122" s="1009">
        <v>0</v>
      </c>
      <c r="BF122" s="1009">
        <v>1059</v>
      </c>
      <c r="BG122" s="1009">
        <v>353</v>
      </c>
      <c r="BH122" s="1009">
        <v>0</v>
      </c>
      <c r="BI122" s="1010">
        <v>0</v>
      </c>
      <c r="BJ122" s="507">
        <v>798</v>
      </c>
      <c r="BK122" s="1010">
        <v>0</v>
      </c>
      <c r="BL122" s="507">
        <v>1059</v>
      </c>
      <c r="BM122" s="269" t="s">
        <v>225</v>
      </c>
      <c r="BN122" s="269" t="s">
        <v>2392</v>
      </c>
      <c r="BO122" s="271"/>
      <c r="BP122" s="262" t="str">
        <f t="shared" si="81"/>
        <v/>
      </c>
      <c r="BQ122" s="827">
        <f t="shared" si="82"/>
        <v>0</v>
      </c>
      <c r="BR122" s="827">
        <f t="shared" si="83"/>
        <v>0</v>
      </c>
      <c r="BS122" s="827">
        <f t="shared" si="84"/>
        <v>0</v>
      </c>
      <c r="BT122" s="828" t="str">
        <f t="shared" si="85"/>
        <v/>
      </c>
      <c r="BU122" s="828" t="str">
        <f t="shared" si="86"/>
        <v/>
      </c>
      <c r="BV122" s="827">
        <f t="shared" si="87"/>
        <v>0</v>
      </c>
      <c r="BW122" s="827">
        <f t="shared" si="88"/>
        <v>0</v>
      </c>
      <c r="BX122" s="827" t="str">
        <f t="shared" si="89"/>
        <v/>
      </c>
      <c r="BY122" s="827" t="str">
        <f t="shared" si="90"/>
        <v/>
      </c>
      <c r="BZ122" s="827" t="str">
        <f t="shared" si="91"/>
        <v/>
      </c>
      <c r="CA122" s="827" t="str">
        <f t="shared" si="92"/>
        <v/>
      </c>
      <c r="CB122" s="829"/>
      <c r="CC122" s="1127" t="s">
        <v>1818</v>
      </c>
      <c r="CD122" s="1126">
        <f t="shared" si="71"/>
        <v>0</v>
      </c>
      <c r="CE122" s="1126">
        <f t="shared" si="72"/>
        <v>0</v>
      </c>
    </row>
    <row r="123" spans="1:83" s="2" customFormat="1" ht="108">
      <c r="A123" s="1382" t="s">
        <v>3926</v>
      </c>
      <c r="B123" s="1427" t="s">
        <v>3927</v>
      </c>
      <c r="C123" s="1428" t="s">
        <v>3928</v>
      </c>
      <c r="D123" s="1429" t="s">
        <v>2879</v>
      </c>
      <c r="E123" s="1430" t="s">
        <v>1138</v>
      </c>
      <c r="F123" s="1431">
        <v>690</v>
      </c>
      <c r="G123" s="1431">
        <v>23</v>
      </c>
      <c r="H123" s="1431"/>
      <c r="I123" s="1431">
        <v>600</v>
      </c>
      <c r="J123" s="1431">
        <v>20</v>
      </c>
      <c r="K123" s="1431"/>
      <c r="L123" s="1432">
        <v>690</v>
      </c>
      <c r="M123" s="1433"/>
      <c r="N123" s="1434">
        <v>600</v>
      </c>
      <c r="O123" s="1433"/>
      <c r="P123" s="1430" t="s">
        <v>231</v>
      </c>
      <c r="Q123" s="1430" t="s">
        <v>1294</v>
      </c>
      <c r="R123" s="1430" t="s">
        <v>3929</v>
      </c>
      <c r="S123" s="1430" t="s">
        <v>2880</v>
      </c>
      <c r="T123" s="1430" t="s">
        <v>3930</v>
      </c>
      <c r="U123" s="1435" t="s">
        <v>3931</v>
      </c>
      <c r="V123" s="773"/>
      <c r="W123" s="734"/>
      <c r="X123" s="734"/>
      <c r="Y123" s="734"/>
      <c r="Z123" s="734"/>
      <c r="AA123" s="734"/>
      <c r="AB123" s="734"/>
      <c r="AC123" s="1011"/>
      <c r="AD123" s="269" t="s">
        <v>229</v>
      </c>
      <c r="AE123" s="269" t="s">
        <v>224</v>
      </c>
      <c r="AF123" s="269" t="s">
        <v>225</v>
      </c>
      <c r="AG123" s="269" t="s">
        <v>222</v>
      </c>
      <c r="AH123" s="304" t="s">
        <v>235</v>
      </c>
      <c r="AI123" s="269" t="s">
        <v>2978</v>
      </c>
      <c r="AJ123" s="269" t="s">
        <v>392</v>
      </c>
      <c r="AK123" s="269"/>
      <c r="AL123" s="269"/>
      <c r="AM123" s="269"/>
      <c r="AN123" s="269" t="s">
        <v>610</v>
      </c>
      <c r="AO123" s="269" t="s">
        <v>611</v>
      </c>
      <c r="AP123" s="271" t="s">
        <v>2979</v>
      </c>
      <c r="AQ123" s="822">
        <f>IF(F123&lt;&gt;L123+M123,1,0)</f>
        <v>0</v>
      </c>
      <c r="AR123" s="823">
        <f>IF(I123&lt;&gt;N123+O123,1,0)</f>
        <v>0</v>
      </c>
      <c r="AS123" s="824">
        <f t="shared" si="106"/>
        <v>0</v>
      </c>
      <c r="AT123" s="824">
        <f t="shared" si="107"/>
        <v>0</v>
      </c>
      <c r="AU123" s="131">
        <f>IF(AND(BC123="",$F123=""),"",IF(BC123=0,"",($F123/BC123-1)*100))</f>
        <v>109.09090909090908</v>
      </c>
      <c r="AV123" s="132">
        <f>IF(AND($I123="",$F123=""),"",IF($F123=0,"",($I123/$F123-1)*100))</f>
        <v>-13.043478260869568</v>
      </c>
      <c r="AW123" s="131">
        <f>IF(AND($K123&lt;&gt;"",$H123&lt;&gt;""),IF($H123=0,"",($K123/$H123-1)*100),IF(AND($J123&lt;&gt;"",$G123&lt;&gt;""),IF($G123=0,"",($J123/$G123-1)*100),""))</f>
        <v>-13.043478260869568</v>
      </c>
      <c r="AX123" s="133">
        <f>IF(OR($F123=0,SUM($G123:$H123)=0),"",IF(AND($H123=0,$G123&gt;0),$F123/$G123*1000,$F123/$H123*1000))</f>
        <v>30000</v>
      </c>
      <c r="AY123" s="133">
        <f>IF(OR($I123=0,SUM($J123:$K123)=0),"",IF(AND($K123=0,$J123&gt;0),$I123/$J123*1000,$I123/$K123*1000))</f>
        <v>30000</v>
      </c>
      <c r="AZ123" s="134" t="str">
        <f>IF(OR(AX123="",AY123=""),"",IF(AX123=0,"",IF(ABS(AY123/AX123-1)&gt;0.29,(AY123/AX123-1)*100,"")))</f>
        <v/>
      </c>
      <c r="BA123" s="837" t="s">
        <v>2196</v>
      </c>
      <c r="BB123" s="838" t="s">
        <v>2881</v>
      </c>
      <c r="BC123" s="1012">
        <v>330</v>
      </c>
      <c r="BD123" s="1012">
        <v>11</v>
      </c>
      <c r="BE123" s="1012"/>
      <c r="BF123" s="1012">
        <v>690</v>
      </c>
      <c r="BG123" s="1012">
        <v>23</v>
      </c>
      <c r="BH123" s="1012"/>
      <c r="BI123" s="1013">
        <v>330</v>
      </c>
      <c r="BJ123" s="507"/>
      <c r="BK123" s="1013">
        <v>690</v>
      </c>
      <c r="BL123" s="507"/>
      <c r="BM123" s="269" t="s">
        <v>225</v>
      </c>
      <c r="BN123" s="269" t="s">
        <v>2978</v>
      </c>
      <c r="BO123" s="271" t="s">
        <v>2979</v>
      </c>
      <c r="BP123" s="262" t="str">
        <f>IF($B123="","",IF(BB123&lt;&gt;$B123,"修正",""))</f>
        <v/>
      </c>
      <c r="BQ123" s="827">
        <f>IF(AND($F123="",BF123=""),"",$F123-BF123)</f>
        <v>0</v>
      </c>
      <c r="BR123" s="827">
        <f>IF(AND($G123="",BG123=""),"",$G123-BG123)</f>
        <v>0</v>
      </c>
      <c r="BS123" s="827" t="str">
        <f>IF(AND($H123="",BH123=""),"",$H123-BH123)</f>
        <v/>
      </c>
      <c r="BT123" s="828" t="str">
        <f>IF(AND(BC123="",BF123=""),"",IF(OR(BQ123="",BQ123=0),"",IF(BC123=0,"",(BF123/BC123-1)*100)))</f>
        <v/>
      </c>
      <c r="BU123" s="828" t="str">
        <f>IF(AND(BC123="",$F123=""),"",IF(OR(BQ123="",BQ123=0),"",IF(BC123=0,"",($F123/BC123-1)*100)))</f>
        <v/>
      </c>
      <c r="BV123" s="827">
        <f>IF(AND($L123="",BK123=""),"",$L123-BK123)</f>
        <v>0</v>
      </c>
      <c r="BW123" s="827" t="str">
        <f>IF(AND($M123="",BL123=""),"",$M123-BL123)</f>
        <v/>
      </c>
      <c r="BX123" s="827" t="str">
        <f>IF(AND(BM123="",$AF123=""),"",IF(BM123&lt;&gt;$AF123,"修正",""))</f>
        <v/>
      </c>
      <c r="BY123" s="827" t="str">
        <f>IF(AND(BN123="",$AI123=""),"",IF(BN123&lt;&gt;$AI123,"修正",""))</f>
        <v/>
      </c>
      <c r="BZ123" s="827" t="str">
        <f>IF(BQ123="","",IF(AND(BF123=0,$F123&gt;0,OR($AI123="X",$AI123=""),$AJ123&lt;&gt;"N"),"是否漏編",""))</f>
        <v/>
      </c>
      <c r="CA123" s="827" t="str">
        <f>IF(BZ123&lt;&gt;"","chk",IF(OR(BM123="D",$AF123="D"),IF(SUM($L123:$M123,BK123:BL123)=0,"",IF(OR(BP123&lt;&gt;"",COUNTIF(BV123:BW123,"&gt;0")+COUNTIF(BV123:BW123,"&lt;0")&gt;0,BX123&lt;&gt;"",BY123&lt;&gt;""),"chk","")),""))</f>
        <v/>
      </c>
      <c r="CB123" s="829"/>
      <c r="CC123" s="1127" t="s">
        <v>1818</v>
      </c>
      <c r="CD123" s="1126">
        <f t="shared" si="71"/>
        <v>0</v>
      </c>
      <c r="CE123" s="1126">
        <f t="shared" si="72"/>
        <v>0</v>
      </c>
    </row>
    <row r="124" spans="1:83" s="80" customFormat="1" ht="82.5">
      <c r="A124" s="146"/>
      <c r="B124" s="163" t="s">
        <v>1611</v>
      </c>
      <c r="C124" s="164"/>
      <c r="D124" s="165"/>
      <c r="E124" s="96"/>
      <c r="F124" s="97"/>
      <c r="G124" s="97"/>
      <c r="H124" s="98"/>
      <c r="I124" s="97"/>
      <c r="J124" s="97"/>
      <c r="K124" s="98"/>
      <c r="L124" s="98"/>
      <c r="M124" s="98"/>
      <c r="N124" s="98"/>
      <c r="O124" s="98"/>
      <c r="P124" s="98"/>
      <c r="Q124" s="100"/>
      <c r="R124" s="99"/>
      <c r="S124" s="100"/>
      <c r="T124" s="100"/>
      <c r="U124" s="178"/>
      <c r="V124" s="1014"/>
      <c r="W124" s="1015"/>
      <c r="X124" s="1016"/>
      <c r="Y124" s="1017"/>
      <c r="Z124" s="1017"/>
      <c r="AA124" s="1017"/>
      <c r="AB124" s="1018"/>
      <c r="AC124" s="1019"/>
      <c r="AD124" s="331" t="s">
        <v>90</v>
      </c>
      <c r="AE124" s="332" t="s">
        <v>90</v>
      </c>
      <c r="AF124" s="332" t="s">
        <v>90</v>
      </c>
      <c r="AG124" s="332" t="s">
        <v>90</v>
      </c>
      <c r="AH124" s="333" t="s">
        <v>90</v>
      </c>
      <c r="AI124" s="333" t="s">
        <v>90</v>
      </c>
      <c r="AJ124" s="333" t="s">
        <v>90</v>
      </c>
      <c r="AK124" s="333"/>
      <c r="AL124" s="333"/>
      <c r="AM124" s="333"/>
      <c r="AN124" s="333" t="s">
        <v>90</v>
      </c>
      <c r="AO124" s="333" t="s">
        <v>90</v>
      </c>
      <c r="AP124" s="336"/>
      <c r="AQ124" s="1020">
        <f t="shared" si="73"/>
        <v>0</v>
      </c>
      <c r="AR124" s="1021">
        <f t="shared" si="74"/>
        <v>0</v>
      </c>
      <c r="AS124" s="1022">
        <f t="shared" si="106"/>
        <v>0</v>
      </c>
      <c r="AT124" s="1022">
        <f t="shared" si="107"/>
        <v>0</v>
      </c>
      <c r="AU124" s="214" t="str">
        <f t="shared" si="75"/>
        <v/>
      </c>
      <c r="AV124" s="215" t="str">
        <f t="shared" si="76"/>
        <v/>
      </c>
      <c r="AW124" s="214" t="str">
        <f t="shared" si="77"/>
        <v/>
      </c>
      <c r="AX124" s="216" t="str">
        <f t="shared" si="78"/>
        <v/>
      </c>
      <c r="AY124" s="216" t="str">
        <f t="shared" si="79"/>
        <v/>
      </c>
      <c r="AZ124" s="217" t="str">
        <f t="shared" si="80"/>
        <v/>
      </c>
      <c r="BA124" s="1023"/>
      <c r="BB124" s="1024" t="s">
        <v>1611</v>
      </c>
      <c r="BC124" s="778"/>
      <c r="BD124" s="778"/>
      <c r="BE124" s="779"/>
      <c r="BF124" s="778"/>
      <c r="BG124" s="778"/>
      <c r="BH124" s="779"/>
      <c r="BI124" s="779"/>
      <c r="BJ124" s="779"/>
      <c r="BK124" s="779"/>
      <c r="BL124" s="779"/>
      <c r="BM124" s="332" t="s">
        <v>90</v>
      </c>
      <c r="BN124" s="333" t="s">
        <v>90</v>
      </c>
      <c r="BO124" s="336"/>
      <c r="BP124" s="1025" t="str">
        <f t="shared" si="81"/>
        <v/>
      </c>
      <c r="BQ124" s="1026" t="str">
        <f t="shared" si="82"/>
        <v/>
      </c>
      <c r="BR124" s="1026" t="str">
        <f t="shared" si="83"/>
        <v/>
      </c>
      <c r="BS124" s="1026" t="str">
        <f t="shared" si="84"/>
        <v/>
      </c>
      <c r="BT124" s="1026" t="str">
        <f t="shared" si="85"/>
        <v/>
      </c>
      <c r="BU124" s="1026" t="str">
        <f t="shared" si="86"/>
        <v/>
      </c>
      <c r="BV124" s="1026" t="str">
        <f t="shared" si="87"/>
        <v/>
      </c>
      <c r="BW124" s="1026" t="str">
        <f t="shared" si="88"/>
        <v/>
      </c>
      <c r="BX124" s="1027" t="str">
        <f t="shared" si="89"/>
        <v/>
      </c>
      <c r="BY124" s="1027" t="str">
        <f t="shared" si="90"/>
        <v/>
      </c>
      <c r="BZ124" s="1027" t="str">
        <f t="shared" si="91"/>
        <v/>
      </c>
      <c r="CA124" s="1027" t="str">
        <f t="shared" si="92"/>
        <v/>
      </c>
      <c r="CB124" s="1028"/>
      <c r="CC124" s="1127"/>
      <c r="CD124" s="1126">
        <f t="shared" si="71"/>
        <v>0</v>
      </c>
      <c r="CE124" s="1126">
        <f t="shared" si="72"/>
        <v>0</v>
      </c>
    </row>
    <row r="125" spans="1:83" s="2" customFormat="1" ht="40.5">
      <c r="A125" s="145" t="s">
        <v>1774</v>
      </c>
      <c r="B125" s="155" t="s">
        <v>1614</v>
      </c>
      <c r="C125" s="143"/>
      <c r="D125" s="158"/>
      <c r="E125" s="81"/>
      <c r="F125" s="89"/>
      <c r="G125" s="89"/>
      <c r="H125" s="89"/>
      <c r="I125" s="89"/>
      <c r="J125" s="89"/>
      <c r="K125" s="89"/>
      <c r="L125" s="90"/>
      <c r="M125" s="121"/>
      <c r="N125" s="90"/>
      <c r="O125" s="121"/>
      <c r="P125" s="81"/>
      <c r="Q125" s="81"/>
      <c r="R125" s="81"/>
      <c r="S125" s="81"/>
      <c r="T125" s="81"/>
      <c r="U125" s="1576" t="s">
        <v>4328</v>
      </c>
      <c r="V125" s="773"/>
      <c r="W125" s="734"/>
      <c r="X125" s="734"/>
      <c r="Y125" s="734"/>
      <c r="Z125" s="734"/>
      <c r="AA125" s="734"/>
      <c r="AB125" s="734"/>
      <c r="AC125" s="1011"/>
      <c r="AD125" s="269" t="s">
        <v>90</v>
      </c>
      <c r="AE125" s="269" t="s">
        <v>90</v>
      </c>
      <c r="AF125" s="269" t="s">
        <v>90</v>
      </c>
      <c r="AG125" s="269" t="s">
        <v>90</v>
      </c>
      <c r="AH125" s="304" t="s">
        <v>90</v>
      </c>
      <c r="AI125" s="269" t="s">
        <v>90</v>
      </c>
      <c r="AJ125" s="269" t="s">
        <v>90</v>
      </c>
      <c r="AK125" s="269"/>
      <c r="AL125" s="269"/>
      <c r="AM125" s="269"/>
      <c r="AN125" s="269" t="s">
        <v>90</v>
      </c>
      <c r="AO125" s="269" t="s">
        <v>90</v>
      </c>
      <c r="AP125" s="271" t="s">
        <v>2924</v>
      </c>
      <c r="AQ125" s="822">
        <f t="shared" si="73"/>
        <v>0</v>
      </c>
      <c r="AR125" s="823">
        <f t="shared" si="74"/>
        <v>0</v>
      </c>
      <c r="AS125" s="824">
        <f t="shared" si="106"/>
        <v>0</v>
      </c>
      <c r="AT125" s="824">
        <f t="shared" si="107"/>
        <v>0</v>
      </c>
      <c r="AU125" s="131" t="str">
        <f t="shared" si="75"/>
        <v/>
      </c>
      <c r="AV125" s="132" t="str">
        <f t="shared" si="76"/>
        <v/>
      </c>
      <c r="AW125" s="131" t="str">
        <f t="shared" si="77"/>
        <v/>
      </c>
      <c r="AX125" s="133" t="str">
        <f t="shared" si="78"/>
        <v/>
      </c>
      <c r="AY125" s="133" t="str">
        <f t="shared" si="79"/>
        <v/>
      </c>
      <c r="AZ125" s="134" t="str">
        <f t="shared" si="80"/>
        <v/>
      </c>
      <c r="BA125" s="837" t="s">
        <v>1773</v>
      </c>
      <c r="BB125" s="838" t="s">
        <v>1614</v>
      </c>
      <c r="BC125" s="1012"/>
      <c r="BD125" s="1012"/>
      <c r="BE125" s="1012"/>
      <c r="BF125" s="1012"/>
      <c r="BG125" s="1012"/>
      <c r="BH125" s="1012"/>
      <c r="BI125" s="1013"/>
      <c r="BJ125" s="507">
        <v>0</v>
      </c>
      <c r="BK125" s="1013"/>
      <c r="BL125" s="507"/>
      <c r="BM125" s="269" t="s">
        <v>90</v>
      </c>
      <c r="BN125" s="269" t="s">
        <v>90</v>
      </c>
      <c r="BO125" s="271" t="s">
        <v>2924</v>
      </c>
      <c r="BP125" s="262" t="str">
        <f t="shared" si="81"/>
        <v/>
      </c>
      <c r="BQ125" s="827" t="str">
        <f t="shared" si="82"/>
        <v/>
      </c>
      <c r="BR125" s="827" t="str">
        <f t="shared" si="83"/>
        <v/>
      </c>
      <c r="BS125" s="827" t="str">
        <f t="shared" si="84"/>
        <v/>
      </c>
      <c r="BT125" s="828" t="str">
        <f t="shared" si="85"/>
        <v/>
      </c>
      <c r="BU125" s="828" t="str">
        <f t="shared" si="86"/>
        <v/>
      </c>
      <c r="BV125" s="827" t="str">
        <f t="shared" si="87"/>
        <v/>
      </c>
      <c r="BW125" s="827" t="str">
        <f t="shared" si="88"/>
        <v/>
      </c>
      <c r="BX125" s="827" t="str">
        <f t="shared" si="89"/>
        <v/>
      </c>
      <c r="BY125" s="827" t="str">
        <f t="shared" si="90"/>
        <v/>
      </c>
      <c r="BZ125" s="827" t="str">
        <f t="shared" si="91"/>
        <v/>
      </c>
      <c r="CA125" s="827" t="str">
        <f t="shared" si="92"/>
        <v/>
      </c>
      <c r="CB125" s="829"/>
      <c r="CC125" s="1131" t="s">
        <v>2662</v>
      </c>
      <c r="CD125" s="1126">
        <f t="shared" si="71"/>
        <v>0</v>
      </c>
      <c r="CE125" s="1126">
        <f t="shared" si="72"/>
        <v>0</v>
      </c>
    </row>
    <row r="126" spans="1:83" s="2" customFormat="1" ht="27">
      <c r="A126" s="145" t="s">
        <v>2076</v>
      </c>
      <c r="B126" s="155" t="s">
        <v>1615</v>
      </c>
      <c r="C126" s="143"/>
      <c r="D126" s="158"/>
      <c r="E126" s="81"/>
      <c r="F126" s="89"/>
      <c r="G126" s="89"/>
      <c r="H126" s="89"/>
      <c r="I126" s="89"/>
      <c r="J126" s="89"/>
      <c r="K126" s="89"/>
      <c r="L126" s="90"/>
      <c r="M126" s="121"/>
      <c r="N126" s="90"/>
      <c r="O126" s="121"/>
      <c r="P126" s="81"/>
      <c r="Q126" s="81"/>
      <c r="R126" s="81"/>
      <c r="S126" s="81"/>
      <c r="T126" s="81"/>
      <c r="U126" s="1576" t="s">
        <v>4328</v>
      </c>
      <c r="V126" s="773"/>
      <c r="W126" s="734"/>
      <c r="X126" s="734"/>
      <c r="Y126" s="734"/>
      <c r="Z126" s="734"/>
      <c r="AA126" s="734"/>
      <c r="AB126" s="734"/>
      <c r="AC126" s="1011"/>
      <c r="AD126" s="269" t="s">
        <v>90</v>
      </c>
      <c r="AE126" s="269" t="s">
        <v>90</v>
      </c>
      <c r="AF126" s="269" t="s">
        <v>90</v>
      </c>
      <c r="AG126" s="269" t="s">
        <v>90</v>
      </c>
      <c r="AH126" s="304" t="s">
        <v>90</v>
      </c>
      <c r="AI126" s="269" t="s">
        <v>90</v>
      </c>
      <c r="AJ126" s="269" t="s">
        <v>90</v>
      </c>
      <c r="AK126" s="269"/>
      <c r="AL126" s="269"/>
      <c r="AM126" s="269"/>
      <c r="AN126" s="269" t="s">
        <v>90</v>
      </c>
      <c r="AO126" s="269" t="s">
        <v>90</v>
      </c>
      <c r="AP126" s="271" t="s">
        <v>2924</v>
      </c>
      <c r="AQ126" s="822">
        <f t="shared" si="73"/>
        <v>0</v>
      </c>
      <c r="AR126" s="823">
        <f t="shared" si="74"/>
        <v>0</v>
      </c>
      <c r="AS126" s="824">
        <f t="shared" si="106"/>
        <v>0</v>
      </c>
      <c r="AT126" s="824">
        <f t="shared" si="107"/>
        <v>0</v>
      </c>
      <c r="AU126" s="131" t="str">
        <f t="shared" si="75"/>
        <v/>
      </c>
      <c r="AV126" s="132" t="str">
        <f t="shared" si="76"/>
        <v/>
      </c>
      <c r="AW126" s="131" t="str">
        <f t="shared" si="77"/>
        <v/>
      </c>
      <c r="AX126" s="133" t="str">
        <f t="shared" si="78"/>
        <v/>
      </c>
      <c r="AY126" s="133" t="str">
        <f t="shared" si="79"/>
        <v/>
      </c>
      <c r="AZ126" s="134" t="str">
        <f t="shared" si="80"/>
        <v/>
      </c>
      <c r="BA126" s="837" t="s">
        <v>1774</v>
      </c>
      <c r="BB126" s="838" t="s">
        <v>1615</v>
      </c>
      <c r="BC126" s="1012"/>
      <c r="BD126" s="1012"/>
      <c r="BE126" s="1012"/>
      <c r="BF126" s="1012"/>
      <c r="BG126" s="1012"/>
      <c r="BH126" s="1012"/>
      <c r="BI126" s="1013"/>
      <c r="BJ126" s="507">
        <v>0</v>
      </c>
      <c r="BK126" s="1013"/>
      <c r="BL126" s="507"/>
      <c r="BM126" s="269" t="s">
        <v>90</v>
      </c>
      <c r="BN126" s="269" t="s">
        <v>90</v>
      </c>
      <c r="BO126" s="271" t="s">
        <v>2924</v>
      </c>
      <c r="BP126" s="262" t="str">
        <f t="shared" si="81"/>
        <v/>
      </c>
      <c r="BQ126" s="827" t="str">
        <f t="shared" si="82"/>
        <v/>
      </c>
      <c r="BR126" s="827" t="str">
        <f t="shared" si="83"/>
        <v/>
      </c>
      <c r="BS126" s="827" t="str">
        <f t="shared" si="84"/>
        <v/>
      </c>
      <c r="BT126" s="828" t="str">
        <f t="shared" si="85"/>
        <v/>
      </c>
      <c r="BU126" s="828" t="str">
        <f t="shared" si="86"/>
        <v/>
      </c>
      <c r="BV126" s="827" t="str">
        <f t="shared" si="87"/>
        <v/>
      </c>
      <c r="BW126" s="827" t="str">
        <f t="shared" si="88"/>
        <v/>
      </c>
      <c r="BX126" s="827" t="str">
        <f t="shared" si="89"/>
        <v/>
      </c>
      <c r="BY126" s="827" t="str">
        <f t="shared" si="90"/>
        <v/>
      </c>
      <c r="BZ126" s="827" t="str">
        <f t="shared" si="91"/>
        <v/>
      </c>
      <c r="CA126" s="827" t="str">
        <f t="shared" si="92"/>
        <v/>
      </c>
      <c r="CB126" s="829"/>
      <c r="CC126" s="1131" t="s">
        <v>2662</v>
      </c>
      <c r="CD126" s="1126">
        <f t="shared" si="71"/>
        <v>0</v>
      </c>
      <c r="CE126" s="1126">
        <f t="shared" si="72"/>
        <v>0</v>
      </c>
    </row>
    <row r="127" spans="1:83" s="2" customFormat="1" ht="40.5">
      <c r="A127" s="145" t="s">
        <v>2464</v>
      </c>
      <c r="B127" s="155" t="s">
        <v>1616</v>
      </c>
      <c r="C127" s="143"/>
      <c r="D127" s="158"/>
      <c r="E127" s="81"/>
      <c r="F127" s="89"/>
      <c r="G127" s="89"/>
      <c r="H127" s="89"/>
      <c r="I127" s="89"/>
      <c r="J127" s="89"/>
      <c r="K127" s="89"/>
      <c r="L127" s="90"/>
      <c r="M127" s="121"/>
      <c r="N127" s="90"/>
      <c r="O127" s="121"/>
      <c r="P127" s="81"/>
      <c r="Q127" s="81"/>
      <c r="R127" s="81"/>
      <c r="S127" s="81"/>
      <c r="T127" s="81"/>
      <c r="U127" s="1576" t="s">
        <v>4328</v>
      </c>
      <c r="V127" s="773"/>
      <c r="W127" s="734"/>
      <c r="X127" s="734"/>
      <c r="Y127" s="734"/>
      <c r="Z127" s="734"/>
      <c r="AA127" s="734"/>
      <c r="AB127" s="734"/>
      <c r="AC127" s="1011"/>
      <c r="AD127" s="269" t="s">
        <v>90</v>
      </c>
      <c r="AE127" s="269" t="s">
        <v>90</v>
      </c>
      <c r="AF127" s="269" t="s">
        <v>90</v>
      </c>
      <c r="AG127" s="269" t="s">
        <v>90</v>
      </c>
      <c r="AH127" s="304" t="s">
        <v>90</v>
      </c>
      <c r="AI127" s="269" t="s">
        <v>90</v>
      </c>
      <c r="AJ127" s="269" t="s">
        <v>90</v>
      </c>
      <c r="AK127" s="269"/>
      <c r="AL127" s="269"/>
      <c r="AM127" s="269"/>
      <c r="AN127" s="269" t="s">
        <v>90</v>
      </c>
      <c r="AO127" s="269" t="s">
        <v>90</v>
      </c>
      <c r="AP127" s="271" t="s">
        <v>2924</v>
      </c>
      <c r="AQ127" s="822">
        <f t="shared" si="73"/>
        <v>0</v>
      </c>
      <c r="AR127" s="823">
        <f t="shared" si="74"/>
        <v>0</v>
      </c>
      <c r="AS127" s="824">
        <f t="shared" si="106"/>
        <v>0</v>
      </c>
      <c r="AT127" s="824">
        <f t="shared" si="107"/>
        <v>0</v>
      </c>
      <c r="AU127" s="131" t="str">
        <f t="shared" si="75"/>
        <v/>
      </c>
      <c r="AV127" s="132" t="str">
        <f t="shared" si="76"/>
        <v/>
      </c>
      <c r="AW127" s="131" t="str">
        <f t="shared" si="77"/>
        <v/>
      </c>
      <c r="AX127" s="133" t="str">
        <f t="shared" si="78"/>
        <v/>
      </c>
      <c r="AY127" s="133" t="str">
        <f t="shared" si="79"/>
        <v/>
      </c>
      <c r="AZ127" s="134" t="str">
        <f t="shared" si="80"/>
        <v/>
      </c>
      <c r="BA127" s="837" t="s">
        <v>2076</v>
      </c>
      <c r="BB127" s="838" t="s">
        <v>1616</v>
      </c>
      <c r="BC127" s="1012"/>
      <c r="BD127" s="1012"/>
      <c r="BE127" s="1012"/>
      <c r="BF127" s="1012"/>
      <c r="BG127" s="1012"/>
      <c r="BH127" s="1012"/>
      <c r="BI127" s="1013"/>
      <c r="BJ127" s="507">
        <v>0</v>
      </c>
      <c r="BK127" s="1013"/>
      <c r="BL127" s="507"/>
      <c r="BM127" s="269" t="s">
        <v>90</v>
      </c>
      <c r="BN127" s="269" t="s">
        <v>90</v>
      </c>
      <c r="BO127" s="271" t="s">
        <v>2924</v>
      </c>
      <c r="BP127" s="262" t="str">
        <f t="shared" si="81"/>
        <v/>
      </c>
      <c r="BQ127" s="827" t="str">
        <f t="shared" si="82"/>
        <v/>
      </c>
      <c r="BR127" s="827" t="str">
        <f t="shared" si="83"/>
        <v/>
      </c>
      <c r="BS127" s="827" t="str">
        <f t="shared" si="84"/>
        <v/>
      </c>
      <c r="BT127" s="828" t="str">
        <f t="shared" si="85"/>
        <v/>
      </c>
      <c r="BU127" s="828" t="str">
        <f t="shared" si="86"/>
        <v/>
      </c>
      <c r="BV127" s="827" t="str">
        <f t="shared" si="87"/>
        <v/>
      </c>
      <c r="BW127" s="827" t="str">
        <f t="shared" si="88"/>
        <v/>
      </c>
      <c r="BX127" s="827" t="str">
        <f t="shared" si="89"/>
        <v/>
      </c>
      <c r="BY127" s="827" t="str">
        <f t="shared" si="90"/>
        <v/>
      </c>
      <c r="BZ127" s="827" t="str">
        <f t="shared" si="91"/>
        <v/>
      </c>
      <c r="CA127" s="827" t="str">
        <f t="shared" si="92"/>
        <v/>
      </c>
      <c r="CB127" s="829"/>
      <c r="CC127" s="1131" t="s">
        <v>2662</v>
      </c>
      <c r="CD127" s="1126">
        <f t="shared" si="71"/>
        <v>0</v>
      </c>
      <c r="CE127" s="1126">
        <f t="shared" si="72"/>
        <v>0</v>
      </c>
    </row>
    <row r="128" spans="1:83" s="84" customFormat="1" ht="49.5">
      <c r="A128" s="145"/>
      <c r="B128" s="1669" t="s">
        <v>2878</v>
      </c>
      <c r="C128" s="1670"/>
      <c r="D128" s="1671"/>
      <c r="E128" s="1672"/>
      <c r="F128" s="1673"/>
      <c r="G128" s="1673"/>
      <c r="H128" s="1674"/>
      <c r="I128" s="1673"/>
      <c r="J128" s="1673"/>
      <c r="K128" s="1674"/>
      <c r="L128" s="1675"/>
      <c r="M128" s="1179"/>
      <c r="N128" s="1675"/>
      <c r="O128" s="1179"/>
      <c r="P128" s="1675"/>
      <c r="Q128" s="1675"/>
      <c r="R128" s="1676"/>
      <c r="S128" s="1676"/>
      <c r="T128" s="1676"/>
      <c r="U128" s="1677"/>
      <c r="V128" s="1003"/>
      <c r="W128" s="1004"/>
      <c r="X128" s="1005"/>
      <c r="Y128" s="1006"/>
      <c r="Z128" s="1006"/>
      <c r="AA128" s="1006"/>
      <c r="AB128" s="1007"/>
      <c r="AC128" s="1029"/>
      <c r="AD128" s="322" t="s">
        <v>182</v>
      </c>
      <c r="AE128" s="323" t="s">
        <v>182</v>
      </c>
      <c r="AF128" s="323" t="s">
        <v>182</v>
      </c>
      <c r="AG128" s="323" t="s">
        <v>182</v>
      </c>
      <c r="AH128" s="304" t="s">
        <v>90</v>
      </c>
      <c r="AI128" s="323" t="s">
        <v>182</v>
      </c>
      <c r="AJ128" s="323" t="s">
        <v>90</v>
      </c>
      <c r="AK128" s="324"/>
      <c r="AL128" s="324"/>
      <c r="AM128" s="324"/>
      <c r="AN128" s="269" t="s">
        <v>90</v>
      </c>
      <c r="AO128" s="269" t="s">
        <v>90</v>
      </c>
      <c r="AP128" s="325"/>
      <c r="AQ128" s="822">
        <f t="shared" si="73"/>
        <v>0</v>
      </c>
      <c r="AR128" s="823">
        <f t="shared" si="74"/>
        <v>0</v>
      </c>
      <c r="AS128" s="824">
        <f t="shared" si="106"/>
        <v>0</v>
      </c>
      <c r="AT128" s="824">
        <f t="shared" si="107"/>
        <v>0</v>
      </c>
      <c r="AU128" s="131" t="str">
        <f t="shared" si="75"/>
        <v/>
      </c>
      <c r="AV128" s="132" t="str">
        <f t="shared" si="76"/>
        <v/>
      </c>
      <c r="AW128" s="131" t="str">
        <f t="shared" si="77"/>
        <v/>
      </c>
      <c r="AX128" s="133" t="str">
        <f t="shared" si="78"/>
        <v/>
      </c>
      <c r="AY128" s="133" t="str">
        <f t="shared" si="79"/>
        <v/>
      </c>
      <c r="AZ128" s="134" t="str">
        <f t="shared" si="80"/>
        <v/>
      </c>
      <c r="BA128" s="837"/>
      <c r="BB128" s="1030" t="s">
        <v>1762</v>
      </c>
      <c r="BC128" s="1031"/>
      <c r="BD128" s="1031"/>
      <c r="BE128" s="1032"/>
      <c r="BF128" s="1031"/>
      <c r="BG128" s="1031"/>
      <c r="BH128" s="1032"/>
      <c r="BI128" s="1033"/>
      <c r="BJ128" s="507">
        <v>0</v>
      </c>
      <c r="BK128" s="1033"/>
      <c r="BL128" s="507"/>
      <c r="BM128" s="323" t="s">
        <v>182</v>
      </c>
      <c r="BN128" s="323" t="s">
        <v>182</v>
      </c>
      <c r="BO128" s="325"/>
      <c r="BP128" s="262" t="str">
        <f t="shared" si="81"/>
        <v/>
      </c>
      <c r="BQ128" s="827" t="str">
        <f t="shared" si="82"/>
        <v/>
      </c>
      <c r="BR128" s="827" t="str">
        <f t="shared" si="83"/>
        <v/>
      </c>
      <c r="BS128" s="827" t="str">
        <f t="shared" si="84"/>
        <v/>
      </c>
      <c r="BT128" s="828" t="str">
        <f t="shared" si="85"/>
        <v/>
      </c>
      <c r="BU128" s="828" t="str">
        <f t="shared" si="86"/>
        <v/>
      </c>
      <c r="BV128" s="827" t="str">
        <f t="shared" si="87"/>
        <v/>
      </c>
      <c r="BW128" s="827" t="str">
        <f t="shared" si="88"/>
        <v/>
      </c>
      <c r="BX128" s="827" t="str">
        <f t="shared" si="89"/>
        <v/>
      </c>
      <c r="BY128" s="827" t="str">
        <f t="shared" si="90"/>
        <v/>
      </c>
      <c r="BZ128" s="827" t="str">
        <f t="shared" si="91"/>
        <v/>
      </c>
      <c r="CA128" s="827" t="str">
        <f t="shared" si="92"/>
        <v/>
      </c>
      <c r="CB128" s="326"/>
      <c r="CC128" s="1131" t="s">
        <v>2662</v>
      </c>
      <c r="CD128" s="1126">
        <f t="shared" si="71"/>
        <v>0</v>
      </c>
      <c r="CE128" s="1126">
        <f t="shared" si="72"/>
        <v>0</v>
      </c>
    </row>
    <row r="129" spans="2:83" ht="40.5">
      <c r="B129" s="1440" t="s">
        <v>3932</v>
      </c>
      <c r="C129" s="1441" t="s">
        <v>3933</v>
      </c>
      <c r="D129" s="1442" t="s">
        <v>3934</v>
      </c>
      <c r="E129" s="1443" t="s">
        <v>0</v>
      </c>
      <c r="F129" s="1444">
        <v>173</v>
      </c>
      <c r="G129" s="1444">
        <v>81</v>
      </c>
      <c r="H129" s="1444"/>
      <c r="I129" s="1444">
        <v>108</v>
      </c>
      <c r="J129" s="1444">
        <v>51</v>
      </c>
      <c r="K129" s="1444"/>
      <c r="L129" s="1445">
        <v>0</v>
      </c>
      <c r="M129" s="1446">
        <v>173</v>
      </c>
      <c r="N129" s="1201"/>
      <c r="O129" s="1446">
        <v>108</v>
      </c>
      <c r="P129" s="1443" t="s">
        <v>231</v>
      </c>
      <c r="Q129" s="1443" t="s">
        <v>1294</v>
      </c>
      <c r="R129" s="1443" t="s">
        <v>3935</v>
      </c>
      <c r="S129" s="1443" t="s">
        <v>3936</v>
      </c>
      <c r="T129" s="1443" t="s">
        <v>3937</v>
      </c>
      <c r="U129" s="1447"/>
      <c r="CD129" s="1126">
        <f t="shared" si="71"/>
        <v>0</v>
      </c>
      <c r="CE129" s="1126">
        <f t="shared" si="72"/>
        <v>0</v>
      </c>
    </row>
    <row r="130" spans="2:83" ht="135">
      <c r="B130" s="1440" t="s">
        <v>3938</v>
      </c>
      <c r="C130" s="1441" t="s">
        <v>3939</v>
      </c>
      <c r="D130" s="1442" t="s">
        <v>1659</v>
      </c>
      <c r="E130" s="1443" t="s">
        <v>0</v>
      </c>
      <c r="F130" s="1444">
        <v>0</v>
      </c>
      <c r="G130" s="1444">
        <v>0</v>
      </c>
      <c r="H130" s="1444">
        <v>0</v>
      </c>
      <c r="I130" s="1444">
        <v>500</v>
      </c>
      <c r="J130" s="1444">
        <v>5</v>
      </c>
      <c r="K130" s="1444"/>
      <c r="L130" s="1445">
        <v>0</v>
      </c>
      <c r="M130" s="1446">
        <v>0</v>
      </c>
      <c r="N130" s="1201">
        <v>0</v>
      </c>
      <c r="O130" s="1446">
        <v>500</v>
      </c>
      <c r="P130" s="1443" t="s">
        <v>231</v>
      </c>
      <c r="Q130" s="1443" t="s">
        <v>2385</v>
      </c>
      <c r="R130" s="1443" t="s">
        <v>1453</v>
      </c>
      <c r="S130" s="1443" t="s">
        <v>1454</v>
      </c>
      <c r="T130" s="1443" t="s">
        <v>1455</v>
      </c>
      <c r="U130" s="1447" t="s">
        <v>3940</v>
      </c>
      <c r="CD130" s="1126">
        <f t="shared" si="71"/>
        <v>0</v>
      </c>
      <c r="CE130" s="1126">
        <f t="shared" si="72"/>
        <v>0</v>
      </c>
    </row>
    <row r="131" spans="2:83" ht="40.5">
      <c r="B131" s="1440" t="s">
        <v>3941</v>
      </c>
      <c r="C131" s="1441" t="s">
        <v>3942</v>
      </c>
      <c r="D131" s="1442" t="s">
        <v>1659</v>
      </c>
      <c r="E131" s="1443" t="s">
        <v>0</v>
      </c>
      <c r="F131" s="1444">
        <v>0</v>
      </c>
      <c r="G131" s="1444">
        <v>0</v>
      </c>
      <c r="H131" s="1444">
        <v>0</v>
      </c>
      <c r="I131" s="1444">
        <v>0</v>
      </c>
      <c r="J131" s="1444">
        <v>0</v>
      </c>
      <c r="K131" s="1444"/>
      <c r="L131" s="1445">
        <v>0</v>
      </c>
      <c r="M131" s="1446">
        <v>0</v>
      </c>
      <c r="N131" s="1201">
        <v>0</v>
      </c>
      <c r="O131" s="1446">
        <v>0</v>
      </c>
      <c r="P131" s="1443" t="s">
        <v>231</v>
      </c>
      <c r="Q131" s="1443" t="s">
        <v>2385</v>
      </c>
      <c r="R131" s="1443" t="s">
        <v>3879</v>
      </c>
      <c r="S131" s="1443" t="s">
        <v>3880</v>
      </c>
      <c r="T131" s="1443" t="s">
        <v>3881</v>
      </c>
      <c r="U131" s="1447" t="s">
        <v>3943</v>
      </c>
      <c r="CD131" s="1126">
        <f t="shared" si="71"/>
        <v>0</v>
      </c>
      <c r="CE131" s="1126">
        <f t="shared" si="72"/>
        <v>0</v>
      </c>
    </row>
    <row r="132" spans="2:83" ht="81">
      <c r="B132" s="1440" t="s">
        <v>3944</v>
      </c>
      <c r="C132" s="1441" t="s">
        <v>3945</v>
      </c>
      <c r="D132" s="1442" t="s">
        <v>1659</v>
      </c>
      <c r="E132" s="1443" t="s">
        <v>0</v>
      </c>
      <c r="F132" s="1444">
        <v>0</v>
      </c>
      <c r="G132" s="1444">
        <v>0</v>
      </c>
      <c r="H132" s="1444">
        <v>0</v>
      </c>
      <c r="I132" s="1444">
        <v>100</v>
      </c>
      <c r="J132" s="1444">
        <v>1</v>
      </c>
      <c r="K132" s="1444"/>
      <c r="L132" s="1445">
        <v>0</v>
      </c>
      <c r="M132" s="1446">
        <v>0</v>
      </c>
      <c r="N132" s="1201">
        <v>0</v>
      </c>
      <c r="O132" s="1446">
        <v>100</v>
      </c>
      <c r="P132" s="1443" t="s">
        <v>231</v>
      </c>
      <c r="Q132" s="1443" t="s">
        <v>2385</v>
      </c>
      <c r="R132" s="1443" t="s">
        <v>1453</v>
      </c>
      <c r="S132" s="1443" t="s">
        <v>1454</v>
      </c>
      <c r="T132" s="1443" t="s">
        <v>1455</v>
      </c>
      <c r="U132" s="1447" t="s">
        <v>3946</v>
      </c>
      <c r="CD132" s="1126">
        <f t="shared" si="71"/>
        <v>0</v>
      </c>
      <c r="CE132" s="1126">
        <f t="shared" si="72"/>
        <v>0</v>
      </c>
    </row>
    <row r="133" spans="2:83" ht="40.5">
      <c r="B133" s="1440" t="s">
        <v>3947</v>
      </c>
      <c r="C133" s="1441" t="s">
        <v>3948</v>
      </c>
      <c r="D133" s="1442" t="s">
        <v>1659</v>
      </c>
      <c r="E133" s="1443" t="s">
        <v>90</v>
      </c>
      <c r="F133" s="1444">
        <v>271</v>
      </c>
      <c r="G133" s="1444">
        <v>31</v>
      </c>
      <c r="H133" s="1444"/>
      <c r="I133" s="1444">
        <v>146</v>
      </c>
      <c r="J133" s="1444">
        <v>13</v>
      </c>
      <c r="K133" s="1444"/>
      <c r="L133" s="1445">
        <v>271</v>
      </c>
      <c r="M133" s="1446"/>
      <c r="N133" s="1201">
        <v>146</v>
      </c>
      <c r="O133" s="1446">
        <v>0</v>
      </c>
      <c r="P133" s="1443" t="s">
        <v>231</v>
      </c>
      <c r="Q133" s="1443" t="s">
        <v>2385</v>
      </c>
      <c r="R133" s="1443" t="s">
        <v>1453</v>
      </c>
      <c r="S133" s="1443" t="s">
        <v>1454</v>
      </c>
      <c r="T133" s="1443" t="s">
        <v>1455</v>
      </c>
      <c r="U133" s="1447"/>
      <c r="CD133" s="1126">
        <f t="shared" si="71"/>
        <v>0</v>
      </c>
      <c r="CE133" s="1126">
        <f t="shared" si="72"/>
        <v>0</v>
      </c>
    </row>
    <row r="134" spans="2:83" ht="54">
      <c r="B134" s="1440" t="s">
        <v>3949</v>
      </c>
      <c r="C134" s="1441" t="s">
        <v>3950</v>
      </c>
      <c r="D134" s="1442" t="s">
        <v>3951</v>
      </c>
      <c r="E134" s="1443" t="s">
        <v>285</v>
      </c>
      <c r="F134" s="1444">
        <v>1706</v>
      </c>
      <c r="G134" s="1444">
        <v>40</v>
      </c>
      <c r="H134" s="1444"/>
      <c r="I134" s="1444">
        <v>2473</v>
      </c>
      <c r="J134" s="1444">
        <v>44</v>
      </c>
      <c r="K134" s="1444"/>
      <c r="L134" s="1445">
        <v>0</v>
      </c>
      <c r="M134" s="1446">
        <v>1706</v>
      </c>
      <c r="N134" s="1201">
        <v>0</v>
      </c>
      <c r="O134" s="1446">
        <v>2473</v>
      </c>
      <c r="P134" s="1443" t="s">
        <v>231</v>
      </c>
      <c r="Q134" s="1443" t="s">
        <v>3952</v>
      </c>
      <c r="R134" s="1443" t="s">
        <v>3953</v>
      </c>
      <c r="S134" s="1443" t="s">
        <v>3954</v>
      </c>
      <c r="T134" s="1443" t="s">
        <v>3955</v>
      </c>
      <c r="U134" s="1447" t="s">
        <v>3956</v>
      </c>
      <c r="CD134" s="1126">
        <f t="shared" si="71"/>
        <v>0</v>
      </c>
      <c r="CE134" s="1126">
        <f t="shared" si="72"/>
        <v>0</v>
      </c>
    </row>
    <row r="135" spans="2:83" ht="67.5">
      <c r="B135" s="1440" t="s">
        <v>3957</v>
      </c>
      <c r="C135" s="1441" t="s">
        <v>3958</v>
      </c>
      <c r="D135" s="1442" t="s">
        <v>3959</v>
      </c>
      <c r="E135" s="1443" t="s">
        <v>285</v>
      </c>
      <c r="F135" s="1444">
        <v>130</v>
      </c>
      <c r="G135" s="1444">
        <v>26</v>
      </c>
      <c r="H135" s="1444"/>
      <c r="I135" s="1444">
        <v>110</v>
      </c>
      <c r="J135" s="1444">
        <v>22</v>
      </c>
      <c r="K135" s="1444"/>
      <c r="L135" s="1445">
        <v>0</v>
      </c>
      <c r="M135" s="1446">
        <v>130</v>
      </c>
      <c r="N135" s="1201">
        <v>0</v>
      </c>
      <c r="O135" s="1446">
        <v>110</v>
      </c>
      <c r="P135" s="1443" t="s">
        <v>231</v>
      </c>
      <c r="Q135" s="1443" t="s">
        <v>3960</v>
      </c>
      <c r="R135" s="1443" t="s">
        <v>3961</v>
      </c>
      <c r="S135" s="1443" t="s">
        <v>3962</v>
      </c>
      <c r="T135" s="1443" t="s">
        <v>3963</v>
      </c>
      <c r="U135" s="1447"/>
      <c r="CD135" s="1126">
        <f t="shared" si="71"/>
        <v>0</v>
      </c>
      <c r="CE135" s="1126">
        <f t="shared" si="72"/>
        <v>0</v>
      </c>
    </row>
    <row r="136" spans="2:83" ht="67.5">
      <c r="B136" s="1440" t="s">
        <v>3957</v>
      </c>
      <c r="C136" s="1441" t="s">
        <v>3964</v>
      </c>
      <c r="D136" s="1442" t="s">
        <v>3959</v>
      </c>
      <c r="E136" s="1443" t="s">
        <v>285</v>
      </c>
      <c r="F136" s="1444">
        <v>47.5</v>
      </c>
      <c r="G136" s="1444">
        <v>19</v>
      </c>
      <c r="H136" s="1444"/>
      <c r="I136" s="1444">
        <v>42.5</v>
      </c>
      <c r="J136" s="1444">
        <v>17</v>
      </c>
      <c r="K136" s="1444"/>
      <c r="L136" s="1445">
        <v>0</v>
      </c>
      <c r="M136" s="1446">
        <v>47.5</v>
      </c>
      <c r="N136" s="1201">
        <v>0</v>
      </c>
      <c r="O136" s="1446">
        <v>42.5</v>
      </c>
      <c r="P136" s="1443" t="s">
        <v>231</v>
      </c>
      <c r="Q136" s="1443" t="s">
        <v>3960</v>
      </c>
      <c r="R136" s="1443" t="s">
        <v>3961</v>
      </c>
      <c r="S136" s="1443" t="s">
        <v>3962</v>
      </c>
      <c r="T136" s="1443" t="s">
        <v>3963</v>
      </c>
      <c r="U136" s="1447"/>
      <c r="CD136" s="1126">
        <f t="shared" ref="CD136" si="109">F136-L136-M136</f>
        <v>0</v>
      </c>
      <c r="CE136" s="1126">
        <f t="shared" ref="CE136" si="110">I136-N136-O136</f>
        <v>0</v>
      </c>
    </row>
  </sheetData>
  <sheetProtection formatCells="0" formatColumns="0" formatRows="0" insertRows="0" autoFilter="0"/>
  <autoFilter ref="A5:CE136"/>
  <mergeCells count="78">
    <mergeCell ref="BN4:BN5"/>
    <mergeCell ref="BO4:BO5"/>
    <mergeCell ref="BI4:BJ4"/>
    <mergeCell ref="AQ4:AQ5"/>
    <mergeCell ref="AR4:AR5"/>
    <mergeCell ref="AX4:AX5"/>
    <mergeCell ref="AY4:AY5"/>
    <mergeCell ref="AZ4:AZ5"/>
    <mergeCell ref="AV4:AV5"/>
    <mergeCell ref="AW4:AW5"/>
    <mergeCell ref="A1:U1"/>
    <mergeCell ref="L3:P3"/>
    <mergeCell ref="I3:K3"/>
    <mergeCell ref="J4:K4"/>
    <mergeCell ref="F3:H3"/>
    <mergeCell ref="A3:A5"/>
    <mergeCell ref="B3:B5"/>
    <mergeCell ref="C3:C5"/>
    <mergeCell ref="D3:D5"/>
    <mergeCell ref="G4:H4"/>
    <mergeCell ref="U3:U5"/>
    <mergeCell ref="R4:R5"/>
    <mergeCell ref="S4:S5"/>
    <mergeCell ref="T4:T5"/>
    <mergeCell ref="Q3:T3"/>
    <mergeCell ref="E4:E5"/>
    <mergeCell ref="AM3:AM5"/>
    <mergeCell ref="AN3:AN5"/>
    <mergeCell ref="AO3:AO5"/>
    <mergeCell ref="AF3:AF5"/>
    <mergeCell ref="AG3:AG5"/>
    <mergeCell ref="AI3:AI5"/>
    <mergeCell ref="AJ3:AJ5"/>
    <mergeCell ref="AH3:AH5"/>
    <mergeCell ref="AK3:AK5"/>
    <mergeCell ref="AL3:AL5"/>
    <mergeCell ref="V3:V5"/>
    <mergeCell ref="W3:W5"/>
    <mergeCell ref="X3:X5"/>
    <mergeCell ref="Y3:Y5"/>
    <mergeCell ref="Z3:Z5"/>
    <mergeCell ref="AA3:AA5"/>
    <mergeCell ref="AB3:AB5"/>
    <mergeCell ref="AD3:AD5"/>
    <mergeCell ref="AE3:AE5"/>
    <mergeCell ref="AC3:AC5"/>
    <mergeCell ref="F4:F5"/>
    <mergeCell ref="I4:I5"/>
    <mergeCell ref="P4:P5"/>
    <mergeCell ref="Q4:Q5"/>
    <mergeCell ref="L4:M4"/>
    <mergeCell ref="N4:O4"/>
    <mergeCell ref="CC3:CC5"/>
    <mergeCell ref="AP3:AP5"/>
    <mergeCell ref="AQ3:AR3"/>
    <mergeCell ref="AS3:AT3"/>
    <mergeCell ref="AU3:AW3"/>
    <mergeCell ref="AX3:AZ3"/>
    <mergeCell ref="BF4:BH4"/>
    <mergeCell ref="BA3:BO3"/>
    <mergeCell ref="BK4:BL4"/>
    <mergeCell ref="BC4:BE4"/>
    <mergeCell ref="BA4:BA5"/>
    <mergeCell ref="BB4:BB5"/>
    <mergeCell ref="BM4:BM5"/>
    <mergeCell ref="AS4:AS5"/>
    <mergeCell ref="AT4:AT5"/>
    <mergeCell ref="AU4:AU5"/>
    <mergeCell ref="BP3:CB3"/>
    <mergeCell ref="BP4:BP5"/>
    <mergeCell ref="BX4:BX5"/>
    <mergeCell ref="BY4:BY5"/>
    <mergeCell ref="BZ4:BZ5"/>
    <mergeCell ref="CA4:CA5"/>
    <mergeCell ref="CB4:CB5"/>
    <mergeCell ref="BQ4:BS4"/>
    <mergeCell ref="BT4:BU4"/>
    <mergeCell ref="BV4:BW4"/>
  </mergeCells>
  <phoneticPr fontId="35" type="noConversion"/>
  <conditionalFormatting sqref="AC56:AC58">
    <cfRule type="cellIs" dxfId="2" priority="8" operator="greaterThan">
      <formula>30</formula>
    </cfRule>
    <cfRule type="cellIs" dxfId="1" priority="9" operator="between">
      <formula>20</formula>
      <formula>30</formula>
    </cfRule>
    <cfRule type="cellIs" dxfId="0" priority="10" operator="between">
      <formula>10</formula>
      <formula>20</formula>
    </cfRule>
  </conditionalFormatting>
  <hyperlinks>
    <hyperlink ref="T19" r:id="rId1"/>
    <hyperlink ref="T43" r:id="rId2"/>
    <hyperlink ref="T49" r:id="rId3"/>
    <hyperlink ref="T47" r:id="rId4"/>
    <hyperlink ref="T52" r:id="rId5"/>
    <hyperlink ref="T101" r:id="rId6"/>
    <hyperlink ref="T102" r:id="rId7"/>
  </hyperlinks>
  <printOptions horizontalCentered="1"/>
  <pageMargins left="0.39370078740157483" right="0.39370078740157483" top="0.59055118110236227" bottom="0.39370078740157483" header="0.51181102362204722" footer="0"/>
  <pageSetup paperSize="8" scale="73" firstPageNumber="0" fitToHeight="30" orientation="landscape" r:id="rId8"/>
  <headerFooter alignWithMargins="0">
    <oddFooter>&amp;C&amp;10&amp;P</oddFooter>
  </headerFooter>
  <ignoredErrors>
    <ignoredError sqref="A125:A127" numberStoredAsText="1"/>
    <ignoredError sqref="A63" twoDigitTextYear="1" numberStoredAsText="1"/>
    <ignoredError sqref="A55 A90:A98 A32:A39 A40:A41 A59:A62 A64:A73 A77 A80:A85 A100 A103:A110 A113:A120" twoDigitTextYear="1"/>
  </ignoredErrors>
  <drawing r:id="rId9"/>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tabColor rgb="FFCCECFF"/>
    <pageSetUpPr fitToPage="1"/>
  </sheetPr>
  <dimension ref="A1:BL92"/>
  <sheetViews>
    <sheetView zoomScaleNormal="100" workbookViewId="0">
      <pane xSplit="3" ySplit="5" topLeftCell="D6" activePane="bottomRight" state="frozen"/>
      <selection pane="topRight" activeCell="D1" sqref="D1"/>
      <selection pane="bottomLeft" activeCell="A6" sqref="A6"/>
      <selection pane="bottomRight" activeCell="A3" sqref="A3:A5"/>
    </sheetView>
  </sheetViews>
  <sheetFormatPr defaultColWidth="9" defaultRowHeight="15.75"/>
  <cols>
    <col min="1" max="1" width="8.625" style="182" customWidth="1"/>
    <col min="2" max="3" width="15.625" style="182" customWidth="1"/>
    <col min="4" max="9" width="10.625" style="182" customWidth="1"/>
    <col min="10" max="10" width="15.625" style="182" customWidth="1"/>
    <col min="11" max="11" width="8.625" style="182" customWidth="1"/>
    <col min="12" max="13" width="15.625" style="182" customWidth="1"/>
    <col min="14" max="14" width="20.625" style="182" customWidth="1"/>
    <col min="15" max="15" width="4.125" style="1100" hidden="1" customWidth="1"/>
    <col min="16" max="27" width="11.625" style="1034" hidden="1" customWidth="1"/>
    <col min="28" max="28" width="25.625" style="1034" hidden="1" customWidth="1"/>
    <col min="29" max="37" width="8.625" style="1034" hidden="1" customWidth="1"/>
    <col min="38" max="38" width="6.625" style="1034" hidden="1" customWidth="1"/>
    <col min="39" max="39" width="25.625" style="1034" hidden="1" customWidth="1"/>
    <col min="40" max="47" width="10.625" style="1034" hidden="1" customWidth="1"/>
    <col min="48" max="48" width="25.625" style="1034" hidden="1" customWidth="1"/>
    <col min="49" max="58" width="10.625" style="1034" hidden="1" customWidth="1"/>
    <col min="59" max="59" width="15.625" style="1034" hidden="1" customWidth="1"/>
    <col min="60" max="60" width="9" style="220" customWidth="1"/>
    <col min="61" max="62" width="9" style="182" hidden="1" customWidth="1"/>
    <col min="63" max="64" width="9" style="1115" hidden="1" customWidth="1"/>
    <col min="65" max="16384" width="9" style="182"/>
  </cols>
  <sheetData>
    <row r="1" spans="1:64" s="3" customFormat="1" ht="27" customHeight="1">
      <c r="A1" s="2117" t="s">
        <v>412</v>
      </c>
      <c r="B1" s="2117"/>
      <c r="C1" s="2117"/>
      <c r="D1" s="2117"/>
      <c r="E1" s="2117"/>
      <c r="F1" s="2117"/>
      <c r="G1" s="2117"/>
      <c r="H1" s="2117"/>
      <c r="I1" s="2117"/>
      <c r="J1" s="2117"/>
      <c r="K1" s="2117"/>
      <c r="L1" s="2117"/>
      <c r="M1" s="2117"/>
      <c r="N1" s="2117"/>
      <c r="O1" s="1036"/>
      <c r="P1" s="226">
        <f>SUMIFS(D$11:D$5015,$R$11:$R$5015,"D",$U$11:$U$5015,"&lt;&gt;N",$U$11:$U$5015,"&lt;&gt;X")</f>
        <v>110052</v>
      </c>
      <c r="Q1" s="226">
        <f>SUMIFS(G$11:G$5015,$R$11:$R$5015,"D",$U$11:$U$5015,"&lt;&gt;N",$U$11:$U$5015,"&lt;&gt;X")</f>
        <v>111637.601</v>
      </c>
      <c r="R1" s="236"/>
      <c r="S1" s="236"/>
      <c r="T1" s="236"/>
      <c r="U1" s="236" t="s">
        <v>1617</v>
      </c>
      <c r="V1" s="236" t="s">
        <v>1617</v>
      </c>
      <c r="W1" s="236" t="s">
        <v>1617</v>
      </c>
      <c r="X1" s="236" t="s">
        <v>1617</v>
      </c>
      <c r="Y1" s="236" t="s">
        <v>1617</v>
      </c>
      <c r="Z1" s="236" t="s">
        <v>1617</v>
      </c>
      <c r="AA1" s="236" t="s">
        <v>1617</v>
      </c>
      <c r="AB1" s="236"/>
      <c r="AC1" s="458"/>
      <c r="AD1" s="459">
        <f>SUM(AD6:AD269)</f>
        <v>0</v>
      </c>
      <c r="AE1" s="459">
        <f>SUM(AE6:AE269)</f>
        <v>0</v>
      </c>
      <c r="AF1" s="460"/>
      <c r="AG1" s="460"/>
      <c r="AH1" s="460"/>
      <c r="AI1" s="461"/>
      <c r="AJ1" s="461"/>
      <c r="AK1" s="460"/>
      <c r="AL1" s="462"/>
      <c r="AM1" s="1037" t="s">
        <v>1354</v>
      </c>
      <c r="AN1" s="1038"/>
      <c r="AO1" s="1039">
        <f>P1-AO2</f>
        <v>24</v>
      </c>
      <c r="AP1" s="1040"/>
      <c r="AQ1" s="1038"/>
      <c r="AR1" s="1038"/>
      <c r="AS1" s="1040"/>
      <c r="AT1" s="1041"/>
      <c r="AU1" s="1041"/>
      <c r="AV1" s="1041"/>
      <c r="AW1" s="458"/>
      <c r="AX1" s="458"/>
      <c r="AY1" s="458"/>
      <c r="AZ1" s="458"/>
      <c r="BA1" s="458"/>
      <c r="BB1" s="458"/>
      <c r="BC1" s="458"/>
      <c r="BD1" s="458"/>
      <c r="BE1" s="458"/>
      <c r="BF1" s="458"/>
      <c r="BG1" s="458"/>
      <c r="BH1" s="351"/>
      <c r="BK1" s="1112"/>
      <c r="BL1" s="1112"/>
    </row>
    <row r="2" spans="1:64" s="3" customFormat="1" ht="30" customHeight="1" thickBot="1">
      <c r="A2" s="45" t="s">
        <v>4336</v>
      </c>
      <c r="B2" s="46"/>
      <c r="C2" s="46" t="s">
        <v>4337</v>
      </c>
      <c r="E2" s="103"/>
      <c r="F2" s="46" t="s">
        <v>4338</v>
      </c>
      <c r="G2" s="51"/>
      <c r="H2" s="103"/>
      <c r="I2" s="51"/>
      <c r="J2" s="51"/>
      <c r="K2" s="51"/>
      <c r="L2" s="51"/>
      <c r="M2" s="51"/>
      <c r="N2" s="51"/>
      <c r="O2" s="1036"/>
      <c r="P2" s="2125" t="s">
        <v>270</v>
      </c>
      <c r="Q2" s="2124" t="s">
        <v>1780</v>
      </c>
      <c r="R2" s="2124" t="s">
        <v>1781</v>
      </c>
      <c r="S2" s="2124" t="s">
        <v>1782</v>
      </c>
      <c r="T2" s="2124" t="s">
        <v>1783</v>
      </c>
      <c r="U2" s="2174" t="s">
        <v>271</v>
      </c>
      <c r="V2" s="2124" t="s">
        <v>1784</v>
      </c>
      <c r="W2" s="2125" t="s">
        <v>1619</v>
      </c>
      <c r="X2" s="2124" t="s">
        <v>1785</v>
      </c>
      <c r="Y2" s="2124" t="s">
        <v>1786</v>
      </c>
      <c r="Z2" s="2124" t="s">
        <v>1787</v>
      </c>
      <c r="AA2" s="2124" t="s">
        <v>1788</v>
      </c>
      <c r="AB2" s="2125" t="s">
        <v>272</v>
      </c>
      <c r="AC2" s="1042" t="s">
        <v>3095</v>
      </c>
      <c r="AD2" s="463"/>
      <c r="AE2" s="463"/>
      <c r="AF2" s="1043"/>
      <c r="AG2" s="1044"/>
      <c r="AH2" s="1044"/>
      <c r="AI2" s="464"/>
      <c r="AJ2" s="464"/>
      <c r="AK2" s="465"/>
      <c r="AL2" s="1045"/>
      <c r="AM2" s="1045"/>
      <c r="AN2" s="1046">
        <f>SUMIFS(AN$11:AN$269,$AT$11:$AT$269,"D",$AU$11:$AU$269,"&lt;&gt;N",$AU$11:$AU$269,"&lt;&gt;X")</f>
        <v>102691.455</v>
      </c>
      <c r="AO2" s="1046">
        <f>SUMIFS(AQ$11:AQ$269,$AT$11:$AT$269,"D",$AU$11:$AU$269,"&lt;&gt;N",$AU$11:$AU$269,"&lt;&gt;X")</f>
        <v>110028</v>
      </c>
      <c r="AP2" s="466"/>
      <c r="AQ2" s="1047"/>
      <c r="AR2" s="1047"/>
      <c r="AS2" s="467"/>
      <c r="AT2" s="468"/>
      <c r="AU2" s="468"/>
      <c r="AV2" s="469"/>
      <c r="AW2" s="470"/>
      <c r="AX2" s="458"/>
      <c r="AY2" s="458"/>
      <c r="AZ2" s="458"/>
      <c r="BA2" s="458"/>
      <c r="BB2" s="458"/>
      <c r="BC2" s="458"/>
      <c r="BD2" s="458"/>
      <c r="BE2" s="458"/>
      <c r="BF2" s="458"/>
      <c r="BG2" s="458"/>
      <c r="BH2" s="352"/>
      <c r="BK2" s="1112"/>
      <c r="BL2" s="1112"/>
    </row>
    <row r="3" spans="1:64" s="3" customFormat="1" ht="35.1" customHeight="1">
      <c r="A3" s="2121" t="s">
        <v>258</v>
      </c>
      <c r="B3" s="2122" t="s">
        <v>260</v>
      </c>
      <c r="C3" s="2122" t="s">
        <v>353</v>
      </c>
      <c r="D3" s="2119" t="s">
        <v>2319</v>
      </c>
      <c r="E3" s="2119"/>
      <c r="F3" s="2119"/>
      <c r="G3" s="2119" t="s">
        <v>3094</v>
      </c>
      <c r="H3" s="2119"/>
      <c r="I3" s="2119"/>
      <c r="J3" s="2118" t="s">
        <v>262</v>
      </c>
      <c r="K3" s="2118"/>
      <c r="L3" s="2118"/>
      <c r="M3" s="2118"/>
      <c r="N3" s="2122" t="s">
        <v>263</v>
      </c>
      <c r="O3" s="2049" t="s">
        <v>563</v>
      </c>
      <c r="P3" s="2125"/>
      <c r="Q3" s="2124"/>
      <c r="R3" s="2124"/>
      <c r="S3" s="2124"/>
      <c r="T3" s="2124"/>
      <c r="U3" s="2175"/>
      <c r="V3" s="2124"/>
      <c r="W3" s="2125"/>
      <c r="X3" s="2124"/>
      <c r="Y3" s="2124"/>
      <c r="Z3" s="2124"/>
      <c r="AA3" s="2124"/>
      <c r="AB3" s="2125"/>
      <c r="AC3" s="2172" t="s">
        <v>1011</v>
      </c>
      <c r="AD3" s="2169" t="s">
        <v>954</v>
      </c>
      <c r="AE3" s="2170"/>
      <c r="AF3" s="2126" t="s">
        <v>1264</v>
      </c>
      <c r="AG3" s="2127"/>
      <c r="AH3" s="2171"/>
      <c r="AI3" s="2126" t="s">
        <v>955</v>
      </c>
      <c r="AJ3" s="2127"/>
      <c r="AK3" s="2128"/>
      <c r="AL3" s="2145" t="s">
        <v>956</v>
      </c>
      <c r="AM3" s="2146"/>
      <c r="AN3" s="2146"/>
      <c r="AO3" s="2146"/>
      <c r="AP3" s="2146"/>
      <c r="AQ3" s="2146"/>
      <c r="AR3" s="2146"/>
      <c r="AS3" s="2146"/>
      <c r="AT3" s="2146"/>
      <c r="AU3" s="2146"/>
      <c r="AV3" s="2147"/>
      <c r="AW3" s="2134" t="s">
        <v>1536</v>
      </c>
      <c r="AX3" s="2135"/>
      <c r="AY3" s="2135"/>
      <c r="AZ3" s="2135"/>
      <c r="BA3" s="2135"/>
      <c r="BB3" s="2135"/>
      <c r="BC3" s="2135"/>
      <c r="BD3" s="2135"/>
      <c r="BE3" s="2135"/>
      <c r="BF3" s="2135"/>
      <c r="BG3" s="2135"/>
      <c r="BH3" s="2004" t="s">
        <v>3431</v>
      </c>
      <c r="BK3" s="1112"/>
      <c r="BL3" s="1112"/>
    </row>
    <row r="4" spans="1:64" s="3" customFormat="1" ht="35.1" customHeight="1">
      <c r="A4" s="2121"/>
      <c r="B4" s="2122"/>
      <c r="C4" s="2122"/>
      <c r="D4" s="2123" t="s">
        <v>2320</v>
      </c>
      <c r="E4" s="2120" t="s">
        <v>951</v>
      </c>
      <c r="F4" s="2120"/>
      <c r="G4" s="2123" t="s">
        <v>2320</v>
      </c>
      <c r="H4" s="2120" t="s">
        <v>951</v>
      </c>
      <c r="I4" s="2120"/>
      <c r="J4" s="2118" t="s">
        <v>3394</v>
      </c>
      <c r="K4" s="2118" t="s">
        <v>274</v>
      </c>
      <c r="L4" s="2118" t="s">
        <v>275</v>
      </c>
      <c r="M4" s="2118" t="s">
        <v>174</v>
      </c>
      <c r="N4" s="2122"/>
      <c r="O4" s="2049"/>
      <c r="P4" s="2125"/>
      <c r="Q4" s="2124"/>
      <c r="R4" s="2124"/>
      <c r="S4" s="2124"/>
      <c r="T4" s="2124"/>
      <c r="U4" s="2175"/>
      <c r="V4" s="2124"/>
      <c r="W4" s="2125"/>
      <c r="X4" s="2124"/>
      <c r="Y4" s="2124"/>
      <c r="Z4" s="2124"/>
      <c r="AA4" s="2124"/>
      <c r="AB4" s="2125"/>
      <c r="AC4" s="2173"/>
      <c r="AD4" s="2129" t="s">
        <v>2310</v>
      </c>
      <c r="AE4" s="2129" t="s">
        <v>2538</v>
      </c>
      <c r="AF4" s="2069" t="s">
        <v>2311</v>
      </c>
      <c r="AG4" s="2069" t="s">
        <v>3086</v>
      </c>
      <c r="AH4" s="2071" t="s">
        <v>3087</v>
      </c>
      <c r="AI4" s="2069" t="s">
        <v>2312</v>
      </c>
      <c r="AJ4" s="2071" t="s">
        <v>3088</v>
      </c>
      <c r="AK4" s="2114" t="s">
        <v>957</v>
      </c>
      <c r="AL4" s="2150" t="s">
        <v>258</v>
      </c>
      <c r="AM4" s="2152" t="s">
        <v>260</v>
      </c>
      <c r="AN4" s="2139" t="s">
        <v>2313</v>
      </c>
      <c r="AO4" s="2139"/>
      <c r="AP4" s="2139"/>
      <c r="AQ4" s="2139" t="s">
        <v>3089</v>
      </c>
      <c r="AR4" s="2139"/>
      <c r="AS4" s="2139"/>
      <c r="AT4" s="2148" t="s">
        <v>2042</v>
      </c>
      <c r="AU4" s="2143" t="s">
        <v>271</v>
      </c>
      <c r="AV4" s="2143" t="s">
        <v>272</v>
      </c>
      <c r="AW4" s="2134" t="s">
        <v>260</v>
      </c>
      <c r="AX4" s="2136" t="s">
        <v>3091</v>
      </c>
      <c r="AY4" s="2136"/>
      <c r="AZ4" s="2136"/>
      <c r="BA4" s="2137" t="s">
        <v>3092</v>
      </c>
      <c r="BB4" s="2138"/>
      <c r="BC4" s="2141" t="s">
        <v>958</v>
      </c>
      <c r="BD4" s="2154" t="s">
        <v>271</v>
      </c>
      <c r="BE4" s="2156" t="s">
        <v>1537</v>
      </c>
      <c r="BF4" s="2158" t="s">
        <v>1538</v>
      </c>
      <c r="BG4" s="2115" t="s">
        <v>1542</v>
      </c>
      <c r="BH4" s="2005"/>
      <c r="BI4" s="1110"/>
      <c r="BJ4" s="1110"/>
      <c r="BK4" s="1110"/>
      <c r="BL4" s="1110"/>
    </row>
    <row r="5" spans="1:64" s="3" customFormat="1" ht="30" customHeight="1">
      <c r="A5" s="2121"/>
      <c r="B5" s="2122"/>
      <c r="C5" s="2122"/>
      <c r="D5" s="2123"/>
      <c r="E5" s="1107" t="s">
        <v>952</v>
      </c>
      <c r="F5" s="1107" t="s">
        <v>953</v>
      </c>
      <c r="G5" s="2123"/>
      <c r="H5" s="1107" t="s">
        <v>952</v>
      </c>
      <c r="I5" s="1107" t="s">
        <v>953</v>
      </c>
      <c r="J5" s="2118"/>
      <c r="K5" s="2118"/>
      <c r="L5" s="2118"/>
      <c r="M5" s="2118"/>
      <c r="N5" s="2122"/>
      <c r="O5" s="2049"/>
      <c r="P5" s="2125"/>
      <c r="Q5" s="2124"/>
      <c r="R5" s="2124"/>
      <c r="S5" s="2124"/>
      <c r="T5" s="2124"/>
      <c r="U5" s="2175"/>
      <c r="V5" s="2124"/>
      <c r="W5" s="2125"/>
      <c r="X5" s="2124"/>
      <c r="Y5" s="2124"/>
      <c r="Z5" s="2124"/>
      <c r="AA5" s="2124"/>
      <c r="AB5" s="2125"/>
      <c r="AC5" s="2173"/>
      <c r="AD5" s="2130"/>
      <c r="AE5" s="2130"/>
      <c r="AF5" s="2132"/>
      <c r="AG5" s="2132"/>
      <c r="AH5" s="2133"/>
      <c r="AI5" s="2132"/>
      <c r="AJ5" s="2133"/>
      <c r="AK5" s="2131"/>
      <c r="AL5" s="2151"/>
      <c r="AM5" s="2153"/>
      <c r="AN5" s="1106" t="s">
        <v>355</v>
      </c>
      <c r="AO5" s="471" t="s">
        <v>1352</v>
      </c>
      <c r="AP5" s="471" t="s">
        <v>1353</v>
      </c>
      <c r="AQ5" s="1106" t="s">
        <v>355</v>
      </c>
      <c r="AR5" s="471" t="s">
        <v>1352</v>
      </c>
      <c r="AS5" s="471" t="s">
        <v>1353</v>
      </c>
      <c r="AT5" s="2149"/>
      <c r="AU5" s="2144"/>
      <c r="AV5" s="2144"/>
      <c r="AW5" s="2140"/>
      <c r="AX5" s="1105" t="s">
        <v>355</v>
      </c>
      <c r="AY5" s="472" t="s">
        <v>1352</v>
      </c>
      <c r="AZ5" s="472" t="s">
        <v>1353</v>
      </c>
      <c r="BA5" s="1105" t="s">
        <v>1540</v>
      </c>
      <c r="BB5" s="1048" t="s">
        <v>1541</v>
      </c>
      <c r="BC5" s="2142"/>
      <c r="BD5" s="2155"/>
      <c r="BE5" s="2157"/>
      <c r="BF5" s="2159"/>
      <c r="BG5" s="2116"/>
      <c r="BH5" s="2006"/>
      <c r="BI5" s="1111"/>
      <c r="BJ5" s="1111"/>
      <c r="BK5" s="1111" t="s">
        <v>3392</v>
      </c>
      <c r="BL5" s="1111" t="s">
        <v>3393</v>
      </c>
    </row>
    <row r="6" spans="1:64" s="41" customFormat="1" ht="13.5">
      <c r="A6" s="107">
        <v>1</v>
      </c>
      <c r="B6" s="108" t="s">
        <v>666</v>
      </c>
      <c r="C6" s="109"/>
      <c r="D6" s="2160" t="s">
        <v>3331</v>
      </c>
      <c r="E6" s="2161"/>
      <c r="F6" s="2161"/>
      <c r="G6" s="2161"/>
      <c r="H6" s="2161"/>
      <c r="I6" s="2161"/>
      <c r="J6" s="2161"/>
      <c r="K6" s="2161"/>
      <c r="L6" s="2161"/>
      <c r="M6" s="2161"/>
      <c r="N6" s="2161"/>
      <c r="O6" s="1049"/>
      <c r="P6" s="1050" t="s">
        <v>182</v>
      </c>
      <c r="Q6" s="1051" t="s">
        <v>182</v>
      </c>
      <c r="R6" s="1051" t="s">
        <v>182</v>
      </c>
      <c r="S6" s="1051" t="s">
        <v>90</v>
      </c>
      <c r="T6" s="1051" t="s">
        <v>90</v>
      </c>
      <c r="U6" s="1051" t="s">
        <v>90</v>
      </c>
      <c r="V6" s="1052" t="s">
        <v>90</v>
      </c>
      <c r="W6" s="1052"/>
      <c r="X6" s="1052"/>
      <c r="Y6" s="1052"/>
      <c r="Z6" s="1051" t="s">
        <v>90</v>
      </c>
      <c r="AA6" s="1052" t="s">
        <v>90</v>
      </c>
      <c r="AB6" s="1053"/>
      <c r="AC6" s="197" t="s">
        <v>967</v>
      </c>
      <c r="AD6" s="1054">
        <f t="shared" ref="AD6:AD19" si="0">IF(AND(SUMIFS($D:$D,$AC:$AC,$AC6,$A:$A,CONCATENATE($A6,"-","?"))+SUMIFS($D:$D,$AC:$AC,$AC6,$A:$A,CONCATENATE($A6,"-","??"))+SUMIFS($D:$D,$AC:$AC,$AC6,$A:$A,CONCATENATE($A6,"-","???"))&gt;0,SUMIFS($D:$D,$AC:$AC,$AC6,$A:$A,CONCATENATE($A6,"-","?"))+SUMIFS($D:$D,$AC:$AC,$AC6,$A:$A,CONCATENATE($A6,"-","??"))+SUMIFS($D:$D,$AC:$AC,$AC6,$A:$A,CONCATENATE($A6,"-","???"))&lt;&gt;$D6),1,0)</f>
        <v>0</v>
      </c>
      <c r="AE6" s="1054">
        <f t="shared" ref="AE6:AE19" si="1">IF(AND(SUMIFS($G:$G,$AC:$AC,$AC6,$A:$A,CONCATENATE($A6,"-","?"))+SUMIFS($G:$G,$AC:$AC,$AC6,$A:$A,CONCATENATE($A6,"-","??"))+SUMIFS($G:$G,$AC:$AC,$AC6,$A:$A,CONCATENATE($A6,"-","???"))&gt;0,SUMIFS($G:$G,$AC:$AC,$AC6,$A:$A,CONCATENATE($A6,"-","?"))+SUMIFS($G:$G,$AC:$AC,$AC6,$A:$A,CONCATENATE($A6,"-","??"))+SUMIFS($G:$G,$AC:$AC,$AC6,$A:$A,CONCATENATE($A6,"-","???"))&lt;&gt;$G6),1,0)</f>
        <v>0</v>
      </c>
      <c r="AF6" s="194" t="str">
        <f>IF(AND(AN6="",$D6=""),"",IF(AN6=0,"",($D6/AN6-1)*100))</f>
        <v/>
      </c>
      <c r="AG6" s="195" t="e">
        <f>IF(AND($G6="",$D6=""),"",IF($D6=0,"",($G6/$D6-1)*100))</f>
        <v>#VALUE!</v>
      </c>
      <c r="AH6" s="194" t="str">
        <f>IF(AND($I6&lt;&gt;"",$F6&lt;&gt;""),IF($F6=0,"",($I6/$F6-1)*100),IF(AND($H6&lt;&gt;"",$E6&lt;&gt;""),IF($E6=0,"",($H6/$E6-1)*100),""))</f>
        <v/>
      </c>
      <c r="AI6" s="196" t="str">
        <f>IF(OR($D6=0,SUM($E6:$F6)=0),"",IF(AND($F6=0,$E6&gt;0),$D6/$E6*1000,$D6/$F6*1000))</f>
        <v/>
      </c>
      <c r="AJ6" s="167" t="str">
        <f>IF(OR($G6=0,SUM($H6:$I6)=0),"",IF(AND($I6=0,$H6&gt;0),$G6/$H6*1000,$G6/$I6*1000))</f>
        <v/>
      </c>
      <c r="AK6" s="168" t="str">
        <f>IF(OR(AI6="",AJ6=""),"",IF(AI6=0,"",IF(ABS(AJ6/AI6-1)&gt;0.29,(AJ6/AI6-1)*100,"")))</f>
        <v/>
      </c>
      <c r="AL6" s="1055">
        <v>1</v>
      </c>
      <c r="AM6" s="1056" t="s">
        <v>666</v>
      </c>
      <c r="AN6" s="1057"/>
      <c r="AO6" s="1057"/>
      <c r="AP6" s="1057"/>
      <c r="AQ6" s="1057"/>
      <c r="AR6" s="1057"/>
      <c r="AS6" s="1057"/>
      <c r="AT6" s="1051" t="s">
        <v>182</v>
      </c>
      <c r="AU6" s="1051" t="s">
        <v>90</v>
      </c>
      <c r="AV6" s="1053"/>
      <c r="AW6" s="1058" t="str">
        <f>IF($B6="","",IF(AM6&lt;&gt;$B6,"修正",""))</f>
        <v/>
      </c>
      <c r="AX6" s="1059" t="e">
        <f>IF(AND($D6="",AQ6=""),"",$D6-AQ6)</f>
        <v>#VALUE!</v>
      </c>
      <c r="AY6" s="1059"/>
      <c r="AZ6" s="1059" t="str">
        <f>IF(AND($F6="",AS6=""),"",$F6-AS6)</f>
        <v/>
      </c>
      <c r="BA6" s="1060" t="str">
        <f t="shared" ref="BA6" si="2">IF(AND(AN6="",AQ6=""),"",IF(OR(AX6="",AX6=0),"",IF(AN6=0,"",(AQ6/AN6-1)*100)))</f>
        <v/>
      </c>
      <c r="BB6" s="1060" t="e">
        <f>IF(AND(AN6="",$D6=""),"",IF(OR(AX6="",AX6=0),"",IF(AN6=0,"",($D6/AN6-1)*100)))</f>
        <v>#VALUE!</v>
      </c>
      <c r="BC6" s="1059" t="str">
        <f>IF(AND(AT6="",$R6=""),"",IF(AT6&lt;&gt;$R6,"修正",""))</f>
        <v/>
      </c>
      <c r="BD6" s="1059" t="str">
        <f>IF(AND(AU6="",$U6=""),"",IF(AU6&lt;&gt;$U6,"修正",""))</f>
        <v/>
      </c>
      <c r="BE6" s="1061" t="e">
        <f t="shared" ref="BE6" si="3">IF(AX6="","",IF(AND(AQ6=0,$D6&gt;0,OR($U6="X",$U6=""),$V6&lt;&gt;"N"),"是否漏編",""))</f>
        <v>#VALUE!</v>
      </c>
      <c r="BF6" s="1061" t="e">
        <f t="shared" ref="BF6" si="4">IF(BE6&lt;&gt;"","chk",IF(OR(AT6="D",$R6="D"),IF(SUM($D6,AQ6)=0,"",IF(OR(AW6&lt;&gt;"",COUNTIF(AX6,"&gt;0")+COUNTIF(AX6,"&lt;0")&gt;0,BC6&lt;&gt;"",BD6&lt;&gt;""),"chk","")),""))</f>
        <v>#VALUE!</v>
      </c>
      <c r="BG6" s="1059"/>
      <c r="BH6" s="353"/>
      <c r="BK6" s="1113"/>
      <c r="BL6" s="1113"/>
    </row>
    <row r="7" spans="1:64" s="41" customFormat="1" ht="13.5">
      <c r="A7" s="107">
        <v>2</v>
      </c>
      <c r="B7" s="108" t="s">
        <v>667</v>
      </c>
      <c r="C7" s="110"/>
      <c r="D7" s="2160"/>
      <c r="E7" s="2161"/>
      <c r="F7" s="2161"/>
      <c r="G7" s="2161"/>
      <c r="H7" s="2161"/>
      <c r="I7" s="2161"/>
      <c r="J7" s="2161"/>
      <c r="K7" s="2161"/>
      <c r="L7" s="2161"/>
      <c r="M7" s="2161"/>
      <c r="N7" s="2161"/>
      <c r="O7" s="1049"/>
      <c r="P7" s="1050" t="s">
        <v>182</v>
      </c>
      <c r="Q7" s="1051" t="s">
        <v>182</v>
      </c>
      <c r="R7" s="1051" t="s">
        <v>182</v>
      </c>
      <c r="S7" s="1051" t="s">
        <v>90</v>
      </c>
      <c r="T7" s="1051" t="s">
        <v>90</v>
      </c>
      <c r="U7" s="1051" t="s">
        <v>90</v>
      </c>
      <c r="V7" s="1052" t="s">
        <v>90</v>
      </c>
      <c r="W7" s="1052"/>
      <c r="X7" s="1052"/>
      <c r="Y7" s="1052"/>
      <c r="Z7" s="1051" t="s">
        <v>90</v>
      </c>
      <c r="AA7" s="1052" t="s">
        <v>90</v>
      </c>
      <c r="AB7" s="1053"/>
      <c r="AC7" s="135" t="str">
        <f>IF(LEFT($B7,4)="地方教育","基金",AC6)</f>
        <v>公務</v>
      </c>
      <c r="AD7" s="1062">
        <f t="shared" si="0"/>
        <v>0</v>
      </c>
      <c r="AE7" s="1062">
        <f t="shared" si="1"/>
        <v>0</v>
      </c>
      <c r="AF7" s="136" t="str">
        <f t="shared" ref="AF7:AF84" si="5">IF(AND(AN7="",$D7=""),"",IF(AN7=0,"",($D7/AN7-1)*100))</f>
        <v/>
      </c>
      <c r="AG7" s="137" t="str">
        <f t="shared" ref="AG7:AG84" si="6">IF(AND($G7="",$D7=""),"",IF($D7=0,"",($G7/$D7-1)*100))</f>
        <v/>
      </c>
      <c r="AH7" s="136" t="str">
        <f t="shared" ref="AH7:AH84" si="7">IF(AND($I7&lt;&gt;"",$F7&lt;&gt;""),IF($F7=0,"",($I7/$F7-1)*100),IF(AND($H7&lt;&gt;"",$E7&lt;&gt;""),IF($E7=0,"",($H7/$E7-1)*100),""))</f>
        <v/>
      </c>
      <c r="AI7" s="138" t="str">
        <f t="shared" ref="AI7:AI84" si="8">IF(OR($D7=0,SUM($E7:$F7)=0),"",IF(AND($F7=0,$E7&gt;0),$D7/$E7*1000,$D7/$F7*1000))</f>
        <v/>
      </c>
      <c r="AJ7" s="138" t="str">
        <f t="shared" ref="AJ7:AJ84" si="9">IF(OR($G7=0,SUM($H7:$I7)=0),"",IF(AND($I7=0,$H7&gt;0),$G7/$H7*1000,$G7/$I7*1000))</f>
        <v/>
      </c>
      <c r="AK7" s="129" t="str">
        <f t="shared" ref="AK7:AK84" si="10">IF(OR(AI7="",AJ7=""),"",IF(AI7=0,"",IF(ABS(AJ7/AI7-1)&gt;0.29,(AJ7/AI7-1)*100,"")))</f>
        <v/>
      </c>
      <c r="AL7" s="1055">
        <v>2</v>
      </c>
      <c r="AM7" s="1056" t="s">
        <v>667</v>
      </c>
      <c r="AN7" s="1063"/>
      <c r="AO7" s="1063"/>
      <c r="AP7" s="1063"/>
      <c r="AQ7" s="1063"/>
      <c r="AR7" s="1063"/>
      <c r="AS7" s="1063"/>
      <c r="AT7" s="1051" t="s">
        <v>182</v>
      </c>
      <c r="AU7" s="1051" t="s">
        <v>90</v>
      </c>
      <c r="AV7" s="1053"/>
      <c r="AW7" s="262" t="str">
        <f t="shared" ref="AW7:AW84" si="11">IF($B7="","",IF(AM7&lt;&gt;$B7,"修正",""))</f>
        <v/>
      </c>
      <c r="AX7" s="827" t="str">
        <f t="shared" ref="AX7:AX84" si="12">IF(AND($D7="",AQ7=""),"",$D7-AQ7)</f>
        <v/>
      </c>
      <c r="AY7" s="827"/>
      <c r="AZ7" s="827" t="str">
        <f t="shared" ref="AZ7:AZ84" si="13">IF(AND($F7="",AS7=""),"",$F7-AS7)</f>
        <v/>
      </c>
      <c r="BA7" s="828" t="str">
        <f t="shared" ref="BA7:BA84" si="14">IF(AND(AN7="",AQ7=""),"",IF(OR(AX7="",AX7=0),"",IF(AN7=0,"",(AQ7/AN7-1)*100)))</f>
        <v/>
      </c>
      <c r="BB7" s="828" t="str">
        <f t="shared" ref="BB7:BB84" si="15">IF(AND(AN7="",$D7=""),"",IF(OR(AX7="",AX7=0),"",IF(AN7=0,"",($D7/AN7-1)*100)))</f>
        <v/>
      </c>
      <c r="BC7" s="827" t="str">
        <f t="shared" ref="BC7:BC84" si="16">IF(AND(AT7="",$R7=""),"",IF(AT7&lt;&gt;$R7,"修正",""))</f>
        <v/>
      </c>
      <c r="BD7" s="827" t="str">
        <f t="shared" ref="BD7:BD84" si="17">IF(AND(AU7="",$U7=""),"",IF(AU7&lt;&gt;$U7,"修正",""))</f>
        <v/>
      </c>
      <c r="BE7" s="1064" t="str">
        <f t="shared" ref="BE7:BE84" si="18">IF(AX7="","",IF(AND(AQ7=0,$D7&gt;0,OR($U7="X",$U7=""),$V7&lt;&gt;"N"),"是否漏編",""))</f>
        <v/>
      </c>
      <c r="BF7" s="1064" t="str">
        <f t="shared" ref="BF7:BF84" si="19">IF(BE7&lt;&gt;"","chk",IF(OR(AT7="D",$R7="D"),IF(SUM($D7,AQ7)=0,"",IF(OR(AW7&lt;&gt;"",COUNTIF(AX7,"&gt;0")+COUNTIF(AX7,"&lt;0")&gt;0,BC7&lt;&gt;"",BD7&lt;&gt;""),"chk","")),""))</f>
        <v/>
      </c>
      <c r="BG7" s="1064"/>
      <c r="BH7" s="353"/>
      <c r="BK7" s="1113"/>
      <c r="BL7" s="1113"/>
    </row>
    <row r="8" spans="1:64" s="41" customFormat="1" ht="27">
      <c r="A8" s="107">
        <v>3</v>
      </c>
      <c r="B8" s="108" t="s">
        <v>668</v>
      </c>
      <c r="C8" s="111" t="s">
        <v>1626</v>
      </c>
      <c r="D8" s="2160"/>
      <c r="E8" s="2161"/>
      <c r="F8" s="2161"/>
      <c r="G8" s="2161"/>
      <c r="H8" s="2161"/>
      <c r="I8" s="2161"/>
      <c r="J8" s="2161"/>
      <c r="K8" s="2161"/>
      <c r="L8" s="2161"/>
      <c r="M8" s="2161"/>
      <c r="N8" s="2161"/>
      <c r="O8" s="1049"/>
      <c r="P8" s="1050" t="s">
        <v>182</v>
      </c>
      <c r="Q8" s="1051" t="s">
        <v>182</v>
      </c>
      <c r="R8" s="1051" t="s">
        <v>182</v>
      </c>
      <c r="S8" s="1051" t="s">
        <v>90</v>
      </c>
      <c r="T8" s="1051" t="s">
        <v>90</v>
      </c>
      <c r="U8" s="1051" t="s">
        <v>90</v>
      </c>
      <c r="V8" s="1052" t="s">
        <v>90</v>
      </c>
      <c r="W8" s="1052"/>
      <c r="X8" s="1052"/>
      <c r="Y8" s="1052"/>
      <c r="Z8" s="1051" t="s">
        <v>90</v>
      </c>
      <c r="AA8" s="1052" t="s">
        <v>90</v>
      </c>
      <c r="AB8" s="1053"/>
      <c r="AC8" s="135" t="str">
        <f t="shared" ref="AC8:AC85" si="20">IF(LEFT($B8,4)="地方教育","基金",AC7)</f>
        <v>公務</v>
      </c>
      <c r="AD8" s="1062">
        <f t="shared" si="0"/>
        <v>0</v>
      </c>
      <c r="AE8" s="1062">
        <f t="shared" si="1"/>
        <v>0</v>
      </c>
      <c r="AF8" s="136" t="str">
        <f t="shared" si="5"/>
        <v/>
      </c>
      <c r="AG8" s="137" t="str">
        <f t="shared" si="6"/>
        <v/>
      </c>
      <c r="AH8" s="136" t="str">
        <f t="shared" si="7"/>
        <v/>
      </c>
      <c r="AI8" s="138" t="str">
        <f t="shared" si="8"/>
        <v/>
      </c>
      <c r="AJ8" s="138" t="str">
        <f t="shared" si="9"/>
        <v/>
      </c>
      <c r="AK8" s="129" t="str">
        <f t="shared" si="10"/>
        <v/>
      </c>
      <c r="AL8" s="1055">
        <v>3</v>
      </c>
      <c r="AM8" s="1056" t="s">
        <v>668</v>
      </c>
      <c r="AN8" s="1063"/>
      <c r="AO8" s="1063"/>
      <c r="AP8" s="1063"/>
      <c r="AQ8" s="1063"/>
      <c r="AR8" s="1063"/>
      <c r="AS8" s="1063"/>
      <c r="AT8" s="1051" t="s">
        <v>182</v>
      </c>
      <c r="AU8" s="1051" t="s">
        <v>90</v>
      </c>
      <c r="AV8" s="1053"/>
      <c r="AW8" s="262" t="str">
        <f t="shared" si="11"/>
        <v/>
      </c>
      <c r="AX8" s="827" t="str">
        <f t="shared" si="12"/>
        <v/>
      </c>
      <c r="AY8" s="827"/>
      <c r="AZ8" s="827" t="str">
        <f t="shared" si="13"/>
        <v/>
      </c>
      <c r="BA8" s="828" t="str">
        <f t="shared" si="14"/>
        <v/>
      </c>
      <c r="BB8" s="828" t="str">
        <f t="shared" si="15"/>
        <v/>
      </c>
      <c r="BC8" s="827" t="str">
        <f t="shared" si="16"/>
        <v/>
      </c>
      <c r="BD8" s="827" t="str">
        <f t="shared" si="17"/>
        <v/>
      </c>
      <c r="BE8" s="1064" t="str">
        <f t="shared" si="18"/>
        <v/>
      </c>
      <c r="BF8" s="1064" t="str">
        <f t="shared" si="19"/>
        <v/>
      </c>
      <c r="BG8" s="139"/>
      <c r="BH8" s="353"/>
      <c r="BK8" s="1113"/>
      <c r="BL8" s="1113"/>
    </row>
    <row r="9" spans="1:64" s="41" customFormat="1" ht="13.5">
      <c r="A9" s="107">
        <v>4</v>
      </c>
      <c r="B9" s="108" t="s">
        <v>1627</v>
      </c>
      <c r="C9" s="110"/>
      <c r="D9" s="2160"/>
      <c r="E9" s="2161"/>
      <c r="F9" s="2161"/>
      <c r="G9" s="2161"/>
      <c r="H9" s="2161"/>
      <c r="I9" s="2161"/>
      <c r="J9" s="2161"/>
      <c r="K9" s="2161"/>
      <c r="L9" s="2161"/>
      <c r="M9" s="2161"/>
      <c r="N9" s="2161"/>
      <c r="O9" s="1049"/>
      <c r="P9" s="1050" t="s">
        <v>182</v>
      </c>
      <c r="Q9" s="1051" t="s">
        <v>182</v>
      </c>
      <c r="R9" s="1051" t="s">
        <v>182</v>
      </c>
      <c r="S9" s="1051" t="s">
        <v>90</v>
      </c>
      <c r="T9" s="1051" t="s">
        <v>90</v>
      </c>
      <c r="U9" s="1051" t="s">
        <v>90</v>
      </c>
      <c r="V9" s="1052" t="s">
        <v>90</v>
      </c>
      <c r="W9" s="1052"/>
      <c r="X9" s="1052"/>
      <c r="Y9" s="1052"/>
      <c r="Z9" s="1051" t="s">
        <v>90</v>
      </c>
      <c r="AA9" s="1052" t="s">
        <v>90</v>
      </c>
      <c r="AB9" s="1053"/>
      <c r="AC9" s="135" t="str">
        <f t="shared" si="20"/>
        <v>公務</v>
      </c>
      <c r="AD9" s="1062">
        <f t="shared" si="0"/>
        <v>0</v>
      </c>
      <c r="AE9" s="1062">
        <f t="shared" si="1"/>
        <v>0</v>
      </c>
      <c r="AF9" s="136" t="str">
        <f t="shared" si="5"/>
        <v/>
      </c>
      <c r="AG9" s="137" t="str">
        <f t="shared" si="6"/>
        <v/>
      </c>
      <c r="AH9" s="136" t="str">
        <f t="shared" si="7"/>
        <v/>
      </c>
      <c r="AI9" s="138" t="str">
        <f t="shared" si="8"/>
        <v/>
      </c>
      <c r="AJ9" s="138" t="str">
        <f t="shared" si="9"/>
        <v/>
      </c>
      <c r="AK9" s="129" t="str">
        <f t="shared" si="10"/>
        <v/>
      </c>
      <c r="AL9" s="1055">
        <v>4</v>
      </c>
      <c r="AM9" s="1056" t="s">
        <v>1627</v>
      </c>
      <c r="AN9" s="1063"/>
      <c r="AO9" s="1063"/>
      <c r="AP9" s="1063"/>
      <c r="AQ9" s="1063"/>
      <c r="AR9" s="1063"/>
      <c r="AS9" s="1063"/>
      <c r="AT9" s="1051" t="s">
        <v>182</v>
      </c>
      <c r="AU9" s="1051" t="s">
        <v>90</v>
      </c>
      <c r="AV9" s="1053"/>
      <c r="AW9" s="262" t="str">
        <f t="shared" si="11"/>
        <v/>
      </c>
      <c r="AX9" s="827" t="str">
        <f t="shared" si="12"/>
        <v/>
      </c>
      <c r="AY9" s="827"/>
      <c r="AZ9" s="827" t="str">
        <f t="shared" si="13"/>
        <v/>
      </c>
      <c r="BA9" s="828" t="str">
        <f t="shared" si="14"/>
        <v/>
      </c>
      <c r="BB9" s="828" t="str">
        <f t="shared" si="15"/>
        <v/>
      </c>
      <c r="BC9" s="827" t="str">
        <f t="shared" si="16"/>
        <v/>
      </c>
      <c r="BD9" s="827" t="str">
        <f t="shared" si="17"/>
        <v/>
      </c>
      <c r="BE9" s="1064" t="str">
        <f t="shared" si="18"/>
        <v/>
      </c>
      <c r="BF9" s="1064" t="str">
        <f t="shared" si="19"/>
        <v/>
      </c>
      <c r="BG9" s="139"/>
      <c r="BH9" s="353"/>
      <c r="BK9" s="1113"/>
      <c r="BL9" s="1113"/>
    </row>
    <row r="10" spans="1:64" s="41" customFormat="1" ht="40.5">
      <c r="A10" s="112">
        <v>5</v>
      </c>
      <c r="B10" s="108" t="s">
        <v>1628</v>
      </c>
      <c r="C10" s="113"/>
      <c r="D10" s="2162"/>
      <c r="E10" s="2163"/>
      <c r="F10" s="2163"/>
      <c r="G10" s="2163"/>
      <c r="H10" s="2163"/>
      <c r="I10" s="2163"/>
      <c r="J10" s="2163"/>
      <c r="K10" s="2163"/>
      <c r="L10" s="2163"/>
      <c r="M10" s="2163"/>
      <c r="N10" s="2163"/>
      <c r="O10" s="1049"/>
      <c r="P10" s="1050" t="s">
        <v>182</v>
      </c>
      <c r="Q10" s="1051" t="s">
        <v>182</v>
      </c>
      <c r="R10" s="1051" t="s">
        <v>182</v>
      </c>
      <c r="S10" s="1051" t="s">
        <v>90</v>
      </c>
      <c r="T10" s="1051" t="s">
        <v>90</v>
      </c>
      <c r="U10" s="1051" t="s">
        <v>90</v>
      </c>
      <c r="V10" s="1052" t="s">
        <v>90</v>
      </c>
      <c r="W10" s="1052"/>
      <c r="X10" s="1052"/>
      <c r="Y10" s="1052"/>
      <c r="Z10" s="1051" t="s">
        <v>90</v>
      </c>
      <c r="AA10" s="1052" t="s">
        <v>90</v>
      </c>
      <c r="AB10" s="1053"/>
      <c r="AC10" s="135" t="str">
        <f t="shared" si="20"/>
        <v>公務</v>
      </c>
      <c r="AD10" s="1062">
        <f t="shared" si="0"/>
        <v>0</v>
      </c>
      <c r="AE10" s="1062">
        <f t="shared" si="1"/>
        <v>0</v>
      </c>
      <c r="AF10" s="136" t="str">
        <f t="shared" si="5"/>
        <v/>
      </c>
      <c r="AG10" s="137" t="str">
        <f t="shared" si="6"/>
        <v/>
      </c>
      <c r="AH10" s="136" t="str">
        <f t="shared" si="7"/>
        <v/>
      </c>
      <c r="AI10" s="138" t="str">
        <f t="shared" si="8"/>
        <v/>
      </c>
      <c r="AJ10" s="138" t="str">
        <f t="shared" si="9"/>
        <v/>
      </c>
      <c r="AK10" s="129" t="str">
        <f t="shared" si="10"/>
        <v/>
      </c>
      <c r="AL10" s="1065">
        <v>5</v>
      </c>
      <c r="AM10" s="1056" t="s">
        <v>1628</v>
      </c>
      <c r="AN10" s="1066"/>
      <c r="AO10" s="1066"/>
      <c r="AP10" s="1066"/>
      <c r="AQ10" s="1066"/>
      <c r="AR10" s="1066"/>
      <c r="AS10" s="1066"/>
      <c r="AT10" s="1051" t="s">
        <v>182</v>
      </c>
      <c r="AU10" s="1051" t="s">
        <v>90</v>
      </c>
      <c r="AV10" s="1053"/>
      <c r="AW10" s="262" t="str">
        <f t="shared" si="11"/>
        <v/>
      </c>
      <c r="AX10" s="827" t="str">
        <f t="shared" si="12"/>
        <v/>
      </c>
      <c r="AY10" s="827"/>
      <c r="AZ10" s="827" t="str">
        <f t="shared" si="13"/>
        <v/>
      </c>
      <c r="BA10" s="828" t="str">
        <f t="shared" si="14"/>
        <v/>
      </c>
      <c r="BB10" s="828" t="str">
        <f t="shared" si="15"/>
        <v/>
      </c>
      <c r="BC10" s="827" t="str">
        <f t="shared" si="16"/>
        <v/>
      </c>
      <c r="BD10" s="827" t="str">
        <f t="shared" si="17"/>
        <v/>
      </c>
      <c r="BE10" s="1064" t="str">
        <f t="shared" si="18"/>
        <v/>
      </c>
      <c r="BF10" s="1064" t="str">
        <f t="shared" si="19"/>
        <v/>
      </c>
      <c r="BG10" s="139"/>
      <c r="BH10" s="353"/>
      <c r="BK10" s="1113"/>
      <c r="BL10" s="1113"/>
    </row>
    <row r="11" spans="1:64" s="42" customFormat="1" ht="27">
      <c r="A11" s="1341">
        <v>6</v>
      </c>
      <c r="B11" s="1342" t="s">
        <v>474</v>
      </c>
      <c r="C11" s="1343"/>
      <c r="D11" s="1344">
        <f>SUM(D12:D19)</f>
        <v>1971</v>
      </c>
      <c r="E11" s="1344">
        <f>SUM(E12:E19)</f>
        <v>13</v>
      </c>
      <c r="F11" s="1344">
        <f t="shared" ref="F11:I11" si="21">SUM(F12:F19)</f>
        <v>425</v>
      </c>
      <c r="G11" s="1344">
        <f t="shared" si="21"/>
        <v>2280</v>
      </c>
      <c r="H11" s="1344">
        <f t="shared" si="21"/>
        <v>25</v>
      </c>
      <c r="I11" s="1344">
        <f t="shared" si="21"/>
        <v>489</v>
      </c>
      <c r="J11" s="1343"/>
      <c r="K11" s="1345"/>
      <c r="L11" s="1345"/>
      <c r="M11" s="1345"/>
      <c r="N11" s="1346"/>
      <c r="O11" s="1067"/>
      <c r="P11" s="1068" t="s">
        <v>228</v>
      </c>
      <c r="Q11" s="1069" t="s">
        <v>224</v>
      </c>
      <c r="R11" s="1069" t="s">
        <v>225</v>
      </c>
      <c r="S11" s="1069" t="s">
        <v>222</v>
      </c>
      <c r="T11" s="1069" t="s">
        <v>226</v>
      </c>
      <c r="U11" s="1069" t="s">
        <v>794</v>
      </c>
      <c r="V11" s="1068" t="s">
        <v>230</v>
      </c>
      <c r="W11" s="1069"/>
      <c r="X11" s="1069"/>
      <c r="Y11" s="1069"/>
      <c r="Z11" s="1068" t="s">
        <v>564</v>
      </c>
      <c r="AA11" s="1068" t="s">
        <v>565</v>
      </c>
      <c r="AB11" s="1053"/>
      <c r="AC11" s="135" t="str">
        <f t="shared" si="20"/>
        <v>公務</v>
      </c>
      <c r="AD11" s="1062">
        <f t="shared" si="0"/>
        <v>0</v>
      </c>
      <c r="AE11" s="1062">
        <f t="shared" si="1"/>
        <v>0</v>
      </c>
      <c r="AF11" s="136">
        <f t="shared" si="5"/>
        <v>-36.425507208979781</v>
      </c>
      <c r="AG11" s="137">
        <f t="shared" si="6"/>
        <v>15.677321156773205</v>
      </c>
      <c r="AH11" s="136">
        <f t="shared" si="7"/>
        <v>15.058823529411768</v>
      </c>
      <c r="AI11" s="138">
        <f t="shared" si="8"/>
        <v>4637.6470588235297</v>
      </c>
      <c r="AJ11" s="138">
        <f t="shared" si="9"/>
        <v>4662.5766871165642</v>
      </c>
      <c r="AK11" s="129" t="str">
        <f t="shared" si="10"/>
        <v/>
      </c>
      <c r="AL11" s="1070">
        <v>6</v>
      </c>
      <c r="AM11" s="1071" t="s">
        <v>474</v>
      </c>
      <c r="AN11" s="1072">
        <v>3100.3</v>
      </c>
      <c r="AO11" s="1072">
        <v>14</v>
      </c>
      <c r="AP11" s="1072">
        <v>704</v>
      </c>
      <c r="AQ11" s="1072">
        <v>1971</v>
      </c>
      <c r="AR11" s="1072">
        <v>13</v>
      </c>
      <c r="AS11" s="1072">
        <v>425</v>
      </c>
      <c r="AT11" s="1069" t="s">
        <v>225</v>
      </c>
      <c r="AU11" s="1069" t="s">
        <v>794</v>
      </c>
      <c r="AV11" s="1053"/>
      <c r="AW11" s="262" t="str">
        <f t="shared" si="11"/>
        <v/>
      </c>
      <c r="AX11" s="827">
        <f t="shared" si="12"/>
        <v>0</v>
      </c>
      <c r="AY11" s="827"/>
      <c r="AZ11" s="827">
        <f t="shared" si="13"/>
        <v>0</v>
      </c>
      <c r="BA11" s="828" t="str">
        <f t="shared" si="14"/>
        <v/>
      </c>
      <c r="BB11" s="828" t="str">
        <f t="shared" si="15"/>
        <v/>
      </c>
      <c r="BC11" s="827" t="str">
        <f t="shared" si="16"/>
        <v/>
      </c>
      <c r="BD11" s="827" t="str">
        <f t="shared" si="17"/>
        <v/>
      </c>
      <c r="BE11" s="1064" t="str">
        <f t="shared" si="18"/>
        <v/>
      </c>
      <c r="BF11" s="1064" t="str">
        <f t="shared" si="19"/>
        <v/>
      </c>
      <c r="BG11" s="140"/>
      <c r="BH11" s="1118" t="s">
        <v>2661</v>
      </c>
      <c r="BI11" s="1122"/>
      <c r="BJ11" s="1122"/>
      <c r="BK11" s="1114">
        <f t="shared" ref="BK11:BK42" si="22">D11/(E11+F11)</f>
        <v>4.5</v>
      </c>
      <c r="BL11" s="1114">
        <f t="shared" ref="BL11:BL42" si="23">G11/(H11+I11)</f>
        <v>4.43579766536965</v>
      </c>
    </row>
    <row r="12" spans="1:64" s="43" customFormat="1" ht="40.5">
      <c r="A12" s="1347" t="s">
        <v>977</v>
      </c>
      <c r="B12" s="1348" t="s">
        <v>3663</v>
      </c>
      <c r="C12" s="1332" t="s">
        <v>475</v>
      </c>
      <c r="D12" s="1349">
        <v>200</v>
      </c>
      <c r="E12" s="1349">
        <v>13</v>
      </c>
      <c r="F12" s="1349"/>
      <c r="G12" s="1350">
        <v>165</v>
      </c>
      <c r="H12" s="1350">
        <v>11</v>
      </c>
      <c r="I12" s="1350"/>
      <c r="J12" s="1351" t="s">
        <v>248</v>
      </c>
      <c r="K12" s="1352" t="s">
        <v>3664</v>
      </c>
      <c r="L12" s="1351" t="s">
        <v>1445</v>
      </c>
      <c r="M12" s="1351" t="s">
        <v>3665</v>
      </c>
      <c r="N12" s="1353" t="s">
        <v>3666</v>
      </c>
      <c r="O12" s="1036"/>
      <c r="P12" s="1256" t="s">
        <v>90</v>
      </c>
      <c r="Q12" s="1256" t="s">
        <v>90</v>
      </c>
      <c r="R12" s="1256" t="s">
        <v>90</v>
      </c>
      <c r="S12" s="1256" t="s">
        <v>90</v>
      </c>
      <c r="T12" s="1256" t="s">
        <v>90</v>
      </c>
      <c r="U12" s="1256" t="s">
        <v>90</v>
      </c>
      <c r="V12" s="1256" t="s">
        <v>90</v>
      </c>
      <c r="W12" s="1256"/>
      <c r="X12" s="1256"/>
      <c r="Y12" s="1256"/>
      <c r="Z12" s="1257" t="s">
        <v>90</v>
      </c>
      <c r="AA12" s="1256" t="s">
        <v>90</v>
      </c>
      <c r="AB12" s="1258"/>
      <c r="AC12" s="197" t="str">
        <f t="shared" si="20"/>
        <v>公務</v>
      </c>
      <c r="AD12" s="1259">
        <f t="shared" si="0"/>
        <v>0</v>
      </c>
      <c r="AE12" s="1259">
        <f t="shared" si="1"/>
        <v>0</v>
      </c>
      <c r="AF12" s="1260">
        <f t="shared" si="5"/>
        <v>5.2631578947368363</v>
      </c>
      <c r="AG12" s="1261">
        <f t="shared" si="6"/>
        <v>-17.500000000000004</v>
      </c>
      <c r="AH12" s="1260">
        <f t="shared" si="7"/>
        <v>-15.384615384615385</v>
      </c>
      <c r="AI12" s="1262">
        <f t="shared" si="8"/>
        <v>15384.615384615385</v>
      </c>
      <c r="AJ12" s="1262">
        <f t="shared" si="9"/>
        <v>15000</v>
      </c>
      <c r="AK12" s="1263" t="str">
        <f t="shared" si="10"/>
        <v/>
      </c>
      <c r="AL12" s="1264" t="s">
        <v>977</v>
      </c>
      <c r="AM12" s="1265" t="s">
        <v>3663</v>
      </c>
      <c r="AN12" s="1266">
        <v>190</v>
      </c>
      <c r="AO12" s="1266">
        <v>13</v>
      </c>
      <c r="AP12" s="1266"/>
      <c r="AQ12" s="1266">
        <v>200</v>
      </c>
      <c r="AR12" s="1266">
        <v>13</v>
      </c>
      <c r="AS12" s="1266"/>
      <c r="AT12" s="1267" t="s">
        <v>90</v>
      </c>
      <c r="AU12" s="1267" t="s">
        <v>90</v>
      </c>
      <c r="AV12" s="1268"/>
      <c r="AW12" s="414" t="str">
        <f t="shared" si="11"/>
        <v/>
      </c>
      <c r="AX12" s="1269">
        <f t="shared" si="12"/>
        <v>0</v>
      </c>
      <c r="AY12" s="1269"/>
      <c r="AZ12" s="1269" t="str">
        <f t="shared" si="13"/>
        <v/>
      </c>
      <c r="BA12" s="1270" t="str">
        <f t="shared" si="14"/>
        <v/>
      </c>
      <c r="BB12" s="1270" t="str">
        <f t="shared" si="15"/>
        <v/>
      </c>
      <c r="BC12" s="1269" t="str">
        <f t="shared" si="16"/>
        <v/>
      </c>
      <c r="BD12" s="1269" t="str">
        <f t="shared" si="17"/>
        <v/>
      </c>
      <c r="BE12" s="1271" t="str">
        <f t="shared" si="18"/>
        <v/>
      </c>
      <c r="BF12" s="1271" t="str">
        <f t="shared" si="19"/>
        <v/>
      </c>
      <c r="BG12" s="1272"/>
      <c r="BH12" s="1273" t="s">
        <v>3667</v>
      </c>
      <c r="BI12" s="1119"/>
      <c r="BJ12" s="1119"/>
      <c r="BK12" s="1114">
        <f t="shared" si="22"/>
        <v>15.384615384615385</v>
      </c>
      <c r="BL12" s="1114">
        <f t="shared" si="23"/>
        <v>15</v>
      </c>
    </row>
    <row r="13" spans="1:64" s="41" customFormat="1" ht="27">
      <c r="A13" s="1354" t="s">
        <v>978</v>
      </c>
      <c r="B13" s="1355" t="s">
        <v>2740</v>
      </c>
      <c r="C13" s="1331" t="s">
        <v>476</v>
      </c>
      <c r="D13" s="1356">
        <v>1249</v>
      </c>
      <c r="E13" s="1356"/>
      <c r="F13" s="1356">
        <v>304</v>
      </c>
      <c r="G13" s="1356">
        <v>1465</v>
      </c>
      <c r="H13" s="1356"/>
      <c r="I13" s="1356">
        <v>357</v>
      </c>
      <c r="J13" s="1331" t="s">
        <v>1649</v>
      </c>
      <c r="K13" s="1357" t="s">
        <v>1650</v>
      </c>
      <c r="L13" s="1331" t="s">
        <v>1833</v>
      </c>
      <c r="M13" s="1331" t="s">
        <v>1651</v>
      </c>
      <c r="N13" s="1358" t="s">
        <v>1444</v>
      </c>
      <c r="O13" s="1036"/>
      <c r="P13" s="1256" t="s">
        <v>90</v>
      </c>
      <c r="Q13" s="1256" t="s">
        <v>90</v>
      </c>
      <c r="R13" s="1256" t="s">
        <v>90</v>
      </c>
      <c r="S13" s="1256" t="s">
        <v>90</v>
      </c>
      <c r="T13" s="1256" t="s">
        <v>90</v>
      </c>
      <c r="U13" s="1256" t="s">
        <v>90</v>
      </c>
      <c r="V13" s="1256" t="s">
        <v>90</v>
      </c>
      <c r="W13" s="1256"/>
      <c r="X13" s="1256"/>
      <c r="Y13" s="1256"/>
      <c r="Z13" s="1257" t="s">
        <v>90</v>
      </c>
      <c r="AA13" s="1256" t="s">
        <v>90</v>
      </c>
      <c r="AB13" s="1258"/>
      <c r="AC13" s="197" t="str">
        <f t="shared" si="20"/>
        <v>公務</v>
      </c>
      <c r="AD13" s="1259">
        <f t="shared" si="0"/>
        <v>0</v>
      </c>
      <c r="AE13" s="1259">
        <f t="shared" si="1"/>
        <v>0</v>
      </c>
      <c r="AF13" s="1260">
        <f t="shared" si="5"/>
        <v>-47.980008329862557</v>
      </c>
      <c r="AG13" s="1261">
        <f t="shared" si="6"/>
        <v>17.293835068054442</v>
      </c>
      <c r="AH13" s="1260">
        <f t="shared" si="7"/>
        <v>17.434210526315795</v>
      </c>
      <c r="AI13" s="1262">
        <f t="shared" si="8"/>
        <v>4108.5526315789475</v>
      </c>
      <c r="AJ13" s="1262">
        <f t="shared" si="9"/>
        <v>4103.6414565826326</v>
      </c>
      <c r="AK13" s="1263" t="str">
        <f t="shared" si="10"/>
        <v/>
      </c>
      <c r="AL13" s="1264" t="s">
        <v>978</v>
      </c>
      <c r="AM13" s="1265" t="s">
        <v>2740</v>
      </c>
      <c r="AN13" s="1274">
        <v>2401</v>
      </c>
      <c r="AO13" s="1274"/>
      <c r="AP13" s="1274">
        <v>586</v>
      </c>
      <c r="AQ13" s="1274">
        <v>1249</v>
      </c>
      <c r="AR13" s="1274"/>
      <c r="AS13" s="1274">
        <v>304</v>
      </c>
      <c r="AT13" s="1256" t="s">
        <v>90</v>
      </c>
      <c r="AU13" s="1256" t="s">
        <v>90</v>
      </c>
      <c r="AV13" s="1258"/>
      <c r="AW13" s="414" t="str">
        <f t="shared" si="11"/>
        <v/>
      </c>
      <c r="AX13" s="1275">
        <f t="shared" si="12"/>
        <v>0</v>
      </c>
      <c r="AY13" s="1275"/>
      <c r="AZ13" s="1275">
        <f t="shared" si="13"/>
        <v>0</v>
      </c>
      <c r="BA13" s="1276" t="str">
        <f t="shared" si="14"/>
        <v/>
      </c>
      <c r="BB13" s="1276" t="str">
        <f t="shared" si="15"/>
        <v/>
      </c>
      <c r="BC13" s="1275" t="str">
        <f t="shared" si="16"/>
        <v/>
      </c>
      <c r="BD13" s="1275" t="str">
        <f t="shared" si="17"/>
        <v/>
      </c>
      <c r="BE13" s="1277" t="str">
        <f t="shared" si="18"/>
        <v/>
      </c>
      <c r="BF13" s="1277" t="str">
        <f t="shared" si="19"/>
        <v/>
      </c>
      <c r="BG13" s="1278"/>
      <c r="BH13" s="1279" t="s">
        <v>3668</v>
      </c>
      <c r="BI13" s="1117"/>
      <c r="BJ13" s="1117"/>
      <c r="BK13" s="1114">
        <f t="shared" si="22"/>
        <v>4.1085526315789478</v>
      </c>
      <c r="BL13" s="1114">
        <f t="shared" si="23"/>
        <v>4.1036414565826327</v>
      </c>
    </row>
    <row r="14" spans="1:64" s="41" customFormat="1" ht="27">
      <c r="A14" s="1347" t="s">
        <v>979</v>
      </c>
      <c r="B14" s="1348" t="s">
        <v>2710</v>
      </c>
      <c r="C14" s="1332" t="s">
        <v>1423</v>
      </c>
      <c r="D14" s="1349">
        <v>372</v>
      </c>
      <c r="E14" s="1349"/>
      <c r="F14" s="1349">
        <v>94</v>
      </c>
      <c r="G14" s="1349">
        <v>444</v>
      </c>
      <c r="H14" s="1349"/>
      <c r="I14" s="1349">
        <v>109</v>
      </c>
      <c r="J14" s="1332" t="s">
        <v>477</v>
      </c>
      <c r="K14" s="1359" t="s">
        <v>478</v>
      </c>
      <c r="L14" s="1332" t="s">
        <v>1838</v>
      </c>
      <c r="M14" s="1332" t="s">
        <v>1424</v>
      </c>
      <c r="N14" s="1360" t="s">
        <v>1425</v>
      </c>
      <c r="O14" s="1036"/>
      <c r="P14" s="1280" t="s">
        <v>90</v>
      </c>
      <c r="Q14" s="1280" t="s">
        <v>90</v>
      </c>
      <c r="R14" s="1280" t="s">
        <v>90</v>
      </c>
      <c r="S14" s="1280" t="s">
        <v>90</v>
      </c>
      <c r="T14" s="1280" t="s">
        <v>90</v>
      </c>
      <c r="U14" s="1280" t="s">
        <v>90</v>
      </c>
      <c r="V14" s="1280" t="s">
        <v>90</v>
      </c>
      <c r="W14" s="1280"/>
      <c r="X14" s="1280"/>
      <c r="Y14" s="1280"/>
      <c r="Z14" s="1281" t="s">
        <v>90</v>
      </c>
      <c r="AA14" s="1280" t="s">
        <v>90</v>
      </c>
      <c r="AB14" s="1282"/>
      <c r="AC14" s="197" t="str">
        <f t="shared" si="20"/>
        <v>公務</v>
      </c>
      <c r="AD14" s="1283">
        <f t="shared" si="0"/>
        <v>0</v>
      </c>
      <c r="AE14" s="1283">
        <f t="shared" si="1"/>
        <v>0</v>
      </c>
      <c r="AF14" s="1284">
        <f t="shared" si="5"/>
        <v>5.0847457627118731</v>
      </c>
      <c r="AG14" s="480">
        <f t="shared" si="6"/>
        <v>19.354838709677423</v>
      </c>
      <c r="AH14" s="1284">
        <f t="shared" si="7"/>
        <v>15.957446808510634</v>
      </c>
      <c r="AI14" s="1285">
        <f t="shared" si="8"/>
        <v>3957.4468085106387</v>
      </c>
      <c r="AJ14" s="1285">
        <f t="shared" si="9"/>
        <v>4073.3944954128438</v>
      </c>
      <c r="AK14" s="482" t="str">
        <f t="shared" si="10"/>
        <v/>
      </c>
      <c r="AL14" s="1286" t="s">
        <v>979</v>
      </c>
      <c r="AM14" s="1287" t="s">
        <v>2710</v>
      </c>
      <c r="AN14" s="1288">
        <v>354</v>
      </c>
      <c r="AO14" s="1288"/>
      <c r="AP14" s="1288">
        <v>89</v>
      </c>
      <c r="AQ14" s="1288">
        <v>372</v>
      </c>
      <c r="AR14" s="1288"/>
      <c r="AS14" s="1288">
        <v>94</v>
      </c>
      <c r="AT14" s="1280" t="s">
        <v>90</v>
      </c>
      <c r="AU14" s="1280" t="s">
        <v>90</v>
      </c>
      <c r="AV14" s="1282"/>
      <c r="AW14" s="414" t="str">
        <f t="shared" si="11"/>
        <v/>
      </c>
      <c r="AX14" s="1289">
        <f t="shared" si="12"/>
        <v>0</v>
      </c>
      <c r="AY14" s="1289"/>
      <c r="AZ14" s="1289">
        <f t="shared" si="13"/>
        <v>0</v>
      </c>
      <c r="BA14" s="1290" t="str">
        <f t="shared" si="14"/>
        <v/>
      </c>
      <c r="BB14" s="1290" t="str">
        <f t="shared" si="15"/>
        <v/>
      </c>
      <c r="BC14" s="1289" t="str">
        <f t="shared" si="16"/>
        <v/>
      </c>
      <c r="BD14" s="1289" t="str">
        <f t="shared" si="17"/>
        <v/>
      </c>
      <c r="BE14" s="293" t="str">
        <f t="shared" si="18"/>
        <v/>
      </c>
      <c r="BF14" s="293" t="str">
        <f t="shared" si="19"/>
        <v/>
      </c>
      <c r="BG14" s="1291"/>
      <c r="BH14" s="1292" t="s">
        <v>3669</v>
      </c>
      <c r="BI14" s="1117"/>
      <c r="BJ14" s="1117"/>
      <c r="BK14" s="1114">
        <f t="shared" si="22"/>
        <v>3.9574468085106385</v>
      </c>
      <c r="BL14" s="1114">
        <f t="shared" si="23"/>
        <v>4.0733944954128436</v>
      </c>
    </row>
    <row r="15" spans="1:64" s="41" customFormat="1" ht="27">
      <c r="A15" s="1361" t="s">
        <v>980</v>
      </c>
      <c r="B15" s="1362" t="s">
        <v>2698</v>
      </c>
      <c r="C15" s="1363" t="s">
        <v>479</v>
      </c>
      <c r="D15" s="1364">
        <v>66</v>
      </c>
      <c r="E15" s="1364"/>
      <c r="F15" s="1364">
        <v>11</v>
      </c>
      <c r="G15" s="1364">
        <v>48</v>
      </c>
      <c r="H15" s="1364">
        <v>7</v>
      </c>
      <c r="I15" s="1364"/>
      <c r="J15" s="1363" t="s">
        <v>1495</v>
      </c>
      <c r="K15" s="1365" t="s">
        <v>3670</v>
      </c>
      <c r="L15" s="1363" t="s">
        <v>3671</v>
      </c>
      <c r="M15" s="1363" t="s">
        <v>3672</v>
      </c>
      <c r="N15" s="1366" t="s">
        <v>1458</v>
      </c>
      <c r="O15" s="1036"/>
      <c r="P15" s="1293" t="s">
        <v>90</v>
      </c>
      <c r="Q15" s="1293" t="s">
        <v>90</v>
      </c>
      <c r="R15" s="1293" t="s">
        <v>90</v>
      </c>
      <c r="S15" s="1293" t="s">
        <v>90</v>
      </c>
      <c r="T15" s="1293" t="s">
        <v>90</v>
      </c>
      <c r="U15" s="1293" t="s">
        <v>90</v>
      </c>
      <c r="V15" s="1293" t="s">
        <v>90</v>
      </c>
      <c r="W15" s="1293"/>
      <c r="X15" s="1293"/>
      <c r="Y15" s="1293"/>
      <c r="Z15" s="1050" t="s">
        <v>90</v>
      </c>
      <c r="AA15" s="1293" t="s">
        <v>90</v>
      </c>
      <c r="AB15" s="1075"/>
      <c r="AC15" s="197" t="str">
        <f t="shared" si="20"/>
        <v>公務</v>
      </c>
      <c r="AD15" s="1054">
        <f t="shared" si="0"/>
        <v>0</v>
      </c>
      <c r="AE15" s="1054">
        <f t="shared" si="1"/>
        <v>0</v>
      </c>
      <c r="AF15" s="194">
        <f t="shared" si="5"/>
        <v>50</v>
      </c>
      <c r="AG15" s="1294">
        <f t="shared" si="6"/>
        <v>-27.27272727272727</v>
      </c>
      <c r="AH15" s="194" t="str">
        <f t="shared" si="7"/>
        <v/>
      </c>
      <c r="AI15" s="196">
        <f t="shared" si="8"/>
        <v>6000</v>
      </c>
      <c r="AJ15" s="196">
        <f t="shared" si="9"/>
        <v>6857.1428571428569</v>
      </c>
      <c r="AK15" s="1295" t="str">
        <f t="shared" si="10"/>
        <v/>
      </c>
      <c r="AL15" s="1296" t="s">
        <v>980</v>
      </c>
      <c r="AM15" s="1297" t="s">
        <v>2698</v>
      </c>
      <c r="AN15" s="1298">
        <v>44</v>
      </c>
      <c r="AO15" s="1298">
        <v>0</v>
      </c>
      <c r="AP15" s="1298">
        <v>6</v>
      </c>
      <c r="AQ15" s="1298">
        <v>66</v>
      </c>
      <c r="AR15" s="1298"/>
      <c r="AS15" s="1298">
        <v>11</v>
      </c>
      <c r="AT15" s="1293" t="s">
        <v>90</v>
      </c>
      <c r="AU15" s="1293" t="s">
        <v>90</v>
      </c>
      <c r="AV15" s="1076"/>
      <c r="AW15" s="414" t="str">
        <f t="shared" si="11"/>
        <v/>
      </c>
      <c r="AX15" s="992">
        <f t="shared" si="12"/>
        <v>0</v>
      </c>
      <c r="AY15" s="992"/>
      <c r="AZ15" s="992">
        <f t="shared" si="13"/>
        <v>0</v>
      </c>
      <c r="BA15" s="993" t="str">
        <f t="shared" si="14"/>
        <v/>
      </c>
      <c r="BB15" s="993" t="str">
        <f t="shared" si="15"/>
        <v/>
      </c>
      <c r="BC15" s="992" t="str">
        <f t="shared" si="16"/>
        <v/>
      </c>
      <c r="BD15" s="992" t="str">
        <f t="shared" si="17"/>
        <v/>
      </c>
      <c r="BE15" s="292" t="str">
        <f t="shared" si="18"/>
        <v/>
      </c>
      <c r="BF15" s="292" t="str">
        <f t="shared" si="19"/>
        <v/>
      </c>
      <c r="BG15" s="189"/>
      <c r="BH15" s="1299" t="s">
        <v>3673</v>
      </c>
      <c r="BI15" s="1117"/>
      <c r="BJ15" s="1117"/>
      <c r="BK15" s="1114">
        <f t="shared" si="22"/>
        <v>6</v>
      </c>
      <c r="BL15" s="1114">
        <f t="shared" si="23"/>
        <v>6.8571428571428568</v>
      </c>
    </row>
    <row r="16" spans="1:64" s="41" customFormat="1" ht="27">
      <c r="A16" s="1367" t="s">
        <v>981</v>
      </c>
      <c r="B16" s="1362" t="s">
        <v>2735</v>
      </c>
      <c r="C16" s="1363" t="s">
        <v>480</v>
      </c>
      <c r="D16" s="1364">
        <v>18</v>
      </c>
      <c r="E16" s="1364"/>
      <c r="F16" s="1364">
        <v>4</v>
      </c>
      <c r="G16" s="1364">
        <v>18</v>
      </c>
      <c r="H16" s="1364"/>
      <c r="I16" s="1364">
        <v>4</v>
      </c>
      <c r="J16" s="1363" t="s">
        <v>481</v>
      </c>
      <c r="K16" s="1365" t="s">
        <v>3674</v>
      </c>
      <c r="L16" s="1363" t="s">
        <v>1456</v>
      </c>
      <c r="M16" s="1368" t="s">
        <v>3675</v>
      </c>
      <c r="N16" s="1369" t="s">
        <v>1458</v>
      </c>
      <c r="O16" s="1036"/>
      <c r="P16" s="1293" t="s">
        <v>90</v>
      </c>
      <c r="Q16" s="1293" t="s">
        <v>90</v>
      </c>
      <c r="R16" s="1293" t="s">
        <v>90</v>
      </c>
      <c r="S16" s="1293" t="s">
        <v>90</v>
      </c>
      <c r="T16" s="1293" t="s">
        <v>90</v>
      </c>
      <c r="U16" s="1293" t="s">
        <v>90</v>
      </c>
      <c r="V16" s="1293" t="s">
        <v>90</v>
      </c>
      <c r="W16" s="1293"/>
      <c r="X16" s="1293"/>
      <c r="Y16" s="1293"/>
      <c r="Z16" s="1050" t="s">
        <v>90</v>
      </c>
      <c r="AA16" s="1293" t="s">
        <v>90</v>
      </c>
      <c r="AB16" s="1300"/>
      <c r="AC16" s="197" t="str">
        <f t="shared" si="20"/>
        <v>公務</v>
      </c>
      <c r="AD16" s="1054">
        <f t="shared" si="0"/>
        <v>0</v>
      </c>
      <c r="AE16" s="1054">
        <f t="shared" si="1"/>
        <v>0</v>
      </c>
      <c r="AF16" s="194">
        <f t="shared" si="5"/>
        <v>33.333333333333329</v>
      </c>
      <c r="AG16" s="1294">
        <f t="shared" si="6"/>
        <v>0</v>
      </c>
      <c r="AH16" s="194">
        <f t="shared" si="7"/>
        <v>0</v>
      </c>
      <c r="AI16" s="196">
        <f t="shared" si="8"/>
        <v>4500</v>
      </c>
      <c r="AJ16" s="196">
        <f t="shared" si="9"/>
        <v>4500</v>
      </c>
      <c r="AK16" s="1295" t="str">
        <f t="shared" si="10"/>
        <v/>
      </c>
      <c r="AL16" s="1296" t="s">
        <v>981</v>
      </c>
      <c r="AM16" s="1297" t="s">
        <v>2735</v>
      </c>
      <c r="AN16" s="1298">
        <v>13.5</v>
      </c>
      <c r="AO16" s="1298"/>
      <c r="AP16" s="1298">
        <v>3</v>
      </c>
      <c r="AQ16" s="1298">
        <v>18</v>
      </c>
      <c r="AR16" s="1298"/>
      <c r="AS16" s="1298">
        <v>4</v>
      </c>
      <c r="AT16" s="1293" t="s">
        <v>90</v>
      </c>
      <c r="AU16" s="1293" t="s">
        <v>90</v>
      </c>
      <c r="AV16" s="1300"/>
      <c r="AW16" s="414" t="str">
        <f t="shared" si="11"/>
        <v/>
      </c>
      <c r="AX16" s="992">
        <f t="shared" si="12"/>
        <v>0</v>
      </c>
      <c r="AY16" s="992"/>
      <c r="AZ16" s="992">
        <f t="shared" si="13"/>
        <v>0</v>
      </c>
      <c r="BA16" s="993" t="str">
        <f t="shared" si="14"/>
        <v/>
      </c>
      <c r="BB16" s="993" t="str">
        <f t="shared" si="15"/>
        <v/>
      </c>
      <c r="BC16" s="992" t="str">
        <f t="shared" si="16"/>
        <v/>
      </c>
      <c r="BD16" s="992" t="str">
        <f t="shared" si="17"/>
        <v/>
      </c>
      <c r="BE16" s="292" t="str">
        <f t="shared" si="18"/>
        <v/>
      </c>
      <c r="BF16" s="292" t="str">
        <f t="shared" si="19"/>
        <v/>
      </c>
      <c r="BG16" s="1301"/>
      <c r="BH16" s="1299" t="s">
        <v>3676</v>
      </c>
      <c r="BI16" s="1117"/>
      <c r="BJ16" s="1117"/>
      <c r="BK16" s="1114">
        <f t="shared" si="22"/>
        <v>4.5</v>
      </c>
      <c r="BL16" s="1114">
        <f t="shared" si="23"/>
        <v>4.5</v>
      </c>
    </row>
    <row r="17" spans="1:64" s="41" customFormat="1" ht="27">
      <c r="A17" s="1370" t="s">
        <v>982</v>
      </c>
      <c r="B17" s="1371" t="s">
        <v>2726</v>
      </c>
      <c r="C17" s="1372" t="s">
        <v>483</v>
      </c>
      <c r="D17" s="1373">
        <v>51</v>
      </c>
      <c r="E17" s="1373"/>
      <c r="F17" s="1373">
        <v>10</v>
      </c>
      <c r="G17" s="1373">
        <v>91</v>
      </c>
      <c r="H17" s="1373"/>
      <c r="I17" s="1373">
        <v>19</v>
      </c>
      <c r="J17" s="1372" t="s">
        <v>484</v>
      </c>
      <c r="K17" s="1374" t="s">
        <v>3683</v>
      </c>
      <c r="L17" s="1372" t="s">
        <v>1430</v>
      </c>
      <c r="M17" s="1375" t="s">
        <v>3677</v>
      </c>
      <c r="N17" s="1376" t="s">
        <v>1425</v>
      </c>
      <c r="O17" s="1036"/>
      <c r="P17" s="1293" t="s">
        <v>90</v>
      </c>
      <c r="Q17" s="1293" t="s">
        <v>90</v>
      </c>
      <c r="R17" s="1293" t="s">
        <v>90</v>
      </c>
      <c r="S17" s="1293" t="s">
        <v>90</v>
      </c>
      <c r="T17" s="1293" t="s">
        <v>90</v>
      </c>
      <c r="U17" s="1293" t="s">
        <v>90</v>
      </c>
      <c r="V17" s="1293" t="s">
        <v>90</v>
      </c>
      <c r="W17" s="1293"/>
      <c r="X17" s="1293"/>
      <c r="Y17" s="1293"/>
      <c r="Z17" s="1050" t="s">
        <v>90</v>
      </c>
      <c r="AA17" s="1293" t="s">
        <v>90</v>
      </c>
      <c r="AB17" s="1302"/>
      <c r="AC17" s="197" t="str">
        <f t="shared" si="20"/>
        <v>公務</v>
      </c>
      <c r="AD17" s="1054">
        <f t="shared" si="0"/>
        <v>0</v>
      </c>
      <c r="AE17" s="1054">
        <f t="shared" si="1"/>
        <v>0</v>
      </c>
      <c r="AF17" s="194">
        <f t="shared" si="5"/>
        <v>-36.090225563909769</v>
      </c>
      <c r="AG17" s="1303">
        <f t="shared" si="6"/>
        <v>78.431372549019613</v>
      </c>
      <c r="AH17" s="194">
        <f t="shared" si="7"/>
        <v>89.999999999999986</v>
      </c>
      <c r="AI17" s="196">
        <f t="shared" si="8"/>
        <v>5100</v>
      </c>
      <c r="AJ17" s="196">
        <f t="shared" si="9"/>
        <v>4789.4736842105267</v>
      </c>
      <c r="AK17" s="1304" t="str">
        <f t="shared" si="10"/>
        <v/>
      </c>
      <c r="AL17" s="1305" t="s">
        <v>982</v>
      </c>
      <c r="AM17" s="1306" t="s">
        <v>2726</v>
      </c>
      <c r="AN17" s="1307">
        <v>79.8</v>
      </c>
      <c r="AO17" s="1307"/>
      <c r="AP17" s="1307">
        <v>17</v>
      </c>
      <c r="AQ17" s="1307">
        <v>51</v>
      </c>
      <c r="AR17" s="1307"/>
      <c r="AS17" s="1307">
        <v>10</v>
      </c>
      <c r="AT17" s="1293" t="s">
        <v>90</v>
      </c>
      <c r="AU17" s="1293" t="s">
        <v>90</v>
      </c>
      <c r="AV17" s="1302"/>
      <c r="AW17" s="414" t="str">
        <f t="shared" si="11"/>
        <v/>
      </c>
      <c r="AX17" s="992">
        <f t="shared" si="12"/>
        <v>0</v>
      </c>
      <c r="AY17" s="992"/>
      <c r="AZ17" s="992">
        <f t="shared" si="13"/>
        <v>0</v>
      </c>
      <c r="BA17" s="993" t="str">
        <f t="shared" si="14"/>
        <v/>
      </c>
      <c r="BB17" s="993" t="str">
        <f t="shared" si="15"/>
        <v/>
      </c>
      <c r="BC17" s="992" t="str">
        <f t="shared" si="16"/>
        <v/>
      </c>
      <c r="BD17" s="992" t="str">
        <f t="shared" si="17"/>
        <v/>
      </c>
      <c r="BE17" s="292" t="str">
        <f t="shared" si="18"/>
        <v/>
      </c>
      <c r="BF17" s="292" t="str">
        <f t="shared" si="19"/>
        <v/>
      </c>
      <c r="BG17" s="1301"/>
      <c r="BH17" s="1299" t="s">
        <v>3678</v>
      </c>
      <c r="BI17" s="1117"/>
      <c r="BJ17" s="1117"/>
      <c r="BK17" s="1114">
        <f t="shared" si="22"/>
        <v>5.0999999999999996</v>
      </c>
      <c r="BL17" s="1114">
        <f t="shared" si="23"/>
        <v>4.7894736842105265</v>
      </c>
    </row>
    <row r="18" spans="1:64" s="41" customFormat="1" ht="27">
      <c r="A18" s="1377" t="s">
        <v>983</v>
      </c>
      <c r="B18" s="1378" t="s">
        <v>2747</v>
      </c>
      <c r="C18" s="1379" t="s">
        <v>485</v>
      </c>
      <c r="D18" s="1421">
        <v>15</v>
      </c>
      <c r="E18" s="1421"/>
      <c r="F18" s="1421">
        <v>2</v>
      </c>
      <c r="G18" s="1421">
        <v>49</v>
      </c>
      <c r="H18" s="1421">
        <v>7</v>
      </c>
      <c r="I18" s="1421"/>
      <c r="J18" s="1379" t="s">
        <v>486</v>
      </c>
      <c r="K18" s="1422" t="s">
        <v>482</v>
      </c>
      <c r="L18" s="1379" t="s">
        <v>1450</v>
      </c>
      <c r="M18" s="1379" t="s">
        <v>1457</v>
      </c>
      <c r="N18" s="1423" t="s">
        <v>1425</v>
      </c>
      <c r="O18" s="1308"/>
      <c r="P18" s="1309" t="s">
        <v>90</v>
      </c>
      <c r="Q18" s="1309" t="s">
        <v>90</v>
      </c>
      <c r="R18" s="1309" t="s">
        <v>90</v>
      </c>
      <c r="S18" s="1309" t="s">
        <v>90</v>
      </c>
      <c r="T18" s="1309" t="s">
        <v>90</v>
      </c>
      <c r="U18" s="1309" t="s">
        <v>90</v>
      </c>
      <c r="V18" s="1309" t="s">
        <v>90</v>
      </c>
      <c r="W18" s="1309"/>
      <c r="X18" s="1309"/>
      <c r="Y18" s="1309"/>
      <c r="Z18" s="1310" t="s">
        <v>90</v>
      </c>
      <c r="AA18" s="1309" t="s">
        <v>90</v>
      </c>
      <c r="AB18" s="1311" t="s">
        <v>2987</v>
      </c>
      <c r="AC18" s="1312" t="str">
        <f t="shared" si="20"/>
        <v>公務</v>
      </c>
      <c r="AD18" s="1313">
        <f t="shared" si="0"/>
        <v>0</v>
      </c>
      <c r="AE18" s="1313">
        <f t="shared" si="1"/>
        <v>0</v>
      </c>
      <c r="AF18" s="1314">
        <f t="shared" si="5"/>
        <v>7.1428571428571397</v>
      </c>
      <c r="AG18" s="1315">
        <f t="shared" si="6"/>
        <v>226.66666666666666</v>
      </c>
      <c r="AH18" s="1314" t="str">
        <f t="shared" si="7"/>
        <v/>
      </c>
      <c r="AI18" s="1316">
        <f t="shared" si="8"/>
        <v>7500</v>
      </c>
      <c r="AJ18" s="1316">
        <f t="shared" si="9"/>
        <v>7000</v>
      </c>
      <c r="AK18" s="1317" t="str">
        <f t="shared" si="10"/>
        <v/>
      </c>
      <c r="AL18" s="1318" t="s">
        <v>983</v>
      </c>
      <c r="AM18" s="1319" t="s">
        <v>2747</v>
      </c>
      <c r="AN18" s="1320">
        <v>14</v>
      </c>
      <c r="AO18" s="1320"/>
      <c r="AP18" s="1320">
        <v>3</v>
      </c>
      <c r="AQ18" s="1320">
        <v>15</v>
      </c>
      <c r="AR18" s="1320"/>
      <c r="AS18" s="1320">
        <v>2</v>
      </c>
      <c r="AT18" s="1309" t="s">
        <v>90</v>
      </c>
      <c r="AU18" s="1309" t="s">
        <v>90</v>
      </c>
      <c r="AV18" s="1311" t="s">
        <v>3679</v>
      </c>
      <c r="AW18" s="1321" t="str">
        <f t="shared" si="11"/>
        <v/>
      </c>
      <c r="AX18" s="1322">
        <f t="shared" si="12"/>
        <v>0</v>
      </c>
      <c r="AY18" s="1322"/>
      <c r="AZ18" s="1322">
        <f t="shared" si="13"/>
        <v>0</v>
      </c>
      <c r="BA18" s="1323" t="str">
        <f t="shared" si="14"/>
        <v/>
      </c>
      <c r="BB18" s="1323" t="str">
        <f t="shared" si="15"/>
        <v/>
      </c>
      <c r="BC18" s="1322" t="str">
        <f t="shared" si="16"/>
        <v/>
      </c>
      <c r="BD18" s="1322" t="str">
        <f t="shared" si="17"/>
        <v/>
      </c>
      <c r="BE18" s="1322" t="str">
        <f t="shared" si="18"/>
        <v/>
      </c>
      <c r="BF18" s="1322" t="str">
        <f t="shared" si="19"/>
        <v/>
      </c>
      <c r="BG18" s="1324"/>
      <c r="BH18" s="1424" t="s">
        <v>3680</v>
      </c>
      <c r="BI18" s="1117"/>
      <c r="BJ18" s="1117"/>
      <c r="BK18" s="1114">
        <f t="shared" si="22"/>
        <v>7.5</v>
      </c>
      <c r="BL18" s="1114">
        <f t="shared" si="23"/>
        <v>7</v>
      </c>
    </row>
    <row r="19" spans="1:64" s="41" customFormat="1" ht="40.5">
      <c r="A19" s="1370" t="s">
        <v>984</v>
      </c>
      <c r="B19" s="1371" t="s">
        <v>3681</v>
      </c>
      <c r="C19" s="1372" t="s">
        <v>2090</v>
      </c>
      <c r="D19" s="1373">
        <v>0</v>
      </c>
      <c r="E19" s="1373">
        <v>0</v>
      </c>
      <c r="F19" s="1373"/>
      <c r="G19" s="1373">
        <v>0</v>
      </c>
      <c r="H19" s="1373">
        <v>0</v>
      </c>
      <c r="I19" s="1373"/>
      <c r="J19" s="1372" t="s">
        <v>3682</v>
      </c>
      <c r="K19" s="1380" t="s">
        <v>488</v>
      </c>
      <c r="L19" s="1372" t="s">
        <v>1666</v>
      </c>
      <c r="M19" s="1372" t="s">
        <v>1667</v>
      </c>
      <c r="N19" s="1381"/>
      <c r="O19" s="1036"/>
      <c r="P19" s="1293" t="s">
        <v>90</v>
      </c>
      <c r="Q19" s="1293" t="s">
        <v>90</v>
      </c>
      <c r="R19" s="1293" t="s">
        <v>90</v>
      </c>
      <c r="S19" s="1293" t="s">
        <v>90</v>
      </c>
      <c r="T19" s="1293" t="s">
        <v>90</v>
      </c>
      <c r="U19" s="1293" t="s">
        <v>90</v>
      </c>
      <c r="V19" s="1293" t="s">
        <v>90</v>
      </c>
      <c r="W19" s="1293"/>
      <c r="X19" s="1293"/>
      <c r="Y19" s="1293"/>
      <c r="Z19" s="1050" t="s">
        <v>90</v>
      </c>
      <c r="AA19" s="1293" t="s">
        <v>90</v>
      </c>
      <c r="AB19" s="1325" t="s">
        <v>2988</v>
      </c>
      <c r="AC19" s="197" t="str">
        <f t="shared" si="20"/>
        <v>公務</v>
      </c>
      <c r="AD19" s="1054">
        <f t="shared" si="0"/>
        <v>0</v>
      </c>
      <c r="AE19" s="1054">
        <f t="shared" si="1"/>
        <v>0</v>
      </c>
      <c r="AF19" s="194">
        <f t="shared" si="5"/>
        <v>-100</v>
      </c>
      <c r="AG19" s="1303" t="str">
        <f t="shared" si="6"/>
        <v/>
      </c>
      <c r="AH19" s="194" t="str">
        <f t="shared" si="7"/>
        <v/>
      </c>
      <c r="AI19" s="196" t="str">
        <f t="shared" si="8"/>
        <v/>
      </c>
      <c r="AJ19" s="196" t="str">
        <f t="shared" si="9"/>
        <v/>
      </c>
      <c r="AK19" s="1304" t="str">
        <f t="shared" si="10"/>
        <v/>
      </c>
      <c r="AL19" s="1305" t="s">
        <v>984</v>
      </c>
      <c r="AM19" s="1306" t="s">
        <v>3681</v>
      </c>
      <c r="AN19" s="1307">
        <v>4</v>
      </c>
      <c r="AO19" s="1307">
        <v>1</v>
      </c>
      <c r="AP19" s="1307"/>
      <c r="AQ19" s="1307">
        <v>0</v>
      </c>
      <c r="AR19" s="1307">
        <v>0</v>
      </c>
      <c r="AS19" s="1307"/>
      <c r="AT19" s="1293" t="s">
        <v>90</v>
      </c>
      <c r="AU19" s="1293" t="s">
        <v>90</v>
      </c>
      <c r="AV19" s="1325" t="s">
        <v>2988</v>
      </c>
      <c r="AW19" s="414" t="str">
        <f t="shared" si="11"/>
        <v/>
      </c>
      <c r="AX19" s="992">
        <f t="shared" si="12"/>
        <v>0</v>
      </c>
      <c r="AY19" s="992"/>
      <c r="AZ19" s="992" t="str">
        <f t="shared" si="13"/>
        <v/>
      </c>
      <c r="BA19" s="993" t="str">
        <f t="shared" si="14"/>
        <v/>
      </c>
      <c r="BB19" s="993" t="str">
        <f t="shared" si="15"/>
        <v/>
      </c>
      <c r="BC19" s="992" t="str">
        <f t="shared" si="16"/>
        <v/>
      </c>
      <c r="BD19" s="992" t="str">
        <f t="shared" si="17"/>
        <v/>
      </c>
      <c r="BE19" s="292" t="str">
        <f t="shared" si="18"/>
        <v/>
      </c>
      <c r="BF19" s="292" t="str">
        <f t="shared" si="19"/>
        <v/>
      </c>
      <c r="BG19" s="1301"/>
      <c r="BH19" s="1299" t="s">
        <v>3420</v>
      </c>
      <c r="BI19" s="1117"/>
      <c r="BJ19" s="1117"/>
      <c r="BK19" s="1114" t="e">
        <f t="shared" si="22"/>
        <v>#DIV/0!</v>
      </c>
      <c r="BL19" s="1114" t="e">
        <f t="shared" si="23"/>
        <v>#DIV/0!</v>
      </c>
    </row>
    <row r="20" spans="1:64" s="41" customFormat="1" ht="54">
      <c r="A20" s="373" t="s">
        <v>3108</v>
      </c>
      <c r="B20" s="1342" t="s">
        <v>3432</v>
      </c>
      <c r="C20" s="1343"/>
      <c r="D20" s="1344">
        <f>SUM(D21:D33)</f>
        <v>591.25</v>
      </c>
      <c r="E20" s="1344">
        <f t="shared" ref="E20:I20" si="24">SUM(E21:E33)</f>
        <v>45</v>
      </c>
      <c r="F20" s="1344">
        <f t="shared" si="24"/>
        <v>112</v>
      </c>
      <c r="G20" s="1344">
        <f t="shared" si="24"/>
        <v>806.7</v>
      </c>
      <c r="H20" s="1344">
        <f t="shared" si="24"/>
        <v>63</v>
      </c>
      <c r="I20" s="1344">
        <f t="shared" si="24"/>
        <v>131</v>
      </c>
      <c r="J20" s="1343"/>
      <c r="K20" s="1345"/>
      <c r="L20" s="1343"/>
      <c r="M20" s="1343"/>
      <c r="N20" s="1346" t="s">
        <v>3396</v>
      </c>
      <c r="O20" s="1036"/>
      <c r="P20" s="1052"/>
      <c r="Q20" s="1052"/>
      <c r="R20" s="1052"/>
      <c r="S20" s="1052"/>
      <c r="T20" s="1052"/>
      <c r="U20" s="1052"/>
      <c r="V20" s="1052"/>
      <c r="W20" s="1052"/>
      <c r="X20" s="1052"/>
      <c r="Y20" s="1052"/>
      <c r="Z20" s="1051"/>
      <c r="AA20" s="1052"/>
      <c r="AB20" s="1077"/>
      <c r="AC20" s="135"/>
      <c r="AD20" s="1062"/>
      <c r="AE20" s="1062"/>
      <c r="AF20" s="136"/>
      <c r="AG20" s="137"/>
      <c r="AH20" s="136"/>
      <c r="AI20" s="138"/>
      <c r="AJ20" s="138"/>
      <c r="AK20" s="129"/>
      <c r="AL20" s="503"/>
      <c r="AM20" s="1071"/>
      <c r="AN20" s="1072"/>
      <c r="AO20" s="1072"/>
      <c r="AP20" s="1072"/>
      <c r="AQ20" s="1072"/>
      <c r="AR20" s="1072"/>
      <c r="AS20" s="1072"/>
      <c r="AT20" s="1052"/>
      <c r="AU20" s="1052"/>
      <c r="AV20" s="1077"/>
      <c r="AW20" s="262" t="str">
        <f t="shared" ref="AW20:AW33" si="25">IF($B20="","",IF(AM20&lt;&gt;$B20,"修正",""))</f>
        <v>修正</v>
      </c>
      <c r="AX20" s="827">
        <f t="shared" ref="AX20:AX33" si="26">IF(AND($D20="",AQ20=""),"",$D20-AQ20)</f>
        <v>591.25</v>
      </c>
      <c r="AY20" s="827"/>
      <c r="AZ20" s="827">
        <f t="shared" ref="AZ20:AZ33" si="27">IF(AND($F20="",AS20=""),"",$F20-AS20)</f>
        <v>112</v>
      </c>
      <c r="BA20" s="828" t="str">
        <f t="shared" ref="BA20:BA33" si="28">IF(AND(AN20="",AQ20=""),"",IF(OR(AX20="",AX20=0),"",IF(AN20=0,"",(AQ20/AN20-1)*100)))</f>
        <v/>
      </c>
      <c r="BB20" s="828" t="str">
        <f t="shared" ref="BB20:BB33" si="29">IF(AND(AN20="",$D20=""),"",IF(OR(AX20="",AX20=0),"",IF(AN20=0,"",($D20/AN20-1)*100)))</f>
        <v/>
      </c>
      <c r="BC20" s="827" t="str">
        <f t="shared" ref="BC20:BC33" si="30">IF(AND(AT20="",$R20=""),"",IF(AT20&lt;&gt;$R20,"修正",""))</f>
        <v/>
      </c>
      <c r="BD20" s="827" t="str">
        <f t="shared" ref="BD20:BD33" si="31">IF(AND(AU20="",$U20=""),"",IF(AU20&lt;&gt;$U20,"修正",""))</f>
        <v/>
      </c>
      <c r="BE20" s="1064" t="str">
        <f t="shared" ref="BE20:BE33" si="32">IF(AX20="","",IF(AND(AQ20=0,$D20&gt;0,OR($U20="X",$U20=""),$V20&lt;&gt;"N"),"是否漏編",""))</f>
        <v>是否漏編</v>
      </c>
      <c r="BF20" s="1064" t="str">
        <f t="shared" ref="BF20:BF33" si="33">IF(BE20&lt;&gt;"","chk",IF(OR(AT20="D",$R20="D"),IF(SUM($D20,AQ20)=0,"",IF(OR(AW20&lt;&gt;"",COUNTIF(AX20,"&gt;0")+COUNTIF(AX20,"&lt;0")&gt;0,BC20&lt;&gt;"",BD20&lt;&gt;""),"chk","")),""))</f>
        <v>chk</v>
      </c>
      <c r="BG20" s="490" t="s">
        <v>3122</v>
      </c>
      <c r="BH20" s="1118" t="s">
        <v>2661</v>
      </c>
      <c r="BI20" s="1117"/>
      <c r="BJ20" s="1117"/>
      <c r="BK20" s="1114">
        <f t="shared" si="22"/>
        <v>3.765923566878981</v>
      </c>
      <c r="BL20" s="1114">
        <f t="shared" si="23"/>
        <v>4.1582474226804127</v>
      </c>
    </row>
    <row r="21" spans="1:64" s="41" customFormat="1" ht="54">
      <c r="A21" s="1382" t="s">
        <v>3684</v>
      </c>
      <c r="B21" s="1383" t="s">
        <v>3685</v>
      </c>
      <c r="C21" s="1384" t="s">
        <v>3686</v>
      </c>
      <c r="D21" s="1385" t="s">
        <v>3687</v>
      </c>
      <c r="E21" s="1386">
        <v>6</v>
      </c>
      <c r="F21" s="1386"/>
      <c r="G21" s="1385">
        <v>137.5</v>
      </c>
      <c r="H21" s="1386">
        <v>28</v>
      </c>
      <c r="I21" s="1386"/>
      <c r="J21" s="1384" t="s">
        <v>3688</v>
      </c>
      <c r="K21" s="1387" t="s">
        <v>3689</v>
      </c>
      <c r="L21" s="1384" t="s">
        <v>3690</v>
      </c>
      <c r="M21" s="1384" t="s">
        <v>3691</v>
      </c>
      <c r="N21" s="1388" t="s">
        <v>3692</v>
      </c>
      <c r="O21" s="1036"/>
      <c r="P21" s="1052"/>
      <c r="Q21" s="1052"/>
      <c r="R21" s="1052"/>
      <c r="S21" s="1052"/>
      <c r="T21" s="1052"/>
      <c r="U21" s="1052"/>
      <c r="V21" s="1052"/>
      <c r="W21" s="1052"/>
      <c r="X21" s="1052"/>
      <c r="Y21" s="1052"/>
      <c r="Z21" s="1051"/>
      <c r="AA21" s="1052"/>
      <c r="AB21" s="1077"/>
      <c r="AC21" s="135"/>
      <c r="AD21" s="1062"/>
      <c r="AE21" s="1062"/>
      <c r="AF21" s="136"/>
      <c r="AG21" s="137"/>
      <c r="AH21" s="136"/>
      <c r="AI21" s="138"/>
      <c r="AJ21" s="138"/>
      <c r="AK21" s="129"/>
      <c r="AL21" s="503"/>
      <c r="AM21" s="1071"/>
      <c r="AN21" s="1072"/>
      <c r="AO21" s="1072"/>
      <c r="AP21" s="1072"/>
      <c r="AQ21" s="1072"/>
      <c r="AR21" s="1072"/>
      <c r="AS21" s="1072"/>
      <c r="AT21" s="1052"/>
      <c r="AU21" s="1052"/>
      <c r="AV21" s="1077"/>
      <c r="AW21" s="262" t="str">
        <f t="shared" si="25"/>
        <v>修正</v>
      </c>
      <c r="AX21" s="827">
        <f t="shared" si="26"/>
        <v>43</v>
      </c>
      <c r="AY21" s="827"/>
      <c r="AZ21" s="827" t="str">
        <f t="shared" si="27"/>
        <v/>
      </c>
      <c r="BA21" s="828" t="str">
        <f t="shared" si="28"/>
        <v/>
      </c>
      <c r="BB21" s="828" t="str">
        <f t="shared" si="29"/>
        <v/>
      </c>
      <c r="BC21" s="827" t="str">
        <f t="shared" si="30"/>
        <v/>
      </c>
      <c r="BD21" s="827" t="str">
        <f t="shared" si="31"/>
        <v/>
      </c>
      <c r="BE21" s="1064" t="str">
        <f t="shared" si="32"/>
        <v>是否漏編</v>
      </c>
      <c r="BF21" s="1064" t="str">
        <f t="shared" si="33"/>
        <v>chk</v>
      </c>
      <c r="BG21" s="490" t="s">
        <v>3122</v>
      </c>
      <c r="BH21" s="1116" t="s">
        <v>3395</v>
      </c>
      <c r="BI21" s="1117"/>
      <c r="BJ21" s="1117"/>
      <c r="BK21" s="1114">
        <f t="shared" si="22"/>
        <v>7.166666666666667</v>
      </c>
      <c r="BL21" s="1114">
        <f t="shared" si="23"/>
        <v>4.9107142857142856</v>
      </c>
    </row>
    <row r="22" spans="1:64" s="41" customFormat="1" ht="54">
      <c r="A22" s="1382" t="s">
        <v>3693</v>
      </c>
      <c r="B22" s="1383" t="s">
        <v>3694</v>
      </c>
      <c r="C22" s="1384" t="s">
        <v>3695</v>
      </c>
      <c r="D22" s="1386">
        <v>31.5</v>
      </c>
      <c r="E22" s="1386">
        <v>7</v>
      </c>
      <c r="F22" s="1386"/>
      <c r="G22" s="1386">
        <v>40.5</v>
      </c>
      <c r="H22" s="1386">
        <v>9</v>
      </c>
      <c r="I22" s="1386"/>
      <c r="J22" s="1384" t="s">
        <v>3696</v>
      </c>
      <c r="K22" s="1387" t="s">
        <v>3697</v>
      </c>
      <c r="L22" s="1384" t="s">
        <v>3698</v>
      </c>
      <c r="M22" s="1384" t="s">
        <v>3699</v>
      </c>
      <c r="N22" s="1388" t="s">
        <v>3396</v>
      </c>
      <c r="O22" s="1036"/>
      <c r="P22" s="1052"/>
      <c r="Q22" s="1052"/>
      <c r="R22" s="1052"/>
      <c r="S22" s="1052"/>
      <c r="T22" s="1052"/>
      <c r="U22" s="1052"/>
      <c r="V22" s="1052"/>
      <c r="W22" s="1052"/>
      <c r="X22" s="1052"/>
      <c r="Y22" s="1052"/>
      <c r="Z22" s="1051"/>
      <c r="AA22" s="1052"/>
      <c r="AB22" s="1077"/>
      <c r="AC22" s="135"/>
      <c r="AD22" s="1062"/>
      <c r="AE22" s="1062"/>
      <c r="AF22" s="136"/>
      <c r="AG22" s="137"/>
      <c r="AH22" s="136"/>
      <c r="AI22" s="138"/>
      <c r="AJ22" s="138"/>
      <c r="AK22" s="129"/>
      <c r="AL22" s="503"/>
      <c r="AM22" s="1071"/>
      <c r="AN22" s="1072"/>
      <c r="AO22" s="1072"/>
      <c r="AP22" s="1072"/>
      <c r="AQ22" s="1072"/>
      <c r="AR22" s="1072"/>
      <c r="AS22" s="1072"/>
      <c r="AT22" s="1052"/>
      <c r="AU22" s="1052"/>
      <c r="AV22" s="1077"/>
      <c r="AW22" s="262" t="str">
        <f t="shared" si="25"/>
        <v>修正</v>
      </c>
      <c r="AX22" s="827">
        <f t="shared" si="26"/>
        <v>31.5</v>
      </c>
      <c r="AY22" s="827"/>
      <c r="AZ22" s="827" t="str">
        <f t="shared" si="27"/>
        <v/>
      </c>
      <c r="BA22" s="828" t="str">
        <f t="shared" si="28"/>
        <v/>
      </c>
      <c r="BB22" s="828" t="str">
        <f t="shared" si="29"/>
        <v/>
      </c>
      <c r="BC22" s="827" t="str">
        <f t="shared" si="30"/>
        <v/>
      </c>
      <c r="BD22" s="827" t="str">
        <f t="shared" si="31"/>
        <v/>
      </c>
      <c r="BE22" s="1064" t="str">
        <f t="shared" si="32"/>
        <v>是否漏編</v>
      </c>
      <c r="BF22" s="1064" t="str">
        <f t="shared" si="33"/>
        <v>chk</v>
      </c>
      <c r="BG22" s="490" t="s">
        <v>3122</v>
      </c>
      <c r="BH22" s="1116" t="s">
        <v>3395</v>
      </c>
      <c r="BI22" s="1117"/>
      <c r="BJ22" s="1117"/>
      <c r="BK22" s="1114">
        <f t="shared" si="22"/>
        <v>4.5</v>
      </c>
      <c r="BL22" s="1114">
        <f t="shared" si="23"/>
        <v>4.5</v>
      </c>
    </row>
    <row r="23" spans="1:64" s="41" customFormat="1" ht="54">
      <c r="A23" s="1382" t="s">
        <v>987</v>
      </c>
      <c r="B23" s="1383" t="s">
        <v>3700</v>
      </c>
      <c r="C23" s="1384" t="s">
        <v>3701</v>
      </c>
      <c r="D23" s="1386">
        <v>212.9</v>
      </c>
      <c r="E23" s="1386"/>
      <c r="F23" s="1386">
        <v>76</v>
      </c>
      <c r="G23" s="1386">
        <v>206.9</v>
      </c>
      <c r="H23" s="1386"/>
      <c r="I23" s="1386">
        <v>81</v>
      </c>
      <c r="J23" s="1384" t="s">
        <v>3702</v>
      </c>
      <c r="K23" s="1387" t="s">
        <v>3703</v>
      </c>
      <c r="L23" s="1384" t="s">
        <v>3704</v>
      </c>
      <c r="M23" s="1384" t="s">
        <v>3705</v>
      </c>
      <c r="N23" s="1384" t="s">
        <v>1458</v>
      </c>
      <c r="O23" s="1036"/>
      <c r="P23" s="1052"/>
      <c r="Q23" s="1052"/>
      <c r="R23" s="1052"/>
      <c r="S23" s="1052"/>
      <c r="T23" s="1052"/>
      <c r="U23" s="1052"/>
      <c r="V23" s="1052"/>
      <c r="W23" s="1052"/>
      <c r="X23" s="1052"/>
      <c r="Y23" s="1052"/>
      <c r="Z23" s="1051"/>
      <c r="AA23" s="1052"/>
      <c r="AB23" s="1077"/>
      <c r="AC23" s="135"/>
      <c r="AD23" s="1062"/>
      <c r="AE23" s="1062"/>
      <c r="AF23" s="136"/>
      <c r="AG23" s="137"/>
      <c r="AH23" s="136"/>
      <c r="AI23" s="138"/>
      <c r="AJ23" s="138"/>
      <c r="AK23" s="129"/>
      <c r="AL23" s="503"/>
      <c r="AM23" s="1071"/>
      <c r="AN23" s="1072"/>
      <c r="AO23" s="1072"/>
      <c r="AP23" s="1072"/>
      <c r="AQ23" s="1072"/>
      <c r="AR23" s="1072"/>
      <c r="AS23" s="1072"/>
      <c r="AT23" s="1052"/>
      <c r="AU23" s="1052"/>
      <c r="AV23" s="1077"/>
      <c r="AW23" s="262" t="str">
        <f t="shared" si="25"/>
        <v>修正</v>
      </c>
      <c r="AX23" s="827">
        <f t="shared" si="26"/>
        <v>212.9</v>
      </c>
      <c r="AY23" s="827"/>
      <c r="AZ23" s="827">
        <f t="shared" si="27"/>
        <v>76</v>
      </c>
      <c r="BA23" s="828" t="str">
        <f t="shared" si="28"/>
        <v/>
      </c>
      <c r="BB23" s="828" t="str">
        <f t="shared" si="29"/>
        <v/>
      </c>
      <c r="BC23" s="827" t="str">
        <f t="shared" si="30"/>
        <v/>
      </c>
      <c r="BD23" s="827" t="str">
        <f t="shared" si="31"/>
        <v/>
      </c>
      <c r="BE23" s="1064" t="str">
        <f t="shared" si="32"/>
        <v>是否漏編</v>
      </c>
      <c r="BF23" s="1064" t="str">
        <f t="shared" si="33"/>
        <v>chk</v>
      </c>
      <c r="BG23" s="490" t="s">
        <v>3122</v>
      </c>
      <c r="BH23" s="1116" t="s">
        <v>3395</v>
      </c>
      <c r="BI23" s="1117"/>
      <c r="BJ23" s="1117"/>
      <c r="BK23" s="1114">
        <f t="shared" si="22"/>
        <v>2.8013157894736844</v>
      </c>
      <c r="BL23" s="1114">
        <f t="shared" si="23"/>
        <v>2.5543209876543211</v>
      </c>
    </row>
    <row r="24" spans="1:64" s="41" customFormat="1" ht="54">
      <c r="A24" s="1382" t="s">
        <v>988</v>
      </c>
      <c r="B24" s="1383" t="s">
        <v>3706</v>
      </c>
      <c r="C24" s="1384" t="s">
        <v>3707</v>
      </c>
      <c r="D24" s="1386">
        <v>104</v>
      </c>
      <c r="E24" s="1386"/>
      <c r="F24" s="1386">
        <v>23</v>
      </c>
      <c r="G24" s="1386">
        <v>117</v>
      </c>
      <c r="H24" s="1386"/>
      <c r="I24" s="1386">
        <v>26</v>
      </c>
      <c r="J24" s="1384" t="s">
        <v>3708</v>
      </c>
      <c r="K24" s="1387" t="s">
        <v>3709</v>
      </c>
      <c r="L24" s="1384" t="s">
        <v>3710</v>
      </c>
      <c r="M24" s="1384" t="s">
        <v>3711</v>
      </c>
      <c r="N24" s="1388" t="s">
        <v>3712</v>
      </c>
      <c r="O24" s="1036"/>
      <c r="P24" s="1052"/>
      <c r="Q24" s="1052"/>
      <c r="R24" s="1052"/>
      <c r="S24" s="1052"/>
      <c r="T24" s="1052"/>
      <c r="U24" s="1052"/>
      <c r="V24" s="1052"/>
      <c r="W24" s="1052"/>
      <c r="X24" s="1052"/>
      <c r="Y24" s="1052"/>
      <c r="Z24" s="1051"/>
      <c r="AA24" s="1052"/>
      <c r="AB24" s="1077"/>
      <c r="AC24" s="135"/>
      <c r="AD24" s="1062"/>
      <c r="AE24" s="1062"/>
      <c r="AF24" s="136"/>
      <c r="AG24" s="137"/>
      <c r="AH24" s="136"/>
      <c r="AI24" s="138"/>
      <c r="AJ24" s="138"/>
      <c r="AK24" s="129"/>
      <c r="AL24" s="503"/>
      <c r="AM24" s="1071"/>
      <c r="AN24" s="1072"/>
      <c r="AO24" s="1072"/>
      <c r="AP24" s="1072"/>
      <c r="AQ24" s="1072"/>
      <c r="AR24" s="1072"/>
      <c r="AS24" s="1072"/>
      <c r="AT24" s="1052"/>
      <c r="AU24" s="1052"/>
      <c r="AV24" s="1077"/>
      <c r="AW24" s="262" t="str">
        <f t="shared" si="25"/>
        <v>修正</v>
      </c>
      <c r="AX24" s="827">
        <f t="shared" si="26"/>
        <v>104</v>
      </c>
      <c r="AY24" s="827"/>
      <c r="AZ24" s="827">
        <f t="shared" si="27"/>
        <v>23</v>
      </c>
      <c r="BA24" s="828" t="str">
        <f t="shared" si="28"/>
        <v/>
      </c>
      <c r="BB24" s="828" t="str">
        <f t="shared" si="29"/>
        <v/>
      </c>
      <c r="BC24" s="827" t="str">
        <f t="shared" si="30"/>
        <v/>
      </c>
      <c r="BD24" s="827" t="str">
        <f t="shared" si="31"/>
        <v/>
      </c>
      <c r="BE24" s="1064" t="str">
        <f t="shared" si="32"/>
        <v>是否漏編</v>
      </c>
      <c r="BF24" s="1064" t="str">
        <f t="shared" si="33"/>
        <v>chk</v>
      </c>
      <c r="BG24" s="490" t="s">
        <v>3122</v>
      </c>
      <c r="BH24" s="1116" t="s">
        <v>3395</v>
      </c>
      <c r="BI24" s="1117"/>
      <c r="BJ24" s="1117"/>
      <c r="BK24" s="1114">
        <f t="shared" si="22"/>
        <v>4.5217391304347823</v>
      </c>
      <c r="BL24" s="1114">
        <f t="shared" si="23"/>
        <v>4.5</v>
      </c>
    </row>
    <row r="25" spans="1:64" s="41" customFormat="1" ht="54">
      <c r="A25" s="1382" t="s">
        <v>989</v>
      </c>
      <c r="B25" s="1383" t="s">
        <v>3713</v>
      </c>
      <c r="C25" s="1384" t="s">
        <v>3714</v>
      </c>
      <c r="D25" s="1385">
        <v>12.5</v>
      </c>
      <c r="E25" s="1386">
        <v>3</v>
      </c>
      <c r="F25" s="1386"/>
      <c r="G25" s="1385" t="s">
        <v>3715</v>
      </c>
      <c r="H25" s="1386">
        <v>3</v>
      </c>
      <c r="I25" s="1386"/>
      <c r="J25" s="1384" t="s">
        <v>3716</v>
      </c>
      <c r="K25" s="1387" t="s">
        <v>3717</v>
      </c>
      <c r="L25" s="1384" t="s">
        <v>3718</v>
      </c>
      <c r="M25" s="1384" t="s">
        <v>3719</v>
      </c>
      <c r="N25" s="1388" t="s">
        <v>3692</v>
      </c>
      <c r="O25" s="1036"/>
      <c r="P25" s="1052"/>
      <c r="Q25" s="1052"/>
      <c r="R25" s="1052"/>
      <c r="S25" s="1052"/>
      <c r="T25" s="1052"/>
      <c r="U25" s="1052"/>
      <c r="V25" s="1052"/>
      <c r="W25" s="1052"/>
      <c r="X25" s="1052"/>
      <c r="Y25" s="1052"/>
      <c r="Z25" s="1051"/>
      <c r="AA25" s="1052"/>
      <c r="AB25" s="1077"/>
      <c r="AC25" s="135"/>
      <c r="AD25" s="1062"/>
      <c r="AE25" s="1062"/>
      <c r="AF25" s="136"/>
      <c r="AG25" s="137"/>
      <c r="AH25" s="136"/>
      <c r="AI25" s="138"/>
      <c r="AJ25" s="138"/>
      <c r="AK25" s="129"/>
      <c r="AL25" s="503"/>
      <c r="AM25" s="1071"/>
      <c r="AN25" s="1072"/>
      <c r="AO25" s="1072"/>
      <c r="AP25" s="1072"/>
      <c r="AQ25" s="1072"/>
      <c r="AR25" s="1072"/>
      <c r="AS25" s="1072"/>
      <c r="AT25" s="1052"/>
      <c r="AU25" s="1052"/>
      <c r="AV25" s="1077"/>
      <c r="AW25" s="262" t="str">
        <f t="shared" si="25"/>
        <v>修正</v>
      </c>
      <c r="AX25" s="827">
        <f t="shared" si="26"/>
        <v>12.5</v>
      </c>
      <c r="AY25" s="827"/>
      <c r="AZ25" s="827" t="str">
        <f t="shared" si="27"/>
        <v/>
      </c>
      <c r="BA25" s="828" t="str">
        <f t="shared" si="28"/>
        <v/>
      </c>
      <c r="BB25" s="828" t="str">
        <f t="shared" si="29"/>
        <v/>
      </c>
      <c r="BC25" s="827" t="str">
        <f t="shared" si="30"/>
        <v/>
      </c>
      <c r="BD25" s="827" t="str">
        <f t="shared" si="31"/>
        <v/>
      </c>
      <c r="BE25" s="1064" t="str">
        <f t="shared" si="32"/>
        <v>是否漏編</v>
      </c>
      <c r="BF25" s="1064" t="str">
        <f t="shared" si="33"/>
        <v>chk</v>
      </c>
      <c r="BG25" s="490" t="s">
        <v>3122</v>
      </c>
      <c r="BH25" s="1116" t="s">
        <v>3395</v>
      </c>
      <c r="BI25" s="1117"/>
      <c r="BJ25" s="1117"/>
      <c r="BK25" s="1114">
        <f t="shared" si="22"/>
        <v>4.166666666666667</v>
      </c>
      <c r="BL25" s="1114">
        <f t="shared" si="23"/>
        <v>4.5</v>
      </c>
    </row>
    <row r="26" spans="1:64" s="41" customFormat="1" ht="81">
      <c r="A26" s="1382" t="s">
        <v>990</v>
      </c>
      <c r="B26" s="1383" t="s">
        <v>4319</v>
      </c>
      <c r="C26" s="1663" t="s">
        <v>4320</v>
      </c>
      <c r="D26" s="1386">
        <v>25</v>
      </c>
      <c r="E26" s="1386">
        <v>3</v>
      </c>
      <c r="F26" s="1386"/>
      <c r="G26" s="1326">
        <v>48</v>
      </c>
      <c r="H26" s="1386">
        <v>8</v>
      </c>
      <c r="I26" s="1386"/>
      <c r="J26" s="1384" t="s">
        <v>3716</v>
      </c>
      <c r="K26" s="1387" t="s">
        <v>3720</v>
      </c>
      <c r="L26" s="1384" t="s">
        <v>3721</v>
      </c>
      <c r="M26" s="1384" t="s">
        <v>3722</v>
      </c>
      <c r="N26" s="1388" t="s">
        <v>3723</v>
      </c>
      <c r="O26" s="1036"/>
      <c r="P26" s="1052"/>
      <c r="Q26" s="1052"/>
      <c r="R26" s="1052"/>
      <c r="S26" s="1052"/>
      <c r="T26" s="1052"/>
      <c r="U26" s="1052"/>
      <c r="V26" s="1052"/>
      <c r="W26" s="1052"/>
      <c r="X26" s="1052"/>
      <c r="Y26" s="1052"/>
      <c r="Z26" s="1051"/>
      <c r="AA26" s="1052"/>
      <c r="AB26" s="1077"/>
      <c r="AC26" s="135"/>
      <c r="AD26" s="1062"/>
      <c r="AE26" s="1062"/>
      <c r="AF26" s="136"/>
      <c r="AG26" s="137"/>
      <c r="AH26" s="136"/>
      <c r="AI26" s="138"/>
      <c r="AJ26" s="138"/>
      <c r="AK26" s="129"/>
      <c r="AL26" s="503"/>
      <c r="AM26" s="1071"/>
      <c r="AN26" s="1072"/>
      <c r="AO26" s="1072"/>
      <c r="AP26" s="1072"/>
      <c r="AQ26" s="1072"/>
      <c r="AR26" s="1072"/>
      <c r="AS26" s="1072"/>
      <c r="AT26" s="1052"/>
      <c r="AU26" s="1052"/>
      <c r="AV26" s="1077"/>
      <c r="AW26" s="262" t="str">
        <f t="shared" si="25"/>
        <v>修正</v>
      </c>
      <c r="AX26" s="827">
        <f t="shared" si="26"/>
        <v>25</v>
      </c>
      <c r="AY26" s="827"/>
      <c r="AZ26" s="827" t="str">
        <f t="shared" si="27"/>
        <v/>
      </c>
      <c r="BA26" s="828" t="str">
        <f t="shared" si="28"/>
        <v/>
      </c>
      <c r="BB26" s="828" t="str">
        <f t="shared" si="29"/>
        <v/>
      </c>
      <c r="BC26" s="827" t="str">
        <f t="shared" si="30"/>
        <v/>
      </c>
      <c r="BD26" s="827" t="str">
        <f t="shared" si="31"/>
        <v/>
      </c>
      <c r="BE26" s="1064" t="str">
        <f t="shared" si="32"/>
        <v>是否漏編</v>
      </c>
      <c r="BF26" s="1064" t="str">
        <f t="shared" si="33"/>
        <v>chk</v>
      </c>
      <c r="BG26" s="490" t="s">
        <v>3122</v>
      </c>
      <c r="BH26" s="1116" t="s">
        <v>3395</v>
      </c>
      <c r="BI26" s="1117"/>
      <c r="BJ26" s="1117"/>
      <c r="BK26" s="1114">
        <f t="shared" si="22"/>
        <v>8.3333333333333339</v>
      </c>
      <c r="BL26" s="1114">
        <f t="shared" si="23"/>
        <v>6</v>
      </c>
    </row>
    <row r="27" spans="1:64" s="41" customFormat="1" ht="54">
      <c r="A27" s="1382" t="s">
        <v>991</v>
      </c>
      <c r="B27" s="1383" t="s">
        <v>3724</v>
      </c>
      <c r="C27" s="1384" t="s">
        <v>3725</v>
      </c>
      <c r="D27" s="1386">
        <v>27</v>
      </c>
      <c r="E27" s="1386">
        <v>6</v>
      </c>
      <c r="F27" s="1386"/>
      <c r="G27" s="1386">
        <v>0</v>
      </c>
      <c r="H27" s="1386">
        <v>0</v>
      </c>
      <c r="I27" s="1386"/>
      <c r="J27" s="1384" t="s">
        <v>3716</v>
      </c>
      <c r="K27" s="1387" t="s">
        <v>3726</v>
      </c>
      <c r="L27" s="1384" t="s">
        <v>3727</v>
      </c>
      <c r="M27" s="1384" t="s">
        <v>3728</v>
      </c>
      <c r="N27" s="1388" t="s">
        <v>3396</v>
      </c>
      <c r="O27" s="1036"/>
      <c r="P27" s="1052"/>
      <c r="Q27" s="1052"/>
      <c r="R27" s="1052"/>
      <c r="S27" s="1052"/>
      <c r="T27" s="1052"/>
      <c r="U27" s="1052"/>
      <c r="V27" s="1052"/>
      <c r="W27" s="1052"/>
      <c r="X27" s="1052"/>
      <c r="Y27" s="1052"/>
      <c r="Z27" s="1051"/>
      <c r="AA27" s="1052"/>
      <c r="AB27" s="1077"/>
      <c r="AC27" s="135"/>
      <c r="AD27" s="1062"/>
      <c r="AE27" s="1062"/>
      <c r="AF27" s="136"/>
      <c r="AG27" s="137"/>
      <c r="AH27" s="136"/>
      <c r="AI27" s="138"/>
      <c r="AJ27" s="138"/>
      <c r="AK27" s="129"/>
      <c r="AL27" s="503"/>
      <c r="AM27" s="1071"/>
      <c r="AN27" s="1072"/>
      <c r="AO27" s="1072"/>
      <c r="AP27" s="1072"/>
      <c r="AQ27" s="1072"/>
      <c r="AR27" s="1072"/>
      <c r="AS27" s="1072"/>
      <c r="AT27" s="1052"/>
      <c r="AU27" s="1052"/>
      <c r="AV27" s="1077"/>
      <c r="AW27" s="262" t="str">
        <f t="shared" si="25"/>
        <v>修正</v>
      </c>
      <c r="AX27" s="827">
        <f t="shared" si="26"/>
        <v>27</v>
      </c>
      <c r="AY27" s="827"/>
      <c r="AZ27" s="827" t="str">
        <f t="shared" si="27"/>
        <v/>
      </c>
      <c r="BA27" s="828" t="str">
        <f t="shared" si="28"/>
        <v/>
      </c>
      <c r="BB27" s="828" t="str">
        <f t="shared" si="29"/>
        <v/>
      </c>
      <c r="BC27" s="827" t="str">
        <f t="shared" si="30"/>
        <v/>
      </c>
      <c r="BD27" s="827" t="str">
        <f t="shared" si="31"/>
        <v/>
      </c>
      <c r="BE27" s="1064" t="str">
        <f t="shared" si="32"/>
        <v>是否漏編</v>
      </c>
      <c r="BF27" s="1064" t="str">
        <f t="shared" si="33"/>
        <v>chk</v>
      </c>
      <c r="BG27" s="490" t="s">
        <v>3122</v>
      </c>
      <c r="BH27" s="1116" t="s">
        <v>3395</v>
      </c>
      <c r="BI27" s="1117"/>
      <c r="BJ27" s="1117"/>
      <c r="BK27" s="1114">
        <f t="shared" si="22"/>
        <v>4.5</v>
      </c>
      <c r="BL27" s="1114" t="e">
        <f t="shared" si="23"/>
        <v>#DIV/0!</v>
      </c>
    </row>
    <row r="28" spans="1:64" s="41" customFormat="1" ht="54">
      <c r="A28" s="1382" t="s">
        <v>992</v>
      </c>
      <c r="B28" s="1383" t="s">
        <v>3729</v>
      </c>
      <c r="C28" s="1663" t="s">
        <v>4320</v>
      </c>
      <c r="D28" s="1386">
        <v>42</v>
      </c>
      <c r="E28" s="1386">
        <v>7</v>
      </c>
      <c r="F28" s="1386"/>
      <c r="G28" s="1386">
        <v>25</v>
      </c>
      <c r="H28" s="1386">
        <v>3</v>
      </c>
      <c r="I28" s="1386"/>
      <c r="J28" s="1663" t="s">
        <v>3716</v>
      </c>
      <c r="K28" s="1664" t="s">
        <v>4321</v>
      </c>
      <c r="L28" s="1663" t="s">
        <v>4322</v>
      </c>
      <c r="M28" s="1663" t="s">
        <v>4323</v>
      </c>
      <c r="N28" s="1388" t="s">
        <v>3396</v>
      </c>
      <c r="O28" s="1036"/>
      <c r="P28" s="1052"/>
      <c r="Q28" s="1052"/>
      <c r="R28" s="1052"/>
      <c r="S28" s="1052"/>
      <c r="T28" s="1052"/>
      <c r="U28" s="1052"/>
      <c r="V28" s="1052"/>
      <c r="W28" s="1052"/>
      <c r="X28" s="1052"/>
      <c r="Y28" s="1052"/>
      <c r="Z28" s="1051"/>
      <c r="AA28" s="1052"/>
      <c r="AB28" s="1077"/>
      <c r="AC28" s="135"/>
      <c r="AD28" s="1062"/>
      <c r="AE28" s="1062"/>
      <c r="AF28" s="136"/>
      <c r="AG28" s="137"/>
      <c r="AH28" s="136"/>
      <c r="AI28" s="138"/>
      <c r="AJ28" s="138"/>
      <c r="AK28" s="129"/>
      <c r="AL28" s="503"/>
      <c r="AM28" s="1071"/>
      <c r="AN28" s="1072"/>
      <c r="AO28" s="1072"/>
      <c r="AP28" s="1072"/>
      <c r="AQ28" s="1072"/>
      <c r="AR28" s="1072"/>
      <c r="AS28" s="1072"/>
      <c r="AT28" s="1052"/>
      <c r="AU28" s="1052"/>
      <c r="AV28" s="1077"/>
      <c r="AW28" s="262" t="str">
        <f t="shared" si="25"/>
        <v>修正</v>
      </c>
      <c r="AX28" s="827">
        <f t="shared" si="26"/>
        <v>42</v>
      </c>
      <c r="AY28" s="827"/>
      <c r="AZ28" s="827" t="str">
        <f t="shared" si="27"/>
        <v/>
      </c>
      <c r="BA28" s="828" t="str">
        <f t="shared" si="28"/>
        <v/>
      </c>
      <c r="BB28" s="828" t="str">
        <f t="shared" si="29"/>
        <v/>
      </c>
      <c r="BC28" s="827" t="str">
        <f t="shared" si="30"/>
        <v/>
      </c>
      <c r="BD28" s="827" t="str">
        <f t="shared" si="31"/>
        <v/>
      </c>
      <c r="BE28" s="1064" t="str">
        <f t="shared" si="32"/>
        <v>是否漏編</v>
      </c>
      <c r="BF28" s="1064" t="str">
        <f t="shared" si="33"/>
        <v>chk</v>
      </c>
      <c r="BG28" s="490" t="s">
        <v>3122</v>
      </c>
      <c r="BH28" s="1116" t="s">
        <v>3395</v>
      </c>
      <c r="BI28" s="1117"/>
      <c r="BJ28" s="1117"/>
      <c r="BK28" s="1114">
        <f t="shared" si="22"/>
        <v>6</v>
      </c>
      <c r="BL28" s="1114">
        <f t="shared" si="23"/>
        <v>8.3333333333333339</v>
      </c>
    </row>
    <row r="29" spans="1:64" s="41" customFormat="1" ht="54">
      <c r="A29" s="1382" t="s">
        <v>3109</v>
      </c>
      <c r="B29" s="1383" t="s">
        <v>3730</v>
      </c>
      <c r="C29" s="1384" t="s">
        <v>3731</v>
      </c>
      <c r="D29" s="1386">
        <v>0</v>
      </c>
      <c r="E29" s="1386">
        <v>0</v>
      </c>
      <c r="F29" s="1386">
        <v>0</v>
      </c>
      <c r="G29" s="1386">
        <v>43</v>
      </c>
      <c r="H29" s="1386"/>
      <c r="I29" s="1386">
        <v>7</v>
      </c>
      <c r="J29" s="1384" t="s">
        <v>3716</v>
      </c>
      <c r="K29" s="1387" t="s">
        <v>3732</v>
      </c>
      <c r="L29" s="1384" t="s">
        <v>3733</v>
      </c>
      <c r="M29" s="1384" t="s">
        <v>3734</v>
      </c>
      <c r="N29" s="1388" t="s">
        <v>3692</v>
      </c>
      <c r="O29" s="1036"/>
      <c r="P29" s="1052"/>
      <c r="Q29" s="1052"/>
      <c r="R29" s="1052"/>
      <c r="S29" s="1052"/>
      <c r="T29" s="1052"/>
      <c r="U29" s="1052"/>
      <c r="V29" s="1052"/>
      <c r="W29" s="1052"/>
      <c r="X29" s="1052"/>
      <c r="Y29" s="1052"/>
      <c r="Z29" s="1051"/>
      <c r="AA29" s="1052"/>
      <c r="AB29" s="1077"/>
      <c r="AC29" s="135"/>
      <c r="AD29" s="1062"/>
      <c r="AE29" s="1062"/>
      <c r="AF29" s="136"/>
      <c r="AG29" s="137"/>
      <c r="AH29" s="136"/>
      <c r="AI29" s="138"/>
      <c r="AJ29" s="138"/>
      <c r="AK29" s="129"/>
      <c r="AL29" s="503"/>
      <c r="AM29" s="1071"/>
      <c r="AN29" s="1072"/>
      <c r="AO29" s="1072"/>
      <c r="AP29" s="1072"/>
      <c r="AQ29" s="1072"/>
      <c r="AR29" s="1072"/>
      <c r="AS29" s="1072"/>
      <c r="AT29" s="1052"/>
      <c r="AU29" s="1052"/>
      <c r="AV29" s="1077"/>
      <c r="AW29" s="262" t="str">
        <f t="shared" si="25"/>
        <v>修正</v>
      </c>
      <c r="AX29" s="827">
        <f t="shared" si="26"/>
        <v>0</v>
      </c>
      <c r="AY29" s="827"/>
      <c r="AZ29" s="827">
        <f t="shared" si="27"/>
        <v>0</v>
      </c>
      <c r="BA29" s="828" t="str">
        <f t="shared" si="28"/>
        <v/>
      </c>
      <c r="BB29" s="828" t="str">
        <f t="shared" si="29"/>
        <v/>
      </c>
      <c r="BC29" s="827" t="str">
        <f t="shared" si="30"/>
        <v/>
      </c>
      <c r="BD29" s="827" t="str">
        <f t="shared" si="31"/>
        <v/>
      </c>
      <c r="BE29" s="1064" t="str">
        <f t="shared" si="32"/>
        <v/>
      </c>
      <c r="BF29" s="1064" t="str">
        <f t="shared" si="33"/>
        <v/>
      </c>
      <c r="BG29" s="490" t="s">
        <v>3122</v>
      </c>
      <c r="BH29" s="1116" t="s">
        <v>3395</v>
      </c>
      <c r="BI29" s="1117"/>
      <c r="BJ29" s="1117"/>
      <c r="BK29" s="1114" t="e">
        <f t="shared" si="22"/>
        <v>#DIV/0!</v>
      </c>
      <c r="BL29" s="1114">
        <f t="shared" si="23"/>
        <v>6.1428571428571432</v>
      </c>
    </row>
    <row r="30" spans="1:64" s="41" customFormat="1" ht="54">
      <c r="A30" s="1382" t="s">
        <v>3110</v>
      </c>
      <c r="B30" s="1383" t="s">
        <v>3735</v>
      </c>
      <c r="C30" s="1384" t="s">
        <v>3736</v>
      </c>
      <c r="D30" s="1389">
        <v>9</v>
      </c>
      <c r="E30" s="1389">
        <v>2</v>
      </c>
      <c r="F30" s="1389">
        <v>2</v>
      </c>
      <c r="G30" s="1390">
        <v>38.5</v>
      </c>
      <c r="H30" s="1386">
        <v>6</v>
      </c>
      <c r="I30" s="1386">
        <v>6</v>
      </c>
      <c r="J30" s="1384" t="s">
        <v>3716</v>
      </c>
      <c r="K30" s="1387" t="s">
        <v>3737</v>
      </c>
      <c r="L30" s="1384" t="s">
        <v>3738</v>
      </c>
      <c r="M30" s="1384" t="s">
        <v>3739</v>
      </c>
      <c r="N30" s="1388" t="s">
        <v>3756</v>
      </c>
      <c r="O30" s="1036"/>
      <c r="P30" s="1052"/>
      <c r="Q30" s="1052"/>
      <c r="R30" s="1052"/>
      <c r="S30" s="1052"/>
      <c r="T30" s="1052"/>
      <c r="U30" s="1052"/>
      <c r="V30" s="1052"/>
      <c r="W30" s="1052"/>
      <c r="X30" s="1052"/>
      <c r="Y30" s="1052"/>
      <c r="Z30" s="1051"/>
      <c r="AA30" s="1052"/>
      <c r="AB30" s="1077"/>
      <c r="AC30" s="135"/>
      <c r="AD30" s="1062"/>
      <c r="AE30" s="1062"/>
      <c r="AF30" s="136"/>
      <c r="AG30" s="137"/>
      <c r="AH30" s="136"/>
      <c r="AI30" s="138"/>
      <c r="AJ30" s="138"/>
      <c r="AK30" s="129"/>
      <c r="AL30" s="503"/>
      <c r="AM30" s="1071"/>
      <c r="AN30" s="1072"/>
      <c r="AO30" s="1072"/>
      <c r="AP30" s="1072"/>
      <c r="AQ30" s="1072"/>
      <c r="AR30" s="1072"/>
      <c r="AS30" s="1072"/>
      <c r="AT30" s="1052"/>
      <c r="AU30" s="1052"/>
      <c r="AV30" s="1077"/>
      <c r="AW30" s="262" t="str">
        <f t="shared" si="25"/>
        <v>修正</v>
      </c>
      <c r="AX30" s="827">
        <f t="shared" si="26"/>
        <v>9</v>
      </c>
      <c r="AY30" s="827"/>
      <c r="AZ30" s="827">
        <f t="shared" si="27"/>
        <v>2</v>
      </c>
      <c r="BA30" s="828" t="str">
        <f t="shared" si="28"/>
        <v/>
      </c>
      <c r="BB30" s="828" t="str">
        <f t="shared" si="29"/>
        <v/>
      </c>
      <c r="BC30" s="827" t="str">
        <f t="shared" si="30"/>
        <v/>
      </c>
      <c r="BD30" s="827" t="str">
        <f t="shared" si="31"/>
        <v/>
      </c>
      <c r="BE30" s="1064" t="str">
        <f t="shared" si="32"/>
        <v>是否漏編</v>
      </c>
      <c r="BF30" s="1064" t="str">
        <f t="shared" si="33"/>
        <v>chk</v>
      </c>
      <c r="BG30" s="490" t="s">
        <v>3122</v>
      </c>
      <c r="BH30" s="1116" t="s">
        <v>3395</v>
      </c>
      <c r="BI30" s="1117"/>
      <c r="BJ30" s="1117"/>
      <c r="BK30" s="1114">
        <f t="shared" si="22"/>
        <v>2.25</v>
      </c>
      <c r="BL30" s="1114">
        <f t="shared" si="23"/>
        <v>3.2083333333333335</v>
      </c>
    </row>
    <row r="31" spans="1:64" s="41" customFormat="1" ht="54">
      <c r="A31" s="1382" t="s">
        <v>3111</v>
      </c>
      <c r="B31" s="1383" t="s">
        <v>3114</v>
      </c>
      <c r="C31" s="1384" t="s">
        <v>3740</v>
      </c>
      <c r="D31" s="1326">
        <v>4.5</v>
      </c>
      <c r="E31" s="1386">
        <v>1</v>
      </c>
      <c r="F31" s="1386">
        <v>1</v>
      </c>
      <c r="G31" s="1391">
        <v>8.9499999999999993</v>
      </c>
      <c r="H31" s="1386">
        <v>2</v>
      </c>
      <c r="I31" s="1386">
        <v>2</v>
      </c>
      <c r="J31" s="1384" t="s">
        <v>3741</v>
      </c>
      <c r="K31" s="1387" t="s">
        <v>3742</v>
      </c>
      <c r="L31" s="1384" t="s">
        <v>3743</v>
      </c>
      <c r="M31" s="1384" t="s">
        <v>3744</v>
      </c>
      <c r="N31" s="1388" t="s">
        <v>3745</v>
      </c>
      <c r="O31" s="1036"/>
      <c r="P31" s="1052"/>
      <c r="Q31" s="1052"/>
      <c r="R31" s="1052"/>
      <c r="S31" s="1052"/>
      <c r="T31" s="1052"/>
      <c r="U31" s="1052"/>
      <c r="V31" s="1052"/>
      <c r="W31" s="1052"/>
      <c r="X31" s="1052"/>
      <c r="Y31" s="1052"/>
      <c r="Z31" s="1051"/>
      <c r="AA31" s="1052"/>
      <c r="AB31" s="1077"/>
      <c r="AC31" s="135"/>
      <c r="AD31" s="1062"/>
      <c r="AE31" s="1062"/>
      <c r="AF31" s="136"/>
      <c r="AG31" s="137"/>
      <c r="AH31" s="136"/>
      <c r="AI31" s="138"/>
      <c r="AJ31" s="138"/>
      <c r="AK31" s="129"/>
      <c r="AL31" s="503"/>
      <c r="AM31" s="1071"/>
      <c r="AN31" s="1072"/>
      <c r="AO31" s="1072"/>
      <c r="AP31" s="1072"/>
      <c r="AQ31" s="1072"/>
      <c r="AR31" s="1072"/>
      <c r="AS31" s="1072"/>
      <c r="AT31" s="1052"/>
      <c r="AU31" s="1052"/>
      <c r="AV31" s="1077"/>
      <c r="AW31" s="262" t="str">
        <f t="shared" si="25"/>
        <v>修正</v>
      </c>
      <c r="AX31" s="827">
        <f t="shared" si="26"/>
        <v>4.5</v>
      </c>
      <c r="AY31" s="827"/>
      <c r="AZ31" s="827">
        <f t="shared" si="27"/>
        <v>1</v>
      </c>
      <c r="BA31" s="828" t="str">
        <f t="shared" si="28"/>
        <v/>
      </c>
      <c r="BB31" s="828" t="str">
        <f t="shared" si="29"/>
        <v/>
      </c>
      <c r="BC31" s="827" t="str">
        <f t="shared" si="30"/>
        <v/>
      </c>
      <c r="BD31" s="827" t="str">
        <f t="shared" si="31"/>
        <v/>
      </c>
      <c r="BE31" s="1064" t="str">
        <f t="shared" si="32"/>
        <v>是否漏編</v>
      </c>
      <c r="BF31" s="1064" t="str">
        <f t="shared" si="33"/>
        <v>chk</v>
      </c>
      <c r="BG31" s="490" t="s">
        <v>3122</v>
      </c>
      <c r="BH31" s="1116" t="s">
        <v>3395</v>
      </c>
      <c r="BI31" s="1117"/>
      <c r="BJ31" s="1117"/>
      <c r="BK31" s="1114">
        <f t="shared" si="22"/>
        <v>2.25</v>
      </c>
      <c r="BL31" s="1114">
        <f t="shared" si="23"/>
        <v>2.2374999999999998</v>
      </c>
    </row>
    <row r="32" spans="1:64" s="41" customFormat="1" ht="54">
      <c r="A32" s="1382" t="s">
        <v>3112</v>
      </c>
      <c r="B32" s="1383" t="s">
        <v>3746</v>
      </c>
      <c r="C32" s="1392" t="s">
        <v>3707</v>
      </c>
      <c r="D32" s="1386">
        <v>45</v>
      </c>
      <c r="E32" s="1386">
        <v>10</v>
      </c>
      <c r="F32" s="1386"/>
      <c r="G32" s="1386">
        <v>18</v>
      </c>
      <c r="H32" s="1386">
        <v>4</v>
      </c>
      <c r="I32" s="1386"/>
      <c r="J32" s="1384" t="s">
        <v>2385</v>
      </c>
      <c r="K32" s="1387" t="s">
        <v>3747</v>
      </c>
      <c r="L32" s="1384" t="s">
        <v>3748</v>
      </c>
      <c r="M32" s="1384" t="s">
        <v>3749</v>
      </c>
      <c r="N32" s="1388" t="s">
        <v>3745</v>
      </c>
      <c r="O32" s="1036"/>
      <c r="P32" s="1052"/>
      <c r="Q32" s="1052"/>
      <c r="R32" s="1052"/>
      <c r="S32" s="1052"/>
      <c r="T32" s="1052"/>
      <c r="U32" s="1052"/>
      <c r="V32" s="1052"/>
      <c r="W32" s="1052"/>
      <c r="X32" s="1052"/>
      <c r="Y32" s="1052"/>
      <c r="Z32" s="1051"/>
      <c r="AA32" s="1052"/>
      <c r="AB32" s="1077"/>
      <c r="AC32" s="135"/>
      <c r="AD32" s="1062"/>
      <c r="AE32" s="1062"/>
      <c r="AF32" s="136"/>
      <c r="AG32" s="137"/>
      <c r="AH32" s="136"/>
      <c r="AI32" s="138"/>
      <c r="AJ32" s="138"/>
      <c r="AK32" s="129"/>
      <c r="AL32" s="503"/>
      <c r="AM32" s="1071"/>
      <c r="AN32" s="1072"/>
      <c r="AO32" s="1072"/>
      <c r="AP32" s="1072"/>
      <c r="AQ32" s="1072"/>
      <c r="AR32" s="1072"/>
      <c r="AS32" s="1072"/>
      <c r="AT32" s="1052"/>
      <c r="AU32" s="1052"/>
      <c r="AV32" s="1077"/>
      <c r="AW32" s="262" t="str">
        <f t="shared" si="25"/>
        <v>修正</v>
      </c>
      <c r="AX32" s="827">
        <f t="shared" si="26"/>
        <v>45</v>
      </c>
      <c r="AY32" s="827"/>
      <c r="AZ32" s="827" t="str">
        <f t="shared" si="27"/>
        <v/>
      </c>
      <c r="BA32" s="828" t="str">
        <f t="shared" si="28"/>
        <v/>
      </c>
      <c r="BB32" s="828" t="str">
        <f t="shared" si="29"/>
        <v/>
      </c>
      <c r="BC32" s="827" t="str">
        <f t="shared" si="30"/>
        <v/>
      </c>
      <c r="BD32" s="827" t="str">
        <f t="shared" si="31"/>
        <v/>
      </c>
      <c r="BE32" s="1064" t="str">
        <f t="shared" si="32"/>
        <v>是否漏編</v>
      </c>
      <c r="BF32" s="1064" t="str">
        <f t="shared" si="33"/>
        <v>chk</v>
      </c>
      <c r="BG32" s="490" t="s">
        <v>3122</v>
      </c>
      <c r="BH32" s="1116" t="s">
        <v>3395</v>
      </c>
      <c r="BI32" s="1117"/>
      <c r="BJ32" s="1117"/>
      <c r="BK32" s="1114">
        <f t="shared" si="22"/>
        <v>4.5</v>
      </c>
      <c r="BL32" s="1114">
        <f t="shared" si="23"/>
        <v>4.5</v>
      </c>
    </row>
    <row r="33" spans="1:64" s="41" customFormat="1" ht="54">
      <c r="A33" s="1382" t="s">
        <v>3113</v>
      </c>
      <c r="B33" s="1383" t="s">
        <v>3750</v>
      </c>
      <c r="C33" s="1384" t="s">
        <v>3751</v>
      </c>
      <c r="D33" s="1386">
        <v>77.849999999999994</v>
      </c>
      <c r="E33" s="1386"/>
      <c r="F33" s="1386">
        <v>10</v>
      </c>
      <c r="G33" s="1386">
        <v>123.35</v>
      </c>
      <c r="H33" s="1386"/>
      <c r="I33" s="1386">
        <v>9</v>
      </c>
      <c r="J33" s="1384" t="s">
        <v>3752</v>
      </c>
      <c r="K33" s="1387" t="s">
        <v>3753</v>
      </c>
      <c r="L33" s="1384" t="s">
        <v>3754</v>
      </c>
      <c r="M33" s="1384" t="s">
        <v>3755</v>
      </c>
      <c r="N33" s="1388" t="s">
        <v>3756</v>
      </c>
      <c r="O33" s="1036"/>
      <c r="P33" s="1052"/>
      <c r="Q33" s="1052"/>
      <c r="R33" s="1052"/>
      <c r="S33" s="1052"/>
      <c r="T33" s="1052"/>
      <c r="U33" s="1052"/>
      <c r="V33" s="1052"/>
      <c r="W33" s="1052"/>
      <c r="X33" s="1052"/>
      <c r="Y33" s="1052"/>
      <c r="Z33" s="1051"/>
      <c r="AA33" s="1052"/>
      <c r="AB33" s="1077"/>
      <c r="AC33" s="135"/>
      <c r="AD33" s="1062"/>
      <c r="AE33" s="1062"/>
      <c r="AF33" s="136"/>
      <c r="AG33" s="137"/>
      <c r="AH33" s="136"/>
      <c r="AI33" s="138"/>
      <c r="AJ33" s="138"/>
      <c r="AK33" s="129"/>
      <c r="AL33" s="503"/>
      <c r="AM33" s="1071"/>
      <c r="AN33" s="1072"/>
      <c r="AO33" s="1072"/>
      <c r="AP33" s="1072"/>
      <c r="AQ33" s="1072"/>
      <c r="AR33" s="1072"/>
      <c r="AS33" s="1072"/>
      <c r="AT33" s="1052"/>
      <c r="AU33" s="1052"/>
      <c r="AV33" s="1077"/>
      <c r="AW33" s="262" t="str">
        <f t="shared" si="25"/>
        <v>修正</v>
      </c>
      <c r="AX33" s="827">
        <f t="shared" si="26"/>
        <v>77.849999999999994</v>
      </c>
      <c r="AY33" s="827"/>
      <c r="AZ33" s="827">
        <f t="shared" si="27"/>
        <v>10</v>
      </c>
      <c r="BA33" s="828" t="str">
        <f t="shared" si="28"/>
        <v/>
      </c>
      <c r="BB33" s="828" t="str">
        <f t="shared" si="29"/>
        <v/>
      </c>
      <c r="BC33" s="827" t="str">
        <f t="shared" si="30"/>
        <v/>
      </c>
      <c r="BD33" s="827" t="str">
        <f t="shared" si="31"/>
        <v/>
      </c>
      <c r="BE33" s="1064" t="str">
        <f t="shared" si="32"/>
        <v>是否漏編</v>
      </c>
      <c r="BF33" s="1064" t="str">
        <f t="shared" si="33"/>
        <v>chk</v>
      </c>
      <c r="BG33" s="490" t="s">
        <v>3122</v>
      </c>
      <c r="BH33" s="1116" t="s">
        <v>3395</v>
      </c>
      <c r="BI33" s="1117"/>
      <c r="BJ33" s="1117"/>
      <c r="BK33" s="1114">
        <f t="shared" si="22"/>
        <v>7.7849999999999993</v>
      </c>
      <c r="BL33" s="1114">
        <f t="shared" si="23"/>
        <v>13.705555555555556</v>
      </c>
    </row>
    <row r="34" spans="1:64" s="41" customFormat="1" ht="27">
      <c r="A34" s="1341">
        <v>8</v>
      </c>
      <c r="B34" s="1342" t="s">
        <v>2393</v>
      </c>
      <c r="C34" s="1343"/>
      <c r="D34" s="1344">
        <f>SUM(D35:D42)</f>
        <v>65</v>
      </c>
      <c r="E34" s="1344">
        <f t="shared" ref="E34:I34" si="34">SUM(E35:E42)</f>
        <v>0</v>
      </c>
      <c r="F34" s="1344">
        <f t="shared" si="34"/>
        <v>20</v>
      </c>
      <c r="G34" s="1344">
        <f t="shared" si="34"/>
        <v>48</v>
      </c>
      <c r="H34" s="1344">
        <f t="shared" si="34"/>
        <v>0</v>
      </c>
      <c r="I34" s="1344">
        <f t="shared" si="34"/>
        <v>14</v>
      </c>
      <c r="J34" s="1343"/>
      <c r="K34" s="1345"/>
      <c r="L34" s="1343" t="s">
        <v>175</v>
      </c>
      <c r="M34" s="1343" t="s">
        <v>175</v>
      </c>
      <c r="N34" s="1346"/>
      <c r="O34" s="1036"/>
      <c r="P34" s="1052" t="s">
        <v>229</v>
      </c>
      <c r="Q34" s="1052" t="s">
        <v>224</v>
      </c>
      <c r="R34" s="1052" t="s">
        <v>225</v>
      </c>
      <c r="S34" s="1052" t="s">
        <v>222</v>
      </c>
      <c r="T34" s="1052" t="s">
        <v>226</v>
      </c>
      <c r="U34" s="1052" t="s">
        <v>763</v>
      </c>
      <c r="V34" s="1052" t="s">
        <v>235</v>
      </c>
      <c r="W34" s="1052"/>
      <c r="X34" s="1052"/>
      <c r="Y34" s="1052"/>
      <c r="Z34" s="1068" t="s">
        <v>663</v>
      </c>
      <c r="AA34" s="1068" t="s">
        <v>665</v>
      </c>
      <c r="AB34" s="1078"/>
      <c r="AC34" s="135" t="str">
        <f>IF(LEFT($B34,4)="地方教育","基金",AC19)</f>
        <v>公務</v>
      </c>
      <c r="AD34" s="1062">
        <f t="shared" ref="AD34:AD65" si="35">IF(AND(SUMIFS($D:$D,$AC:$AC,$AC34,$A:$A,CONCATENATE($A34,"-","?"))+SUMIFS($D:$D,$AC:$AC,$AC34,$A:$A,CONCATENATE($A34,"-","??"))+SUMIFS($D:$D,$AC:$AC,$AC34,$A:$A,CONCATENATE($A34,"-","???"))&gt;0,SUMIFS($D:$D,$AC:$AC,$AC34,$A:$A,CONCATENATE($A34,"-","?"))+SUMIFS($D:$D,$AC:$AC,$AC34,$A:$A,CONCATENATE($A34,"-","??"))+SUMIFS($D:$D,$AC:$AC,$AC34,$A:$A,CONCATENATE($A34,"-","???"))&lt;&gt;$D34),1,0)</f>
        <v>0</v>
      </c>
      <c r="AE34" s="1062">
        <f t="shared" ref="AE34:AE65" si="36">IF(AND(SUMIFS($G:$G,$AC:$AC,$AC34,$A:$A,CONCATENATE($A34,"-","?"))+SUMIFS($G:$G,$AC:$AC,$AC34,$A:$A,CONCATENATE($A34,"-","??"))+SUMIFS($G:$G,$AC:$AC,$AC34,$A:$A,CONCATENATE($A34,"-","???"))&gt;0,SUMIFS($G:$G,$AC:$AC,$AC34,$A:$A,CONCATENATE($A34,"-","?"))+SUMIFS($G:$G,$AC:$AC,$AC34,$A:$A,CONCATENATE($A34,"-","??"))+SUMIFS($G:$G,$AC:$AC,$AC34,$A:$A,CONCATENATE($A34,"-","???"))&lt;&gt;$G34),1,0)</f>
        <v>0</v>
      </c>
      <c r="AF34" s="136">
        <f t="shared" si="5"/>
        <v>2066.666666666667</v>
      </c>
      <c r="AG34" s="137">
        <f t="shared" si="6"/>
        <v>-26.15384615384615</v>
      </c>
      <c r="AH34" s="136">
        <f t="shared" si="7"/>
        <v>-30.000000000000004</v>
      </c>
      <c r="AI34" s="138">
        <f t="shared" si="8"/>
        <v>3250</v>
      </c>
      <c r="AJ34" s="138">
        <f t="shared" si="9"/>
        <v>3428.5714285714284</v>
      </c>
      <c r="AK34" s="129" t="str">
        <f t="shared" si="10"/>
        <v/>
      </c>
      <c r="AL34" s="1070">
        <v>7</v>
      </c>
      <c r="AM34" s="1071" t="s">
        <v>2393</v>
      </c>
      <c r="AN34" s="1072">
        <v>3</v>
      </c>
      <c r="AO34" s="1072">
        <v>0</v>
      </c>
      <c r="AP34" s="1072">
        <v>1</v>
      </c>
      <c r="AQ34" s="1072">
        <v>41</v>
      </c>
      <c r="AR34" s="1072">
        <v>0</v>
      </c>
      <c r="AS34" s="1072">
        <v>12</v>
      </c>
      <c r="AT34" s="1052" t="s">
        <v>225</v>
      </c>
      <c r="AU34" s="1052" t="s">
        <v>763</v>
      </c>
      <c r="AV34" s="1078"/>
      <c r="AW34" s="262" t="str">
        <f t="shared" si="11"/>
        <v/>
      </c>
      <c r="AX34" s="827">
        <f t="shared" si="12"/>
        <v>24</v>
      </c>
      <c r="AY34" s="827"/>
      <c r="AZ34" s="827">
        <f t="shared" si="13"/>
        <v>8</v>
      </c>
      <c r="BA34" s="828">
        <f t="shared" si="14"/>
        <v>1266.6666666666665</v>
      </c>
      <c r="BB34" s="828">
        <f t="shared" si="15"/>
        <v>2066.666666666667</v>
      </c>
      <c r="BC34" s="827" t="str">
        <f t="shared" si="16"/>
        <v/>
      </c>
      <c r="BD34" s="827" t="str">
        <f t="shared" si="17"/>
        <v/>
      </c>
      <c r="BE34" s="1064" t="str">
        <f t="shared" si="18"/>
        <v/>
      </c>
      <c r="BF34" s="1064" t="str">
        <f t="shared" si="19"/>
        <v>chk</v>
      </c>
      <c r="BG34" s="141"/>
      <c r="BH34" s="1118" t="s">
        <v>2661</v>
      </c>
      <c r="BI34" s="1117"/>
      <c r="BJ34" s="1117"/>
      <c r="BK34" s="1114">
        <f t="shared" si="22"/>
        <v>3.25</v>
      </c>
      <c r="BL34" s="1114">
        <f t="shared" si="23"/>
        <v>3.4285714285714284</v>
      </c>
    </row>
    <row r="35" spans="1:64" s="43" customFormat="1" ht="67.5">
      <c r="A35" s="1382" t="s">
        <v>3757</v>
      </c>
      <c r="B35" s="1383" t="s">
        <v>2394</v>
      </c>
      <c r="C35" s="1384" t="s">
        <v>489</v>
      </c>
      <c r="D35" s="1386">
        <v>3</v>
      </c>
      <c r="E35" s="1386"/>
      <c r="F35" s="1386">
        <v>1</v>
      </c>
      <c r="G35" s="1328">
        <v>6</v>
      </c>
      <c r="H35" s="1328"/>
      <c r="I35" s="1328">
        <v>1</v>
      </c>
      <c r="J35" s="1327" t="s">
        <v>248</v>
      </c>
      <c r="K35" s="1329" t="s">
        <v>3758</v>
      </c>
      <c r="L35" s="1327" t="s">
        <v>1041</v>
      </c>
      <c r="M35" s="1393" t="s">
        <v>3759</v>
      </c>
      <c r="N35" s="1330" t="s">
        <v>249</v>
      </c>
      <c r="O35" s="1036"/>
      <c r="P35" s="1052" t="s">
        <v>90</v>
      </c>
      <c r="Q35" s="1052" t="s">
        <v>90</v>
      </c>
      <c r="R35" s="1052" t="s">
        <v>90</v>
      </c>
      <c r="S35" s="1052" t="s">
        <v>90</v>
      </c>
      <c r="T35" s="1052" t="s">
        <v>90</v>
      </c>
      <c r="U35" s="1052" t="s">
        <v>182</v>
      </c>
      <c r="V35" s="1052" t="s">
        <v>182</v>
      </c>
      <c r="W35" s="1052"/>
      <c r="X35" s="1052"/>
      <c r="Y35" s="1052"/>
      <c r="Z35" s="1052" t="s">
        <v>182</v>
      </c>
      <c r="AA35" s="1052" t="s">
        <v>182</v>
      </c>
      <c r="AB35" s="1078"/>
      <c r="AC35" s="135" t="str">
        <f t="shared" si="20"/>
        <v>公務</v>
      </c>
      <c r="AD35" s="1062">
        <f t="shared" si="35"/>
        <v>0</v>
      </c>
      <c r="AE35" s="1062">
        <f t="shared" si="36"/>
        <v>0</v>
      </c>
      <c r="AF35" s="136" t="str">
        <f t="shared" si="5"/>
        <v/>
      </c>
      <c r="AG35" s="137">
        <f t="shared" si="6"/>
        <v>100</v>
      </c>
      <c r="AH35" s="136">
        <f t="shared" si="7"/>
        <v>0</v>
      </c>
      <c r="AI35" s="138">
        <f t="shared" si="8"/>
        <v>3000</v>
      </c>
      <c r="AJ35" s="138">
        <f t="shared" si="9"/>
        <v>6000</v>
      </c>
      <c r="AK35" s="129">
        <f t="shared" si="10"/>
        <v>100</v>
      </c>
      <c r="AL35" s="503" t="s">
        <v>985</v>
      </c>
      <c r="AM35" s="1071" t="s">
        <v>2394</v>
      </c>
      <c r="AN35" s="1072">
        <v>0</v>
      </c>
      <c r="AO35" s="1072"/>
      <c r="AP35" s="1072">
        <v>0</v>
      </c>
      <c r="AQ35" s="1073">
        <v>3</v>
      </c>
      <c r="AR35" s="1073"/>
      <c r="AS35" s="1073">
        <v>1</v>
      </c>
      <c r="AT35" s="1052" t="s">
        <v>90</v>
      </c>
      <c r="AU35" s="1052" t="s">
        <v>182</v>
      </c>
      <c r="AV35" s="1078"/>
      <c r="AW35" s="262" t="str">
        <f t="shared" si="11"/>
        <v/>
      </c>
      <c r="AX35" s="827">
        <f t="shared" si="12"/>
        <v>0</v>
      </c>
      <c r="AY35" s="827"/>
      <c r="AZ35" s="827">
        <f t="shared" si="13"/>
        <v>0</v>
      </c>
      <c r="BA35" s="828" t="str">
        <f t="shared" si="14"/>
        <v/>
      </c>
      <c r="BB35" s="828" t="str">
        <f t="shared" si="15"/>
        <v/>
      </c>
      <c r="BC35" s="827" t="str">
        <f t="shared" si="16"/>
        <v/>
      </c>
      <c r="BD35" s="827" t="str">
        <f t="shared" si="17"/>
        <v/>
      </c>
      <c r="BE35" s="1064" t="str">
        <f t="shared" si="18"/>
        <v/>
      </c>
      <c r="BF35" s="1064" t="str">
        <f t="shared" si="19"/>
        <v/>
      </c>
      <c r="BG35" s="141"/>
      <c r="BH35" s="1116" t="s">
        <v>1017</v>
      </c>
      <c r="BI35" s="1119"/>
      <c r="BJ35" s="1119"/>
      <c r="BK35" s="1114">
        <f t="shared" si="22"/>
        <v>3</v>
      </c>
      <c r="BL35" s="1114">
        <f t="shared" si="23"/>
        <v>6</v>
      </c>
    </row>
    <row r="36" spans="1:64" s="41" customFormat="1" ht="40.5">
      <c r="A36" s="1382" t="s">
        <v>960</v>
      </c>
      <c r="B36" s="1383" t="s">
        <v>2741</v>
      </c>
      <c r="C36" s="1384" t="s">
        <v>3760</v>
      </c>
      <c r="D36" s="1394">
        <v>24</v>
      </c>
      <c r="E36" s="1394"/>
      <c r="F36" s="1394">
        <v>8</v>
      </c>
      <c r="G36" s="1395">
        <v>39</v>
      </c>
      <c r="H36" s="1395"/>
      <c r="I36" s="1395">
        <v>12</v>
      </c>
      <c r="J36" s="1384" t="s">
        <v>3761</v>
      </c>
      <c r="K36" s="1387" t="s">
        <v>3762</v>
      </c>
      <c r="L36" s="1384" t="s">
        <v>3763</v>
      </c>
      <c r="M36" s="1384" t="s">
        <v>3764</v>
      </c>
      <c r="N36" s="1388"/>
      <c r="O36" s="1036"/>
      <c r="P36" s="1052" t="s">
        <v>90</v>
      </c>
      <c r="Q36" s="1052" t="s">
        <v>90</v>
      </c>
      <c r="R36" s="1052" t="s">
        <v>90</v>
      </c>
      <c r="S36" s="1052" t="s">
        <v>90</v>
      </c>
      <c r="T36" s="1052" t="s">
        <v>90</v>
      </c>
      <c r="U36" s="1052" t="s">
        <v>773</v>
      </c>
      <c r="V36" s="1052" t="s">
        <v>773</v>
      </c>
      <c r="W36" s="1052"/>
      <c r="X36" s="1052"/>
      <c r="Y36" s="1052"/>
      <c r="Z36" s="1052" t="s">
        <v>182</v>
      </c>
      <c r="AA36" s="1052" t="s">
        <v>182</v>
      </c>
      <c r="AB36" s="1053"/>
      <c r="AC36" s="135" t="str">
        <f t="shared" si="20"/>
        <v>公務</v>
      </c>
      <c r="AD36" s="1062">
        <f t="shared" si="35"/>
        <v>0</v>
      </c>
      <c r="AE36" s="1062">
        <f t="shared" si="36"/>
        <v>0</v>
      </c>
      <c r="AF36" s="136" t="str">
        <f t="shared" si="5"/>
        <v/>
      </c>
      <c r="AG36" s="137">
        <f t="shared" si="6"/>
        <v>62.5</v>
      </c>
      <c r="AH36" s="136">
        <f t="shared" si="7"/>
        <v>50</v>
      </c>
      <c r="AI36" s="138">
        <f t="shared" si="8"/>
        <v>3000</v>
      </c>
      <c r="AJ36" s="138">
        <f t="shared" si="9"/>
        <v>3250</v>
      </c>
      <c r="AK36" s="129" t="str">
        <f t="shared" si="10"/>
        <v/>
      </c>
      <c r="AL36" s="503" t="s">
        <v>986</v>
      </c>
      <c r="AM36" s="1071" t="s">
        <v>2741</v>
      </c>
      <c r="AN36" s="1074">
        <v>0</v>
      </c>
      <c r="AO36" s="1074"/>
      <c r="AP36" s="1074">
        <v>0</v>
      </c>
      <c r="AQ36" s="1074">
        <v>0</v>
      </c>
      <c r="AR36" s="1074"/>
      <c r="AS36" s="1074">
        <v>0</v>
      </c>
      <c r="AT36" s="1052" t="s">
        <v>90</v>
      </c>
      <c r="AU36" s="1052" t="s">
        <v>182</v>
      </c>
      <c r="AV36" s="1053"/>
      <c r="AW36" s="262" t="str">
        <f t="shared" si="11"/>
        <v/>
      </c>
      <c r="AX36" s="827">
        <f t="shared" si="12"/>
        <v>24</v>
      </c>
      <c r="AY36" s="827"/>
      <c r="AZ36" s="827">
        <f t="shared" si="13"/>
        <v>8</v>
      </c>
      <c r="BA36" s="828" t="str">
        <f t="shared" si="14"/>
        <v/>
      </c>
      <c r="BB36" s="828" t="str">
        <f t="shared" si="15"/>
        <v/>
      </c>
      <c r="BC36" s="827" t="str">
        <f t="shared" si="16"/>
        <v/>
      </c>
      <c r="BD36" s="827" t="str">
        <f t="shared" si="17"/>
        <v/>
      </c>
      <c r="BE36" s="1064" t="str">
        <f t="shared" si="18"/>
        <v>是否漏編</v>
      </c>
      <c r="BF36" s="1064" t="str">
        <f t="shared" si="19"/>
        <v>chk</v>
      </c>
      <c r="BG36" s="141"/>
      <c r="BH36" s="1116" t="s">
        <v>1018</v>
      </c>
      <c r="BI36" s="1117"/>
      <c r="BJ36" s="1117"/>
      <c r="BK36" s="1114">
        <f t="shared" si="22"/>
        <v>3</v>
      </c>
      <c r="BL36" s="1114">
        <f t="shared" si="23"/>
        <v>3.25</v>
      </c>
    </row>
    <row r="37" spans="1:64" s="41" customFormat="1" ht="40.5">
      <c r="A37" s="1382" t="s">
        <v>993</v>
      </c>
      <c r="B37" s="1383" t="s">
        <v>2711</v>
      </c>
      <c r="C37" s="1384" t="s">
        <v>3765</v>
      </c>
      <c r="D37" s="1386">
        <v>9</v>
      </c>
      <c r="E37" s="1386"/>
      <c r="F37" s="1386">
        <v>3</v>
      </c>
      <c r="G37" s="1386">
        <v>3</v>
      </c>
      <c r="H37" s="1386"/>
      <c r="I37" s="1386">
        <v>1</v>
      </c>
      <c r="J37" s="1384" t="s">
        <v>477</v>
      </c>
      <c r="K37" s="1387" t="s">
        <v>478</v>
      </c>
      <c r="L37" s="1384" t="s">
        <v>1838</v>
      </c>
      <c r="M37" s="1384" t="s">
        <v>1424</v>
      </c>
      <c r="N37" s="1388" t="s">
        <v>1426</v>
      </c>
      <c r="O37" s="1036"/>
      <c r="P37" s="1052" t="s">
        <v>90</v>
      </c>
      <c r="Q37" s="1052" t="s">
        <v>90</v>
      </c>
      <c r="R37" s="1052" t="s">
        <v>90</v>
      </c>
      <c r="S37" s="1052" t="s">
        <v>90</v>
      </c>
      <c r="T37" s="1052" t="s">
        <v>90</v>
      </c>
      <c r="U37" s="1052" t="s">
        <v>773</v>
      </c>
      <c r="V37" s="1052" t="s">
        <v>773</v>
      </c>
      <c r="W37" s="1052"/>
      <c r="X37" s="1052"/>
      <c r="Y37" s="1052"/>
      <c r="Z37" s="1052" t="s">
        <v>182</v>
      </c>
      <c r="AA37" s="1052" t="s">
        <v>182</v>
      </c>
      <c r="AB37" s="1078"/>
      <c r="AC37" s="135" t="str">
        <f t="shared" si="20"/>
        <v>公務</v>
      </c>
      <c r="AD37" s="1062">
        <f t="shared" si="35"/>
        <v>0</v>
      </c>
      <c r="AE37" s="1062">
        <f t="shared" si="36"/>
        <v>0</v>
      </c>
      <c r="AF37" s="136">
        <f t="shared" si="5"/>
        <v>200</v>
      </c>
      <c r="AG37" s="137">
        <f t="shared" si="6"/>
        <v>-66.666666666666671</v>
      </c>
      <c r="AH37" s="136">
        <f t="shared" si="7"/>
        <v>-66.666666666666671</v>
      </c>
      <c r="AI37" s="138">
        <f t="shared" si="8"/>
        <v>3000</v>
      </c>
      <c r="AJ37" s="138">
        <f t="shared" si="9"/>
        <v>3000</v>
      </c>
      <c r="AK37" s="129" t="str">
        <f t="shared" si="10"/>
        <v/>
      </c>
      <c r="AL37" s="503" t="s">
        <v>987</v>
      </c>
      <c r="AM37" s="1071" t="s">
        <v>2711</v>
      </c>
      <c r="AN37" s="1072">
        <v>3</v>
      </c>
      <c r="AO37" s="1072"/>
      <c r="AP37" s="1072">
        <v>1</v>
      </c>
      <c r="AQ37" s="1072">
        <v>9</v>
      </c>
      <c r="AR37" s="1072"/>
      <c r="AS37" s="1072">
        <v>3</v>
      </c>
      <c r="AT37" s="1052" t="s">
        <v>90</v>
      </c>
      <c r="AU37" s="1052" t="s">
        <v>182</v>
      </c>
      <c r="AV37" s="1078"/>
      <c r="AW37" s="262" t="str">
        <f t="shared" si="11"/>
        <v/>
      </c>
      <c r="AX37" s="827">
        <f t="shared" si="12"/>
        <v>0</v>
      </c>
      <c r="AY37" s="827"/>
      <c r="AZ37" s="827">
        <f t="shared" si="13"/>
        <v>0</v>
      </c>
      <c r="BA37" s="828" t="str">
        <f t="shared" si="14"/>
        <v/>
      </c>
      <c r="BB37" s="828" t="str">
        <f t="shared" si="15"/>
        <v/>
      </c>
      <c r="BC37" s="827" t="str">
        <f t="shared" si="16"/>
        <v/>
      </c>
      <c r="BD37" s="827" t="str">
        <f t="shared" si="17"/>
        <v/>
      </c>
      <c r="BE37" s="1064" t="str">
        <f t="shared" si="18"/>
        <v/>
      </c>
      <c r="BF37" s="1064" t="str">
        <f t="shared" si="19"/>
        <v/>
      </c>
      <c r="BG37" s="141"/>
      <c r="BH37" s="1116" t="s">
        <v>1019</v>
      </c>
      <c r="BI37" s="1117"/>
      <c r="BJ37" s="1117"/>
      <c r="BK37" s="1114">
        <f t="shared" si="22"/>
        <v>3</v>
      </c>
      <c r="BL37" s="1114">
        <f t="shared" si="23"/>
        <v>3</v>
      </c>
    </row>
    <row r="38" spans="1:64" s="41" customFormat="1" ht="40.5">
      <c r="A38" s="1382" t="s">
        <v>994</v>
      </c>
      <c r="B38" s="1383" t="s">
        <v>2699</v>
      </c>
      <c r="C38" s="1384" t="s">
        <v>490</v>
      </c>
      <c r="D38" s="1386">
        <v>6</v>
      </c>
      <c r="E38" s="1386"/>
      <c r="F38" s="1386">
        <v>2</v>
      </c>
      <c r="G38" s="1386">
        <v>0</v>
      </c>
      <c r="H38" s="1386"/>
      <c r="I38" s="1386"/>
      <c r="J38" s="1384" t="s">
        <v>1495</v>
      </c>
      <c r="K38" s="1387" t="s">
        <v>3766</v>
      </c>
      <c r="L38" s="1384" t="s">
        <v>3671</v>
      </c>
      <c r="M38" s="1384" t="s">
        <v>3767</v>
      </c>
      <c r="N38" s="1388" t="s">
        <v>1426</v>
      </c>
      <c r="O38" s="1036"/>
      <c r="P38" s="1052" t="s">
        <v>90</v>
      </c>
      <c r="Q38" s="1052" t="s">
        <v>90</v>
      </c>
      <c r="R38" s="1052" t="s">
        <v>90</v>
      </c>
      <c r="S38" s="1052" t="s">
        <v>90</v>
      </c>
      <c r="T38" s="1052" t="s">
        <v>90</v>
      </c>
      <c r="U38" s="1052" t="s">
        <v>773</v>
      </c>
      <c r="V38" s="1052" t="s">
        <v>773</v>
      </c>
      <c r="W38" s="1052"/>
      <c r="X38" s="1052"/>
      <c r="Y38" s="1052"/>
      <c r="Z38" s="1052" t="s">
        <v>182</v>
      </c>
      <c r="AA38" s="1052" t="s">
        <v>182</v>
      </c>
      <c r="AB38" s="1053"/>
      <c r="AC38" s="135" t="str">
        <f t="shared" si="20"/>
        <v>公務</v>
      </c>
      <c r="AD38" s="1062">
        <f t="shared" si="35"/>
        <v>0</v>
      </c>
      <c r="AE38" s="1062">
        <f t="shared" si="36"/>
        <v>0</v>
      </c>
      <c r="AF38" s="136" t="str">
        <f t="shared" si="5"/>
        <v/>
      </c>
      <c r="AG38" s="137">
        <f t="shared" si="6"/>
        <v>-100</v>
      </c>
      <c r="AH38" s="136" t="str">
        <f t="shared" si="7"/>
        <v/>
      </c>
      <c r="AI38" s="138">
        <f t="shared" si="8"/>
        <v>3000</v>
      </c>
      <c r="AJ38" s="138" t="str">
        <f t="shared" si="9"/>
        <v/>
      </c>
      <c r="AK38" s="129" t="str">
        <f t="shared" si="10"/>
        <v/>
      </c>
      <c r="AL38" s="503" t="s">
        <v>988</v>
      </c>
      <c r="AM38" s="1071" t="s">
        <v>2699</v>
      </c>
      <c r="AN38" s="1072">
        <v>0</v>
      </c>
      <c r="AO38" s="1072"/>
      <c r="AP38" s="1072">
        <v>0</v>
      </c>
      <c r="AQ38" s="1072">
        <v>6</v>
      </c>
      <c r="AR38" s="1072"/>
      <c r="AS38" s="1072">
        <v>2</v>
      </c>
      <c r="AT38" s="1052" t="s">
        <v>90</v>
      </c>
      <c r="AU38" s="1052" t="s">
        <v>182</v>
      </c>
      <c r="AV38" s="1053"/>
      <c r="AW38" s="262" t="str">
        <f t="shared" si="11"/>
        <v/>
      </c>
      <c r="AX38" s="827">
        <f t="shared" si="12"/>
        <v>0</v>
      </c>
      <c r="AY38" s="827"/>
      <c r="AZ38" s="827">
        <f t="shared" si="13"/>
        <v>0</v>
      </c>
      <c r="BA38" s="828" t="str">
        <f t="shared" si="14"/>
        <v/>
      </c>
      <c r="BB38" s="828" t="str">
        <f t="shared" si="15"/>
        <v/>
      </c>
      <c r="BC38" s="827" t="str">
        <f t="shared" si="16"/>
        <v/>
      </c>
      <c r="BD38" s="827" t="str">
        <f t="shared" si="17"/>
        <v/>
      </c>
      <c r="BE38" s="1064" t="str">
        <f t="shared" si="18"/>
        <v/>
      </c>
      <c r="BF38" s="1064" t="str">
        <f t="shared" si="19"/>
        <v/>
      </c>
      <c r="BG38" s="141"/>
      <c r="BH38" s="1116" t="s">
        <v>1013</v>
      </c>
      <c r="BI38" s="1117"/>
      <c r="BJ38" s="1117"/>
      <c r="BK38" s="1114">
        <f t="shared" si="22"/>
        <v>3</v>
      </c>
      <c r="BL38" s="1114" t="e">
        <f t="shared" si="23"/>
        <v>#DIV/0!</v>
      </c>
    </row>
    <row r="39" spans="1:64" s="41" customFormat="1" ht="40.5">
      <c r="A39" s="1396" t="s">
        <v>995</v>
      </c>
      <c r="B39" s="1383" t="s">
        <v>2736</v>
      </c>
      <c r="C39" s="1384" t="s">
        <v>490</v>
      </c>
      <c r="D39" s="1395">
        <v>0</v>
      </c>
      <c r="E39" s="1395"/>
      <c r="F39" s="1395">
        <v>0</v>
      </c>
      <c r="G39" s="1395">
        <v>0</v>
      </c>
      <c r="H39" s="1395"/>
      <c r="I39" s="1395">
        <v>0</v>
      </c>
      <c r="J39" s="1384" t="s">
        <v>481</v>
      </c>
      <c r="K39" s="1329" t="s">
        <v>3768</v>
      </c>
      <c r="L39" s="1384" t="s">
        <v>1456</v>
      </c>
      <c r="M39" s="1327" t="s">
        <v>3769</v>
      </c>
      <c r="N39" s="1388"/>
      <c r="O39" s="1036"/>
      <c r="P39" s="1052" t="s">
        <v>90</v>
      </c>
      <c r="Q39" s="1052" t="s">
        <v>90</v>
      </c>
      <c r="R39" s="1052" t="s">
        <v>90</v>
      </c>
      <c r="S39" s="1052" t="s">
        <v>90</v>
      </c>
      <c r="T39" s="1052" t="s">
        <v>90</v>
      </c>
      <c r="U39" s="1052" t="s">
        <v>773</v>
      </c>
      <c r="V39" s="1052" t="s">
        <v>773</v>
      </c>
      <c r="W39" s="1052"/>
      <c r="X39" s="1052"/>
      <c r="Y39" s="1052"/>
      <c r="Z39" s="1052" t="s">
        <v>182</v>
      </c>
      <c r="AA39" s="1052" t="s">
        <v>182</v>
      </c>
      <c r="AB39" s="1053"/>
      <c r="AC39" s="135" t="str">
        <f t="shared" si="20"/>
        <v>公務</v>
      </c>
      <c r="AD39" s="1062">
        <f t="shared" si="35"/>
        <v>0</v>
      </c>
      <c r="AE39" s="1062">
        <f t="shared" si="36"/>
        <v>0</v>
      </c>
      <c r="AF39" s="136" t="str">
        <f t="shared" si="5"/>
        <v/>
      </c>
      <c r="AG39" s="137" t="str">
        <f t="shared" si="6"/>
        <v/>
      </c>
      <c r="AH39" s="136" t="str">
        <f t="shared" si="7"/>
        <v/>
      </c>
      <c r="AI39" s="138" t="str">
        <f t="shared" si="8"/>
        <v/>
      </c>
      <c r="AJ39" s="138" t="str">
        <f t="shared" si="9"/>
        <v/>
      </c>
      <c r="AK39" s="129" t="str">
        <f t="shared" si="10"/>
        <v/>
      </c>
      <c r="AL39" s="503" t="s">
        <v>989</v>
      </c>
      <c r="AM39" s="1071" t="s">
        <v>2736</v>
      </c>
      <c r="AN39" s="1079">
        <v>0</v>
      </c>
      <c r="AO39" s="1079"/>
      <c r="AP39" s="1079">
        <v>0</v>
      </c>
      <c r="AQ39" s="1079">
        <v>0</v>
      </c>
      <c r="AR39" s="1079"/>
      <c r="AS39" s="1079">
        <v>0</v>
      </c>
      <c r="AT39" s="1052" t="s">
        <v>90</v>
      </c>
      <c r="AU39" s="1052" t="s">
        <v>182</v>
      </c>
      <c r="AV39" s="1053"/>
      <c r="AW39" s="262" t="str">
        <f t="shared" si="11"/>
        <v/>
      </c>
      <c r="AX39" s="827">
        <f t="shared" si="12"/>
        <v>0</v>
      </c>
      <c r="AY39" s="827"/>
      <c r="AZ39" s="827">
        <f t="shared" si="13"/>
        <v>0</v>
      </c>
      <c r="BA39" s="828" t="str">
        <f t="shared" si="14"/>
        <v/>
      </c>
      <c r="BB39" s="828" t="str">
        <f t="shared" si="15"/>
        <v/>
      </c>
      <c r="BC39" s="827" t="str">
        <f t="shared" si="16"/>
        <v/>
      </c>
      <c r="BD39" s="827" t="str">
        <f t="shared" si="17"/>
        <v/>
      </c>
      <c r="BE39" s="1064" t="str">
        <f t="shared" si="18"/>
        <v/>
      </c>
      <c r="BF39" s="1064" t="str">
        <f t="shared" si="19"/>
        <v/>
      </c>
      <c r="BG39" s="141"/>
      <c r="BH39" s="1116" t="s">
        <v>1012</v>
      </c>
      <c r="BI39" s="1117"/>
      <c r="BJ39" s="1117"/>
      <c r="BK39" s="1114" t="e">
        <f t="shared" si="22"/>
        <v>#DIV/0!</v>
      </c>
      <c r="BL39" s="1114" t="e">
        <f t="shared" si="23"/>
        <v>#DIV/0!</v>
      </c>
    </row>
    <row r="40" spans="1:64" s="41" customFormat="1" ht="54">
      <c r="A40" s="1382" t="s">
        <v>996</v>
      </c>
      <c r="B40" s="1383" t="s">
        <v>2727</v>
      </c>
      <c r="C40" s="1384" t="s">
        <v>2728</v>
      </c>
      <c r="D40" s="1386">
        <v>23</v>
      </c>
      <c r="E40" s="1386"/>
      <c r="F40" s="1386">
        <v>6</v>
      </c>
      <c r="G40" s="1386">
        <v>0</v>
      </c>
      <c r="H40" s="1386"/>
      <c r="I40" s="1386">
        <v>0</v>
      </c>
      <c r="J40" s="1384" t="s">
        <v>484</v>
      </c>
      <c r="K40" s="1329" t="s">
        <v>3683</v>
      </c>
      <c r="L40" s="1384" t="s">
        <v>1430</v>
      </c>
      <c r="M40" s="1327" t="s">
        <v>3770</v>
      </c>
      <c r="N40" s="1388" t="s">
        <v>1426</v>
      </c>
      <c r="O40" s="1036"/>
      <c r="P40" s="1052" t="s">
        <v>90</v>
      </c>
      <c r="Q40" s="1052" t="s">
        <v>90</v>
      </c>
      <c r="R40" s="1052" t="s">
        <v>90</v>
      </c>
      <c r="S40" s="1052" t="s">
        <v>90</v>
      </c>
      <c r="T40" s="1052" t="s">
        <v>90</v>
      </c>
      <c r="U40" s="1052" t="s">
        <v>773</v>
      </c>
      <c r="V40" s="1052" t="s">
        <v>773</v>
      </c>
      <c r="W40" s="1052"/>
      <c r="X40" s="1052"/>
      <c r="Y40" s="1052"/>
      <c r="Z40" s="1052" t="s">
        <v>182</v>
      </c>
      <c r="AA40" s="1052" t="s">
        <v>182</v>
      </c>
      <c r="AB40" s="1053"/>
      <c r="AC40" s="135" t="str">
        <f t="shared" si="20"/>
        <v>公務</v>
      </c>
      <c r="AD40" s="1062">
        <f t="shared" si="35"/>
        <v>0</v>
      </c>
      <c r="AE40" s="1062">
        <f t="shared" si="36"/>
        <v>0</v>
      </c>
      <c r="AF40" s="136" t="str">
        <f t="shared" si="5"/>
        <v/>
      </c>
      <c r="AG40" s="137">
        <f t="shared" si="6"/>
        <v>-100</v>
      </c>
      <c r="AH40" s="136">
        <f t="shared" si="7"/>
        <v>-100</v>
      </c>
      <c r="AI40" s="138">
        <f t="shared" si="8"/>
        <v>3833.3333333333335</v>
      </c>
      <c r="AJ40" s="138" t="str">
        <f t="shared" si="9"/>
        <v/>
      </c>
      <c r="AK40" s="129" t="str">
        <f t="shared" si="10"/>
        <v/>
      </c>
      <c r="AL40" s="503" t="s">
        <v>990</v>
      </c>
      <c r="AM40" s="1071" t="s">
        <v>2727</v>
      </c>
      <c r="AN40" s="1072">
        <v>0</v>
      </c>
      <c r="AO40" s="1072"/>
      <c r="AP40" s="1072">
        <v>0</v>
      </c>
      <c r="AQ40" s="1072">
        <v>23</v>
      </c>
      <c r="AR40" s="1072"/>
      <c r="AS40" s="1072">
        <v>6</v>
      </c>
      <c r="AT40" s="1052" t="s">
        <v>90</v>
      </c>
      <c r="AU40" s="1052" t="s">
        <v>182</v>
      </c>
      <c r="AV40" s="1053"/>
      <c r="AW40" s="262" t="str">
        <f t="shared" si="11"/>
        <v/>
      </c>
      <c r="AX40" s="827">
        <f t="shared" si="12"/>
        <v>0</v>
      </c>
      <c r="AY40" s="827"/>
      <c r="AZ40" s="827">
        <f t="shared" si="13"/>
        <v>0</v>
      </c>
      <c r="BA40" s="828" t="str">
        <f t="shared" si="14"/>
        <v/>
      </c>
      <c r="BB40" s="828" t="str">
        <f t="shared" si="15"/>
        <v/>
      </c>
      <c r="BC40" s="827" t="str">
        <f t="shared" si="16"/>
        <v/>
      </c>
      <c r="BD40" s="827" t="str">
        <f t="shared" si="17"/>
        <v/>
      </c>
      <c r="BE40" s="1064" t="str">
        <f t="shared" si="18"/>
        <v/>
      </c>
      <c r="BF40" s="1064" t="str">
        <f t="shared" si="19"/>
        <v/>
      </c>
      <c r="BG40" s="141"/>
      <c r="BH40" s="1116" t="s">
        <v>1020</v>
      </c>
      <c r="BI40" s="1117"/>
      <c r="BJ40" s="1117"/>
      <c r="BK40" s="1114">
        <f t="shared" si="22"/>
        <v>3.8333333333333335</v>
      </c>
      <c r="BL40" s="1114" t="e">
        <f t="shared" si="23"/>
        <v>#DIV/0!</v>
      </c>
    </row>
    <row r="41" spans="1:64" s="41" customFormat="1" ht="40.5">
      <c r="A41" s="1397" t="s">
        <v>997</v>
      </c>
      <c r="B41" s="1398" t="s">
        <v>2748</v>
      </c>
      <c r="C41" s="1399" t="s">
        <v>490</v>
      </c>
      <c r="D41" s="1389">
        <v>0</v>
      </c>
      <c r="E41" s="1389"/>
      <c r="F41" s="1389">
        <v>0</v>
      </c>
      <c r="G41" s="1389">
        <v>0</v>
      </c>
      <c r="H41" s="1389">
        <v>0</v>
      </c>
      <c r="I41" s="1389"/>
      <c r="J41" s="1399" t="s">
        <v>486</v>
      </c>
      <c r="K41" s="1400" t="s">
        <v>482</v>
      </c>
      <c r="L41" s="1399" t="s">
        <v>1450</v>
      </c>
      <c r="M41" s="1399" t="s">
        <v>1457</v>
      </c>
      <c r="N41" s="1401"/>
      <c r="O41" s="1036"/>
      <c r="P41" s="1052" t="s">
        <v>90</v>
      </c>
      <c r="Q41" s="1052" t="s">
        <v>90</v>
      </c>
      <c r="R41" s="1052" t="s">
        <v>90</v>
      </c>
      <c r="S41" s="1052" t="s">
        <v>90</v>
      </c>
      <c r="T41" s="1052" t="s">
        <v>90</v>
      </c>
      <c r="U41" s="1052" t="s">
        <v>773</v>
      </c>
      <c r="V41" s="1052" t="s">
        <v>773</v>
      </c>
      <c r="W41" s="1052"/>
      <c r="X41" s="1052"/>
      <c r="Y41" s="1052"/>
      <c r="Z41" s="1052" t="s">
        <v>182</v>
      </c>
      <c r="AA41" s="1052" t="s">
        <v>182</v>
      </c>
      <c r="AB41" s="1053"/>
      <c r="AC41" s="135" t="str">
        <f t="shared" si="20"/>
        <v>公務</v>
      </c>
      <c r="AD41" s="1062">
        <f t="shared" si="35"/>
        <v>0</v>
      </c>
      <c r="AE41" s="1062">
        <f t="shared" si="36"/>
        <v>0</v>
      </c>
      <c r="AF41" s="136" t="str">
        <f t="shared" si="5"/>
        <v/>
      </c>
      <c r="AG41" s="137" t="str">
        <f t="shared" si="6"/>
        <v/>
      </c>
      <c r="AH41" s="136" t="str">
        <f t="shared" si="7"/>
        <v/>
      </c>
      <c r="AI41" s="138" t="str">
        <f t="shared" si="8"/>
        <v/>
      </c>
      <c r="AJ41" s="138" t="str">
        <f t="shared" si="9"/>
        <v/>
      </c>
      <c r="AK41" s="129" t="str">
        <f t="shared" si="10"/>
        <v/>
      </c>
      <c r="AL41" s="503" t="s">
        <v>991</v>
      </c>
      <c r="AM41" s="1071" t="s">
        <v>2748</v>
      </c>
      <c r="AN41" s="1072">
        <v>0</v>
      </c>
      <c r="AO41" s="1072"/>
      <c r="AP41" s="1072">
        <v>0</v>
      </c>
      <c r="AQ41" s="1072">
        <v>0</v>
      </c>
      <c r="AR41" s="1072"/>
      <c r="AS41" s="1072">
        <v>0</v>
      </c>
      <c r="AT41" s="1052" t="s">
        <v>90</v>
      </c>
      <c r="AU41" s="1052" t="s">
        <v>182</v>
      </c>
      <c r="AV41" s="1053"/>
      <c r="AW41" s="262" t="str">
        <f t="shared" si="11"/>
        <v/>
      </c>
      <c r="AX41" s="827">
        <f t="shared" si="12"/>
        <v>0</v>
      </c>
      <c r="AY41" s="827"/>
      <c r="AZ41" s="827">
        <f t="shared" si="13"/>
        <v>0</v>
      </c>
      <c r="BA41" s="828" t="str">
        <f t="shared" si="14"/>
        <v/>
      </c>
      <c r="BB41" s="828" t="str">
        <f t="shared" si="15"/>
        <v/>
      </c>
      <c r="BC41" s="827" t="str">
        <f t="shared" si="16"/>
        <v/>
      </c>
      <c r="BD41" s="827" t="str">
        <f t="shared" si="17"/>
        <v/>
      </c>
      <c r="BE41" s="1064" t="str">
        <f t="shared" si="18"/>
        <v/>
      </c>
      <c r="BF41" s="1064" t="str">
        <f t="shared" si="19"/>
        <v/>
      </c>
      <c r="BG41" s="141"/>
      <c r="BH41" s="1116" t="s">
        <v>1021</v>
      </c>
      <c r="BI41" s="1117"/>
      <c r="BJ41" s="1117"/>
      <c r="BK41" s="1114" t="e">
        <f t="shared" si="22"/>
        <v>#DIV/0!</v>
      </c>
      <c r="BL41" s="1114" t="e">
        <f t="shared" si="23"/>
        <v>#DIV/0!</v>
      </c>
    </row>
    <row r="42" spans="1:64" s="41" customFormat="1" ht="40.5">
      <c r="A42" s="1382" t="s">
        <v>998</v>
      </c>
      <c r="B42" s="1383" t="s">
        <v>3771</v>
      </c>
      <c r="C42" s="1384" t="s">
        <v>490</v>
      </c>
      <c r="D42" s="1386">
        <v>0</v>
      </c>
      <c r="E42" s="1386"/>
      <c r="F42" s="1386">
        <v>0</v>
      </c>
      <c r="G42" s="1386">
        <v>0</v>
      </c>
      <c r="H42" s="1386"/>
      <c r="I42" s="1386">
        <v>0</v>
      </c>
      <c r="J42" s="1384" t="s">
        <v>3772</v>
      </c>
      <c r="K42" s="1387" t="s">
        <v>488</v>
      </c>
      <c r="L42" s="1384" t="s">
        <v>1666</v>
      </c>
      <c r="M42" s="1384" t="s">
        <v>1667</v>
      </c>
      <c r="N42" s="1388"/>
      <c r="O42" s="1036"/>
      <c r="P42" s="1052" t="s">
        <v>90</v>
      </c>
      <c r="Q42" s="1052" t="s">
        <v>90</v>
      </c>
      <c r="R42" s="1052" t="s">
        <v>90</v>
      </c>
      <c r="S42" s="1052" t="s">
        <v>90</v>
      </c>
      <c r="T42" s="1052" t="s">
        <v>90</v>
      </c>
      <c r="U42" s="1052" t="s">
        <v>773</v>
      </c>
      <c r="V42" s="1052" t="s">
        <v>773</v>
      </c>
      <c r="W42" s="1052"/>
      <c r="X42" s="1052"/>
      <c r="Y42" s="1052"/>
      <c r="Z42" s="1052" t="s">
        <v>182</v>
      </c>
      <c r="AA42" s="1052" t="s">
        <v>182</v>
      </c>
      <c r="AB42" s="1053"/>
      <c r="AC42" s="135" t="str">
        <f t="shared" si="20"/>
        <v>公務</v>
      </c>
      <c r="AD42" s="1062">
        <f t="shared" si="35"/>
        <v>0</v>
      </c>
      <c r="AE42" s="1062">
        <f t="shared" si="36"/>
        <v>0</v>
      </c>
      <c r="AF42" s="136" t="str">
        <f t="shared" si="5"/>
        <v/>
      </c>
      <c r="AG42" s="137" t="str">
        <f t="shared" si="6"/>
        <v/>
      </c>
      <c r="AH42" s="136" t="str">
        <f t="shared" si="7"/>
        <v/>
      </c>
      <c r="AI42" s="138" t="str">
        <f t="shared" si="8"/>
        <v/>
      </c>
      <c r="AJ42" s="138" t="str">
        <f t="shared" si="9"/>
        <v/>
      </c>
      <c r="AK42" s="129" t="str">
        <f t="shared" si="10"/>
        <v/>
      </c>
      <c r="AL42" s="503" t="s">
        <v>992</v>
      </c>
      <c r="AM42" s="1071" t="s">
        <v>2395</v>
      </c>
      <c r="AN42" s="1072">
        <v>0</v>
      </c>
      <c r="AO42" s="1072"/>
      <c r="AP42" s="1072">
        <v>0</v>
      </c>
      <c r="AQ42" s="1072">
        <v>0</v>
      </c>
      <c r="AR42" s="1072"/>
      <c r="AS42" s="1072">
        <v>0</v>
      </c>
      <c r="AT42" s="1052" t="s">
        <v>90</v>
      </c>
      <c r="AU42" s="1052" t="s">
        <v>182</v>
      </c>
      <c r="AV42" s="1053"/>
      <c r="AW42" s="262" t="str">
        <f t="shared" si="11"/>
        <v/>
      </c>
      <c r="AX42" s="827">
        <f t="shared" si="12"/>
        <v>0</v>
      </c>
      <c r="AY42" s="827"/>
      <c r="AZ42" s="827">
        <f t="shared" si="13"/>
        <v>0</v>
      </c>
      <c r="BA42" s="828" t="str">
        <f t="shared" si="14"/>
        <v/>
      </c>
      <c r="BB42" s="828" t="str">
        <f t="shared" si="15"/>
        <v/>
      </c>
      <c r="BC42" s="827" t="str">
        <f t="shared" si="16"/>
        <v/>
      </c>
      <c r="BD42" s="827" t="str">
        <f t="shared" si="17"/>
        <v/>
      </c>
      <c r="BE42" s="1064" t="str">
        <f t="shared" si="18"/>
        <v/>
      </c>
      <c r="BF42" s="1064" t="str">
        <f t="shared" si="19"/>
        <v/>
      </c>
      <c r="BG42" s="141"/>
      <c r="BH42" s="1116" t="s">
        <v>3425</v>
      </c>
      <c r="BI42" s="1117"/>
      <c r="BJ42" s="1117"/>
      <c r="BK42" s="1114" t="e">
        <f t="shared" si="22"/>
        <v>#DIV/0!</v>
      </c>
      <c r="BL42" s="1114" t="e">
        <f t="shared" si="23"/>
        <v>#DIV/0!</v>
      </c>
    </row>
    <row r="43" spans="1:64" s="41" customFormat="1" ht="27">
      <c r="A43" s="1341">
        <v>9</v>
      </c>
      <c r="B43" s="1342" t="s">
        <v>2396</v>
      </c>
      <c r="C43" s="1343"/>
      <c r="D43" s="1344">
        <f>SUM(D44:D51)</f>
        <v>1194</v>
      </c>
      <c r="E43" s="1344">
        <f t="shared" ref="E43" si="37">SUM(E44:E51)</f>
        <v>1</v>
      </c>
      <c r="F43" s="1344">
        <f t="shared" ref="F43" si="38">SUM(F44:F51)</f>
        <v>41</v>
      </c>
      <c r="G43" s="1344">
        <f t="shared" ref="G43" si="39">SUM(G44:G51)</f>
        <v>1463</v>
      </c>
      <c r="H43" s="1344">
        <f t="shared" ref="H43" si="40">SUM(H44:H51)</f>
        <v>3</v>
      </c>
      <c r="I43" s="1344">
        <f t="shared" ref="I43" si="41">SUM(I44:I51)</f>
        <v>43</v>
      </c>
      <c r="J43" s="1343"/>
      <c r="K43" s="1345"/>
      <c r="L43" s="1343" t="s">
        <v>175</v>
      </c>
      <c r="M43" s="1343" t="s">
        <v>175</v>
      </c>
      <c r="N43" s="1346"/>
      <c r="O43" s="1036"/>
      <c r="P43" s="1068" t="s">
        <v>228</v>
      </c>
      <c r="Q43" s="1052" t="s">
        <v>491</v>
      </c>
      <c r="R43" s="1052" t="s">
        <v>492</v>
      </c>
      <c r="S43" s="1052" t="s">
        <v>493</v>
      </c>
      <c r="T43" s="1052" t="s">
        <v>494</v>
      </c>
      <c r="U43" s="1052" t="s">
        <v>217</v>
      </c>
      <c r="V43" s="1052" t="s">
        <v>235</v>
      </c>
      <c r="W43" s="1052"/>
      <c r="X43" s="1052"/>
      <c r="Y43" s="1052"/>
      <c r="Z43" s="1068" t="s">
        <v>570</v>
      </c>
      <c r="AA43" s="1068" t="s">
        <v>571</v>
      </c>
      <c r="AB43" s="1078"/>
      <c r="AC43" s="135" t="str">
        <f t="shared" si="20"/>
        <v>公務</v>
      </c>
      <c r="AD43" s="1062">
        <f t="shared" si="35"/>
        <v>0</v>
      </c>
      <c r="AE43" s="1062">
        <f t="shared" si="36"/>
        <v>0</v>
      </c>
      <c r="AF43" s="136">
        <f t="shared" si="5"/>
        <v>-6.231962021588644</v>
      </c>
      <c r="AG43" s="137">
        <f t="shared" si="6"/>
        <v>22.529313232830827</v>
      </c>
      <c r="AH43" s="136">
        <f t="shared" si="7"/>
        <v>4.8780487804878092</v>
      </c>
      <c r="AI43" s="138">
        <f t="shared" si="8"/>
        <v>29121.951219512193</v>
      </c>
      <c r="AJ43" s="138">
        <f t="shared" si="9"/>
        <v>34023.255813953489</v>
      </c>
      <c r="AK43" s="129" t="str">
        <f t="shared" si="10"/>
        <v/>
      </c>
      <c r="AL43" s="1070">
        <v>8</v>
      </c>
      <c r="AM43" s="1071" t="s">
        <v>2396</v>
      </c>
      <c r="AN43" s="1072">
        <v>1273.355</v>
      </c>
      <c r="AO43" s="1072">
        <v>1</v>
      </c>
      <c r="AP43" s="1072">
        <v>47</v>
      </c>
      <c r="AQ43" s="1072">
        <v>1194</v>
      </c>
      <c r="AR43" s="1072">
        <v>1</v>
      </c>
      <c r="AS43" s="1072">
        <v>41</v>
      </c>
      <c r="AT43" s="1052" t="s">
        <v>225</v>
      </c>
      <c r="AU43" s="1052" t="s">
        <v>217</v>
      </c>
      <c r="AV43" s="1078"/>
      <c r="AW43" s="262" t="str">
        <f t="shared" si="11"/>
        <v/>
      </c>
      <c r="AX43" s="827">
        <f t="shared" si="12"/>
        <v>0</v>
      </c>
      <c r="AY43" s="827"/>
      <c r="AZ43" s="827">
        <f t="shared" si="13"/>
        <v>0</v>
      </c>
      <c r="BA43" s="828" t="str">
        <f t="shared" si="14"/>
        <v/>
      </c>
      <c r="BB43" s="828" t="str">
        <f t="shared" si="15"/>
        <v/>
      </c>
      <c r="BC43" s="827" t="str">
        <f t="shared" si="16"/>
        <v/>
      </c>
      <c r="BD43" s="827" t="str">
        <f t="shared" si="17"/>
        <v/>
      </c>
      <c r="BE43" s="1064" t="str">
        <f t="shared" si="18"/>
        <v/>
      </c>
      <c r="BF43" s="1064" t="str">
        <f t="shared" si="19"/>
        <v/>
      </c>
      <c r="BG43" s="141"/>
      <c r="BH43" s="1118" t="s">
        <v>2661</v>
      </c>
      <c r="BI43" s="1117"/>
      <c r="BJ43" s="1117"/>
      <c r="BK43" s="1114">
        <f t="shared" ref="BK43:BK75" si="42">D43/(E43+F43)</f>
        <v>28.428571428571427</v>
      </c>
      <c r="BL43" s="1114">
        <f t="shared" ref="BL43:BL75" si="43">G43/(H43+I43)</f>
        <v>31.804347826086957</v>
      </c>
    </row>
    <row r="44" spans="1:64" s="41" customFormat="1" ht="40.5">
      <c r="A44" s="1382" t="s">
        <v>3115</v>
      </c>
      <c r="B44" s="1383" t="s">
        <v>2397</v>
      </c>
      <c r="C44" s="1384" t="s">
        <v>495</v>
      </c>
      <c r="D44" s="1386">
        <v>365</v>
      </c>
      <c r="E44" s="1386"/>
      <c r="F44" s="1386">
        <v>11</v>
      </c>
      <c r="G44" s="1328">
        <v>414</v>
      </c>
      <c r="H44" s="1328"/>
      <c r="I44" s="1328">
        <v>11</v>
      </c>
      <c r="J44" s="1327" t="s">
        <v>248</v>
      </c>
      <c r="K44" s="1329" t="s">
        <v>3758</v>
      </c>
      <c r="L44" s="1327" t="s">
        <v>1041</v>
      </c>
      <c r="M44" s="1393" t="s">
        <v>3774</v>
      </c>
      <c r="N44" s="1330" t="s">
        <v>250</v>
      </c>
      <c r="O44" s="1036"/>
      <c r="P44" s="1052" t="s">
        <v>90</v>
      </c>
      <c r="Q44" s="1052" t="s">
        <v>90</v>
      </c>
      <c r="R44" s="1052" t="s">
        <v>90</v>
      </c>
      <c r="S44" s="1052" t="s">
        <v>90</v>
      </c>
      <c r="T44" s="1052" t="s">
        <v>90</v>
      </c>
      <c r="U44" s="1052" t="s">
        <v>773</v>
      </c>
      <c r="V44" s="1052" t="s">
        <v>773</v>
      </c>
      <c r="W44" s="1052"/>
      <c r="X44" s="1052"/>
      <c r="Y44" s="1052"/>
      <c r="Z44" s="1052" t="s">
        <v>182</v>
      </c>
      <c r="AA44" s="1052" t="s">
        <v>182</v>
      </c>
      <c r="AB44" s="1053"/>
      <c r="AC44" s="135" t="str">
        <f t="shared" si="20"/>
        <v>公務</v>
      </c>
      <c r="AD44" s="1062">
        <f t="shared" si="35"/>
        <v>0</v>
      </c>
      <c r="AE44" s="1062">
        <f t="shared" si="36"/>
        <v>0</v>
      </c>
      <c r="AF44" s="136">
        <f t="shared" si="5"/>
        <v>13.354037267080754</v>
      </c>
      <c r="AG44" s="137">
        <f t="shared" si="6"/>
        <v>13.424657534246576</v>
      </c>
      <c r="AH44" s="136">
        <f t="shared" si="7"/>
        <v>0</v>
      </c>
      <c r="AI44" s="138">
        <f t="shared" si="8"/>
        <v>33181.818181818177</v>
      </c>
      <c r="AJ44" s="138">
        <f t="shared" si="9"/>
        <v>37636.363636363632</v>
      </c>
      <c r="AK44" s="129" t="str">
        <f t="shared" si="10"/>
        <v/>
      </c>
      <c r="AL44" s="503" t="s">
        <v>959</v>
      </c>
      <c r="AM44" s="1071" t="s">
        <v>2397</v>
      </c>
      <c r="AN44" s="1072">
        <v>322</v>
      </c>
      <c r="AO44" s="1072"/>
      <c r="AP44" s="1072">
        <v>10</v>
      </c>
      <c r="AQ44" s="1073">
        <v>365</v>
      </c>
      <c r="AR44" s="1073"/>
      <c r="AS44" s="1073">
        <v>11</v>
      </c>
      <c r="AT44" s="1052" t="s">
        <v>90</v>
      </c>
      <c r="AU44" s="1052" t="s">
        <v>182</v>
      </c>
      <c r="AV44" s="1053"/>
      <c r="AW44" s="262" t="str">
        <f t="shared" si="11"/>
        <v/>
      </c>
      <c r="AX44" s="827">
        <f t="shared" si="12"/>
        <v>0</v>
      </c>
      <c r="AY44" s="827"/>
      <c r="AZ44" s="827">
        <f t="shared" si="13"/>
        <v>0</v>
      </c>
      <c r="BA44" s="828" t="str">
        <f t="shared" si="14"/>
        <v/>
      </c>
      <c r="BB44" s="828" t="str">
        <f t="shared" si="15"/>
        <v/>
      </c>
      <c r="BC44" s="827" t="str">
        <f t="shared" si="16"/>
        <v/>
      </c>
      <c r="BD44" s="827" t="str">
        <f t="shared" si="17"/>
        <v/>
      </c>
      <c r="BE44" s="1064" t="str">
        <f t="shared" si="18"/>
        <v/>
      </c>
      <c r="BF44" s="1064" t="str">
        <f t="shared" si="19"/>
        <v/>
      </c>
      <c r="BG44" s="141"/>
      <c r="BH44" s="1116" t="s">
        <v>1017</v>
      </c>
      <c r="BI44" s="1117"/>
      <c r="BJ44" s="1117"/>
      <c r="BK44" s="1114">
        <f t="shared" si="42"/>
        <v>33.18181818181818</v>
      </c>
      <c r="BL44" s="1114">
        <f t="shared" si="43"/>
        <v>37.636363636363633</v>
      </c>
    </row>
    <row r="45" spans="1:64" s="41" customFormat="1" ht="40.5">
      <c r="A45" s="1382" t="s">
        <v>1000</v>
      </c>
      <c r="B45" s="1383" t="s">
        <v>2744</v>
      </c>
      <c r="C45" s="1384" t="s">
        <v>496</v>
      </c>
      <c r="D45" s="1395">
        <v>667</v>
      </c>
      <c r="E45" s="1395"/>
      <c r="F45" s="1395">
        <v>25</v>
      </c>
      <c r="G45" s="1395">
        <v>798</v>
      </c>
      <c r="H45" s="1395"/>
      <c r="I45" s="1395">
        <v>29</v>
      </c>
      <c r="J45" s="1384" t="s">
        <v>1649</v>
      </c>
      <c r="K45" s="1387" t="s">
        <v>2742</v>
      </c>
      <c r="L45" s="1384" t="s">
        <v>2743</v>
      </c>
      <c r="M45" s="1384" t="s">
        <v>1652</v>
      </c>
      <c r="N45" s="1388"/>
      <c r="O45" s="1036"/>
      <c r="P45" s="1052" t="s">
        <v>90</v>
      </c>
      <c r="Q45" s="1052" t="s">
        <v>90</v>
      </c>
      <c r="R45" s="1052" t="s">
        <v>90</v>
      </c>
      <c r="S45" s="1052" t="s">
        <v>90</v>
      </c>
      <c r="T45" s="1052" t="s">
        <v>90</v>
      </c>
      <c r="U45" s="1052" t="s">
        <v>773</v>
      </c>
      <c r="V45" s="1052" t="s">
        <v>773</v>
      </c>
      <c r="W45" s="1052"/>
      <c r="X45" s="1052"/>
      <c r="Y45" s="1052"/>
      <c r="Z45" s="1052" t="s">
        <v>182</v>
      </c>
      <c r="AA45" s="1052" t="s">
        <v>182</v>
      </c>
      <c r="AB45" s="1053"/>
      <c r="AC45" s="135" t="str">
        <f t="shared" si="20"/>
        <v>公務</v>
      </c>
      <c r="AD45" s="1062">
        <f t="shared" si="35"/>
        <v>0</v>
      </c>
      <c r="AE45" s="1062">
        <f t="shared" si="36"/>
        <v>0</v>
      </c>
      <c r="AF45" s="136">
        <f t="shared" si="5"/>
        <v>-13.601036269430056</v>
      </c>
      <c r="AG45" s="137">
        <f t="shared" si="6"/>
        <v>19.640179910044985</v>
      </c>
      <c r="AH45" s="136">
        <f t="shared" si="7"/>
        <v>15.999999999999993</v>
      </c>
      <c r="AI45" s="138">
        <f t="shared" si="8"/>
        <v>26680</v>
      </c>
      <c r="AJ45" s="138">
        <f t="shared" si="9"/>
        <v>27517.241379310344</v>
      </c>
      <c r="AK45" s="129" t="str">
        <f t="shared" si="10"/>
        <v/>
      </c>
      <c r="AL45" s="503" t="s">
        <v>960</v>
      </c>
      <c r="AM45" s="1071" t="s">
        <v>2744</v>
      </c>
      <c r="AN45" s="1074">
        <v>772</v>
      </c>
      <c r="AO45" s="1074"/>
      <c r="AP45" s="1074">
        <v>32</v>
      </c>
      <c r="AQ45" s="1074">
        <v>667</v>
      </c>
      <c r="AR45" s="1074"/>
      <c r="AS45" s="1074">
        <v>25</v>
      </c>
      <c r="AT45" s="1052" t="s">
        <v>90</v>
      </c>
      <c r="AU45" s="1052" t="s">
        <v>182</v>
      </c>
      <c r="AV45" s="1053"/>
      <c r="AW45" s="262" t="str">
        <f t="shared" si="11"/>
        <v/>
      </c>
      <c r="AX45" s="827">
        <f t="shared" si="12"/>
        <v>0</v>
      </c>
      <c r="AY45" s="827"/>
      <c r="AZ45" s="827">
        <f t="shared" si="13"/>
        <v>0</v>
      </c>
      <c r="BA45" s="828" t="str">
        <f t="shared" si="14"/>
        <v/>
      </c>
      <c r="BB45" s="828" t="str">
        <f t="shared" si="15"/>
        <v/>
      </c>
      <c r="BC45" s="827" t="str">
        <f t="shared" si="16"/>
        <v/>
      </c>
      <c r="BD45" s="827" t="str">
        <f t="shared" si="17"/>
        <v/>
      </c>
      <c r="BE45" s="1064" t="str">
        <f t="shared" si="18"/>
        <v/>
      </c>
      <c r="BF45" s="1064" t="str">
        <f t="shared" si="19"/>
        <v/>
      </c>
      <c r="BG45" s="141"/>
      <c r="BH45" s="1116" t="s">
        <v>1018</v>
      </c>
      <c r="BI45" s="1117"/>
      <c r="BJ45" s="1117"/>
      <c r="BK45" s="1114">
        <f t="shared" si="42"/>
        <v>26.68</v>
      </c>
      <c r="BL45" s="1114">
        <f t="shared" si="43"/>
        <v>27.517241379310345</v>
      </c>
    </row>
    <row r="46" spans="1:64" s="41" customFormat="1" ht="40.5">
      <c r="A46" s="1382" t="s">
        <v>1001</v>
      </c>
      <c r="B46" s="1383" t="s">
        <v>3775</v>
      </c>
      <c r="C46" s="1327" t="s">
        <v>498</v>
      </c>
      <c r="D46" s="1386">
        <v>37</v>
      </c>
      <c r="E46" s="1386"/>
      <c r="F46" s="1386">
        <v>1</v>
      </c>
      <c r="G46" s="1386">
        <v>96</v>
      </c>
      <c r="H46" s="1386"/>
      <c r="I46" s="1386">
        <v>2</v>
      </c>
      <c r="J46" s="1384" t="s">
        <v>477</v>
      </c>
      <c r="K46" s="1387" t="s">
        <v>478</v>
      </c>
      <c r="L46" s="1384" t="s">
        <v>1838</v>
      </c>
      <c r="M46" s="1384" t="s">
        <v>1424</v>
      </c>
      <c r="N46" s="1388" t="s">
        <v>1427</v>
      </c>
      <c r="O46" s="1036"/>
      <c r="P46" s="1052" t="s">
        <v>90</v>
      </c>
      <c r="Q46" s="1052" t="s">
        <v>90</v>
      </c>
      <c r="R46" s="1052" t="s">
        <v>90</v>
      </c>
      <c r="S46" s="1052" t="s">
        <v>90</v>
      </c>
      <c r="T46" s="1052" t="s">
        <v>90</v>
      </c>
      <c r="U46" s="1052" t="s">
        <v>773</v>
      </c>
      <c r="V46" s="1052" t="s">
        <v>773</v>
      </c>
      <c r="W46" s="1052"/>
      <c r="X46" s="1052"/>
      <c r="Y46" s="1052"/>
      <c r="Z46" s="1052" t="s">
        <v>182</v>
      </c>
      <c r="AA46" s="1052" t="s">
        <v>182</v>
      </c>
      <c r="AB46" s="1053"/>
      <c r="AC46" s="135" t="str">
        <f t="shared" si="20"/>
        <v>公務</v>
      </c>
      <c r="AD46" s="1062">
        <f t="shared" si="35"/>
        <v>0</v>
      </c>
      <c r="AE46" s="1062">
        <f t="shared" si="36"/>
        <v>0</v>
      </c>
      <c r="AF46" s="136">
        <f t="shared" si="5"/>
        <v>0</v>
      </c>
      <c r="AG46" s="137">
        <f t="shared" si="6"/>
        <v>159.45945945945948</v>
      </c>
      <c r="AH46" s="136">
        <f t="shared" si="7"/>
        <v>100</v>
      </c>
      <c r="AI46" s="138">
        <f t="shared" si="8"/>
        <v>37000</v>
      </c>
      <c r="AJ46" s="138">
        <f t="shared" si="9"/>
        <v>48000</v>
      </c>
      <c r="AK46" s="129">
        <f t="shared" si="10"/>
        <v>29.729729729729737</v>
      </c>
      <c r="AL46" s="503" t="s">
        <v>993</v>
      </c>
      <c r="AM46" s="1071" t="s">
        <v>2712</v>
      </c>
      <c r="AN46" s="1072">
        <v>37</v>
      </c>
      <c r="AO46" s="1072"/>
      <c r="AP46" s="1072">
        <v>1</v>
      </c>
      <c r="AQ46" s="1072">
        <v>37</v>
      </c>
      <c r="AR46" s="1072"/>
      <c r="AS46" s="1072">
        <v>1</v>
      </c>
      <c r="AT46" s="1052" t="s">
        <v>90</v>
      </c>
      <c r="AU46" s="1052" t="s">
        <v>182</v>
      </c>
      <c r="AV46" s="1053"/>
      <c r="AW46" s="262" t="str">
        <f t="shared" si="11"/>
        <v/>
      </c>
      <c r="AX46" s="827">
        <f t="shared" si="12"/>
        <v>0</v>
      </c>
      <c r="AY46" s="827"/>
      <c r="AZ46" s="827">
        <f t="shared" si="13"/>
        <v>0</v>
      </c>
      <c r="BA46" s="828" t="str">
        <f t="shared" si="14"/>
        <v/>
      </c>
      <c r="BB46" s="828" t="str">
        <f t="shared" si="15"/>
        <v/>
      </c>
      <c r="BC46" s="827" t="str">
        <f t="shared" si="16"/>
        <v/>
      </c>
      <c r="BD46" s="827" t="str">
        <f t="shared" si="17"/>
        <v/>
      </c>
      <c r="BE46" s="1064" t="str">
        <f t="shared" si="18"/>
        <v/>
      </c>
      <c r="BF46" s="1064" t="str">
        <f t="shared" si="19"/>
        <v/>
      </c>
      <c r="BG46" s="141"/>
      <c r="BH46" s="1116" t="s">
        <v>1019</v>
      </c>
      <c r="BI46" s="1117"/>
      <c r="BJ46" s="1117"/>
      <c r="BK46" s="1114">
        <f t="shared" si="42"/>
        <v>37</v>
      </c>
      <c r="BL46" s="1114">
        <f t="shared" si="43"/>
        <v>48</v>
      </c>
    </row>
    <row r="47" spans="1:64" s="41" customFormat="1" ht="40.5">
      <c r="A47" s="1382" t="s">
        <v>1002</v>
      </c>
      <c r="B47" s="1383" t="s">
        <v>2700</v>
      </c>
      <c r="C47" s="1384" t="s">
        <v>496</v>
      </c>
      <c r="D47" s="1386">
        <v>0</v>
      </c>
      <c r="E47" s="1386"/>
      <c r="F47" s="1386">
        <v>0</v>
      </c>
      <c r="G47" s="1386">
        <v>103</v>
      </c>
      <c r="H47" s="1386">
        <v>2</v>
      </c>
      <c r="I47" s="1386"/>
      <c r="J47" s="1384" t="s">
        <v>1495</v>
      </c>
      <c r="K47" s="1387" t="s">
        <v>3776</v>
      </c>
      <c r="L47" s="1384" t="s">
        <v>3671</v>
      </c>
      <c r="M47" s="1384" t="s">
        <v>3777</v>
      </c>
      <c r="N47" s="1388" t="s">
        <v>1427</v>
      </c>
      <c r="O47" s="1036"/>
      <c r="P47" s="1052" t="s">
        <v>90</v>
      </c>
      <c r="Q47" s="1052" t="s">
        <v>90</v>
      </c>
      <c r="R47" s="1052" t="s">
        <v>90</v>
      </c>
      <c r="S47" s="1052" t="s">
        <v>90</v>
      </c>
      <c r="T47" s="1052" t="s">
        <v>90</v>
      </c>
      <c r="U47" s="1052" t="s">
        <v>773</v>
      </c>
      <c r="V47" s="1052" t="s">
        <v>773</v>
      </c>
      <c r="W47" s="1052"/>
      <c r="X47" s="1052"/>
      <c r="Y47" s="1052"/>
      <c r="Z47" s="1052" t="s">
        <v>182</v>
      </c>
      <c r="AA47" s="1052" t="s">
        <v>182</v>
      </c>
      <c r="AB47" s="1077"/>
      <c r="AC47" s="135" t="str">
        <f t="shared" si="20"/>
        <v>公務</v>
      </c>
      <c r="AD47" s="1062">
        <f t="shared" si="35"/>
        <v>0</v>
      </c>
      <c r="AE47" s="1062">
        <f t="shared" si="36"/>
        <v>0</v>
      </c>
      <c r="AF47" s="136" t="str">
        <f t="shared" si="5"/>
        <v/>
      </c>
      <c r="AG47" s="137" t="str">
        <f t="shared" si="6"/>
        <v/>
      </c>
      <c r="AH47" s="136" t="str">
        <f t="shared" si="7"/>
        <v/>
      </c>
      <c r="AI47" s="138" t="str">
        <f t="shared" si="8"/>
        <v/>
      </c>
      <c r="AJ47" s="138">
        <f t="shared" si="9"/>
        <v>51500</v>
      </c>
      <c r="AK47" s="129" t="str">
        <f t="shared" si="10"/>
        <v/>
      </c>
      <c r="AL47" s="503" t="s">
        <v>994</v>
      </c>
      <c r="AM47" s="1071" t="s">
        <v>2700</v>
      </c>
      <c r="AN47" s="1072">
        <v>0</v>
      </c>
      <c r="AO47" s="1072"/>
      <c r="AP47" s="1072">
        <v>0</v>
      </c>
      <c r="AQ47" s="1072">
        <v>0</v>
      </c>
      <c r="AR47" s="1072"/>
      <c r="AS47" s="1072">
        <v>0</v>
      </c>
      <c r="AT47" s="1052" t="s">
        <v>90</v>
      </c>
      <c r="AU47" s="1052" t="s">
        <v>182</v>
      </c>
      <c r="AV47" s="1077"/>
      <c r="AW47" s="262" t="str">
        <f t="shared" si="11"/>
        <v/>
      </c>
      <c r="AX47" s="827">
        <f t="shared" si="12"/>
        <v>0</v>
      </c>
      <c r="AY47" s="827"/>
      <c r="AZ47" s="827">
        <f t="shared" si="13"/>
        <v>0</v>
      </c>
      <c r="BA47" s="828" t="str">
        <f t="shared" si="14"/>
        <v/>
      </c>
      <c r="BB47" s="828" t="str">
        <f t="shared" si="15"/>
        <v/>
      </c>
      <c r="BC47" s="827" t="str">
        <f t="shared" si="16"/>
        <v/>
      </c>
      <c r="BD47" s="827" t="str">
        <f t="shared" si="17"/>
        <v/>
      </c>
      <c r="BE47" s="1064" t="str">
        <f t="shared" si="18"/>
        <v/>
      </c>
      <c r="BF47" s="1064" t="str">
        <f t="shared" si="19"/>
        <v/>
      </c>
      <c r="BG47" s="141"/>
      <c r="BH47" s="1116" t="s">
        <v>1013</v>
      </c>
      <c r="BI47" s="1117"/>
      <c r="BJ47" s="1117"/>
      <c r="BK47" s="1114" t="e">
        <f t="shared" si="42"/>
        <v>#DIV/0!</v>
      </c>
      <c r="BL47" s="1114">
        <f t="shared" si="43"/>
        <v>51.5</v>
      </c>
    </row>
    <row r="48" spans="1:64" s="41" customFormat="1" ht="40.5">
      <c r="A48" s="1396" t="s">
        <v>1003</v>
      </c>
      <c r="B48" s="1383" t="s">
        <v>2737</v>
      </c>
      <c r="C48" s="1384" t="s">
        <v>1459</v>
      </c>
      <c r="D48" s="1395">
        <v>41</v>
      </c>
      <c r="E48" s="1395"/>
      <c r="F48" s="1395">
        <v>1</v>
      </c>
      <c r="G48" s="1395">
        <v>0</v>
      </c>
      <c r="H48" s="1395"/>
      <c r="I48" s="1395">
        <v>0</v>
      </c>
      <c r="J48" s="1384" t="s">
        <v>481</v>
      </c>
      <c r="K48" s="1329" t="s">
        <v>3778</v>
      </c>
      <c r="L48" s="1384" t="s">
        <v>1456</v>
      </c>
      <c r="M48" s="1327" t="s">
        <v>3779</v>
      </c>
      <c r="N48" s="1388" t="s">
        <v>1427</v>
      </c>
      <c r="O48" s="1036"/>
      <c r="P48" s="1052" t="s">
        <v>90</v>
      </c>
      <c r="Q48" s="1052" t="s">
        <v>90</v>
      </c>
      <c r="R48" s="1052" t="s">
        <v>90</v>
      </c>
      <c r="S48" s="1052" t="s">
        <v>90</v>
      </c>
      <c r="T48" s="1052" t="s">
        <v>90</v>
      </c>
      <c r="U48" s="1052" t="s">
        <v>773</v>
      </c>
      <c r="V48" s="1052" t="s">
        <v>773</v>
      </c>
      <c r="W48" s="1052"/>
      <c r="X48" s="1052"/>
      <c r="Y48" s="1052"/>
      <c r="Z48" s="1052" t="s">
        <v>182</v>
      </c>
      <c r="AA48" s="1052" t="s">
        <v>182</v>
      </c>
      <c r="AB48" s="1053"/>
      <c r="AC48" s="135" t="str">
        <f t="shared" si="20"/>
        <v>公務</v>
      </c>
      <c r="AD48" s="1062">
        <f t="shared" si="35"/>
        <v>0</v>
      </c>
      <c r="AE48" s="1062">
        <f t="shared" si="36"/>
        <v>0</v>
      </c>
      <c r="AF48" s="136">
        <f t="shared" si="5"/>
        <v>-32.86062849001916</v>
      </c>
      <c r="AG48" s="137">
        <f t="shared" si="6"/>
        <v>-100</v>
      </c>
      <c r="AH48" s="136">
        <f t="shared" si="7"/>
        <v>-100</v>
      </c>
      <c r="AI48" s="138">
        <f t="shared" si="8"/>
        <v>41000</v>
      </c>
      <c r="AJ48" s="138" t="str">
        <f t="shared" si="9"/>
        <v/>
      </c>
      <c r="AK48" s="129" t="str">
        <f t="shared" si="10"/>
        <v/>
      </c>
      <c r="AL48" s="503" t="s">
        <v>995</v>
      </c>
      <c r="AM48" s="1071" t="s">
        <v>2737</v>
      </c>
      <c r="AN48" s="1080">
        <v>61.067</v>
      </c>
      <c r="AO48" s="1080"/>
      <c r="AP48" s="1080">
        <v>1</v>
      </c>
      <c r="AQ48" s="1080">
        <v>41</v>
      </c>
      <c r="AR48" s="1080"/>
      <c r="AS48" s="1080">
        <v>1</v>
      </c>
      <c r="AT48" s="1052" t="s">
        <v>90</v>
      </c>
      <c r="AU48" s="1052" t="s">
        <v>182</v>
      </c>
      <c r="AV48" s="1053"/>
      <c r="AW48" s="262" t="str">
        <f t="shared" si="11"/>
        <v/>
      </c>
      <c r="AX48" s="827">
        <f t="shared" si="12"/>
        <v>0</v>
      </c>
      <c r="AY48" s="827"/>
      <c r="AZ48" s="827">
        <f t="shared" si="13"/>
        <v>0</v>
      </c>
      <c r="BA48" s="828" t="str">
        <f t="shared" si="14"/>
        <v/>
      </c>
      <c r="BB48" s="828" t="str">
        <f t="shared" si="15"/>
        <v/>
      </c>
      <c r="BC48" s="827" t="str">
        <f t="shared" si="16"/>
        <v/>
      </c>
      <c r="BD48" s="827" t="str">
        <f t="shared" si="17"/>
        <v/>
      </c>
      <c r="BE48" s="1064" t="str">
        <f t="shared" si="18"/>
        <v/>
      </c>
      <c r="BF48" s="1064" t="str">
        <f t="shared" si="19"/>
        <v/>
      </c>
      <c r="BG48" s="141"/>
      <c r="BH48" s="1116" t="s">
        <v>1012</v>
      </c>
      <c r="BI48" s="1117"/>
      <c r="BJ48" s="1117"/>
      <c r="BK48" s="1114">
        <f t="shared" si="42"/>
        <v>41</v>
      </c>
      <c r="BL48" s="1114" t="e">
        <f t="shared" si="43"/>
        <v>#DIV/0!</v>
      </c>
    </row>
    <row r="49" spans="1:64" s="41" customFormat="1" ht="40.5">
      <c r="A49" s="1382" t="s">
        <v>1004</v>
      </c>
      <c r="B49" s="1383" t="s">
        <v>2729</v>
      </c>
      <c r="C49" s="1384" t="s">
        <v>2730</v>
      </c>
      <c r="D49" s="1386">
        <v>67</v>
      </c>
      <c r="E49" s="1386"/>
      <c r="F49" s="1386">
        <v>2</v>
      </c>
      <c r="G49" s="1386">
        <v>35</v>
      </c>
      <c r="H49" s="1386"/>
      <c r="I49" s="1386">
        <v>1</v>
      </c>
      <c r="J49" s="1384" t="s">
        <v>484</v>
      </c>
      <c r="K49" s="1329" t="s">
        <v>3782</v>
      </c>
      <c r="L49" s="1384" t="s">
        <v>1430</v>
      </c>
      <c r="M49" s="1327" t="s">
        <v>3780</v>
      </c>
      <c r="N49" s="1388" t="s">
        <v>1427</v>
      </c>
      <c r="O49" s="1036"/>
      <c r="P49" s="1052" t="s">
        <v>90</v>
      </c>
      <c r="Q49" s="1052" t="s">
        <v>90</v>
      </c>
      <c r="R49" s="1052" t="s">
        <v>90</v>
      </c>
      <c r="S49" s="1052" t="s">
        <v>90</v>
      </c>
      <c r="T49" s="1052" t="s">
        <v>90</v>
      </c>
      <c r="U49" s="1052" t="s">
        <v>773</v>
      </c>
      <c r="V49" s="1052" t="s">
        <v>773</v>
      </c>
      <c r="W49" s="1052"/>
      <c r="X49" s="1052"/>
      <c r="Y49" s="1052"/>
      <c r="Z49" s="1052" t="s">
        <v>182</v>
      </c>
      <c r="AA49" s="1052" t="s">
        <v>182</v>
      </c>
      <c r="AB49" s="1053"/>
      <c r="AC49" s="135" t="str">
        <f t="shared" si="20"/>
        <v>公務</v>
      </c>
      <c r="AD49" s="1062">
        <f t="shared" si="35"/>
        <v>0</v>
      </c>
      <c r="AE49" s="1062">
        <f t="shared" si="36"/>
        <v>0</v>
      </c>
      <c r="AF49" s="136">
        <f t="shared" si="5"/>
        <v>4.218516674962669</v>
      </c>
      <c r="AG49" s="137">
        <f t="shared" si="6"/>
        <v>-47.761194029850749</v>
      </c>
      <c r="AH49" s="136">
        <f t="shared" si="7"/>
        <v>-50</v>
      </c>
      <c r="AI49" s="138">
        <f t="shared" si="8"/>
        <v>33500</v>
      </c>
      <c r="AJ49" s="138">
        <f t="shared" si="9"/>
        <v>35000</v>
      </c>
      <c r="AK49" s="129" t="str">
        <f t="shared" si="10"/>
        <v/>
      </c>
      <c r="AL49" s="503" t="s">
        <v>996</v>
      </c>
      <c r="AM49" s="1071" t="s">
        <v>2729</v>
      </c>
      <c r="AN49" s="1072">
        <v>64.287999999999997</v>
      </c>
      <c r="AO49" s="1072"/>
      <c r="AP49" s="1072">
        <v>2</v>
      </c>
      <c r="AQ49" s="1072">
        <v>67</v>
      </c>
      <c r="AR49" s="1072"/>
      <c r="AS49" s="1072">
        <v>2</v>
      </c>
      <c r="AT49" s="1052" t="s">
        <v>90</v>
      </c>
      <c r="AU49" s="1052" t="s">
        <v>182</v>
      </c>
      <c r="AV49" s="1053"/>
      <c r="AW49" s="262" t="str">
        <f t="shared" si="11"/>
        <v/>
      </c>
      <c r="AX49" s="827">
        <f t="shared" si="12"/>
        <v>0</v>
      </c>
      <c r="AY49" s="827"/>
      <c r="AZ49" s="827">
        <f t="shared" si="13"/>
        <v>0</v>
      </c>
      <c r="BA49" s="828" t="str">
        <f t="shared" si="14"/>
        <v/>
      </c>
      <c r="BB49" s="828" t="str">
        <f t="shared" si="15"/>
        <v/>
      </c>
      <c r="BC49" s="827" t="str">
        <f t="shared" si="16"/>
        <v/>
      </c>
      <c r="BD49" s="827" t="str">
        <f t="shared" si="17"/>
        <v/>
      </c>
      <c r="BE49" s="1064" t="str">
        <f t="shared" si="18"/>
        <v/>
      </c>
      <c r="BF49" s="1064" t="str">
        <f t="shared" si="19"/>
        <v/>
      </c>
      <c r="BG49" s="141"/>
      <c r="BH49" s="1116" t="s">
        <v>1020</v>
      </c>
      <c r="BI49" s="1117"/>
      <c r="BJ49" s="1117"/>
      <c r="BK49" s="1114">
        <f t="shared" si="42"/>
        <v>33.5</v>
      </c>
      <c r="BL49" s="1114">
        <f t="shared" si="43"/>
        <v>35</v>
      </c>
    </row>
    <row r="50" spans="1:64" s="41" customFormat="1" ht="40.5">
      <c r="A50" s="1397" t="s">
        <v>1005</v>
      </c>
      <c r="B50" s="1398" t="s">
        <v>2749</v>
      </c>
      <c r="C50" s="1399" t="s">
        <v>2116</v>
      </c>
      <c r="D50" s="1389">
        <v>17</v>
      </c>
      <c r="E50" s="1389">
        <v>1</v>
      </c>
      <c r="F50" s="1389">
        <v>1</v>
      </c>
      <c r="G50" s="1389">
        <v>17</v>
      </c>
      <c r="H50" s="1389">
        <v>1</v>
      </c>
      <c r="I50" s="1389"/>
      <c r="J50" s="1399" t="s">
        <v>486</v>
      </c>
      <c r="K50" s="1400" t="s">
        <v>482</v>
      </c>
      <c r="L50" s="1399" t="s">
        <v>1450</v>
      </c>
      <c r="M50" s="1399" t="s">
        <v>1457</v>
      </c>
      <c r="N50" s="1401" t="s">
        <v>1427</v>
      </c>
      <c r="O50" s="1036"/>
      <c r="P50" s="1052" t="s">
        <v>90</v>
      </c>
      <c r="Q50" s="1052" t="s">
        <v>90</v>
      </c>
      <c r="R50" s="1052" t="s">
        <v>90</v>
      </c>
      <c r="S50" s="1052" t="s">
        <v>90</v>
      </c>
      <c r="T50" s="1052" t="s">
        <v>90</v>
      </c>
      <c r="U50" s="1052" t="s">
        <v>773</v>
      </c>
      <c r="V50" s="1052" t="s">
        <v>773</v>
      </c>
      <c r="W50" s="1052"/>
      <c r="X50" s="1052"/>
      <c r="Y50" s="1052"/>
      <c r="Z50" s="1052" t="s">
        <v>182</v>
      </c>
      <c r="AA50" s="1052" t="s">
        <v>182</v>
      </c>
      <c r="AB50" s="1053"/>
      <c r="AC50" s="135" t="str">
        <f t="shared" si="20"/>
        <v>公務</v>
      </c>
      <c r="AD50" s="1062">
        <f t="shared" si="35"/>
        <v>0</v>
      </c>
      <c r="AE50" s="1062">
        <f t="shared" si="36"/>
        <v>0</v>
      </c>
      <c r="AF50" s="136">
        <f t="shared" si="5"/>
        <v>0</v>
      </c>
      <c r="AG50" s="137">
        <f t="shared" si="6"/>
        <v>0</v>
      </c>
      <c r="AH50" s="136">
        <f t="shared" si="7"/>
        <v>0</v>
      </c>
      <c r="AI50" s="138">
        <f t="shared" si="8"/>
        <v>17000</v>
      </c>
      <c r="AJ50" s="138">
        <f t="shared" si="9"/>
        <v>17000</v>
      </c>
      <c r="AK50" s="129" t="str">
        <f t="shared" si="10"/>
        <v/>
      </c>
      <c r="AL50" s="503" t="s">
        <v>997</v>
      </c>
      <c r="AM50" s="1071" t="s">
        <v>2749</v>
      </c>
      <c r="AN50" s="1072">
        <v>17</v>
      </c>
      <c r="AO50" s="1072">
        <v>1</v>
      </c>
      <c r="AP50" s="1072">
        <v>1</v>
      </c>
      <c r="AQ50" s="1072">
        <v>17</v>
      </c>
      <c r="AR50" s="1072">
        <v>1</v>
      </c>
      <c r="AS50" s="1072">
        <v>1</v>
      </c>
      <c r="AT50" s="1052" t="s">
        <v>90</v>
      </c>
      <c r="AU50" s="1052" t="s">
        <v>182</v>
      </c>
      <c r="AV50" s="1053"/>
      <c r="AW50" s="262" t="str">
        <f t="shared" si="11"/>
        <v/>
      </c>
      <c r="AX50" s="827">
        <f t="shared" si="12"/>
        <v>0</v>
      </c>
      <c r="AY50" s="827"/>
      <c r="AZ50" s="827">
        <f t="shared" si="13"/>
        <v>0</v>
      </c>
      <c r="BA50" s="828" t="str">
        <f t="shared" si="14"/>
        <v/>
      </c>
      <c r="BB50" s="828" t="str">
        <f t="shared" si="15"/>
        <v/>
      </c>
      <c r="BC50" s="827" t="str">
        <f t="shared" si="16"/>
        <v/>
      </c>
      <c r="BD50" s="827" t="str">
        <f t="shared" si="17"/>
        <v/>
      </c>
      <c r="BE50" s="1064" t="str">
        <f t="shared" si="18"/>
        <v/>
      </c>
      <c r="BF50" s="1064" t="str">
        <f t="shared" si="19"/>
        <v/>
      </c>
      <c r="BG50" s="141"/>
      <c r="BH50" s="1116" t="s">
        <v>1021</v>
      </c>
      <c r="BI50" s="1117"/>
      <c r="BJ50" s="1117"/>
      <c r="BK50" s="1114">
        <f t="shared" si="42"/>
        <v>8.5</v>
      </c>
      <c r="BL50" s="1114">
        <f t="shared" si="43"/>
        <v>17</v>
      </c>
    </row>
    <row r="51" spans="1:64" s="41" customFormat="1" ht="40.5">
      <c r="A51" s="1382" t="s">
        <v>1006</v>
      </c>
      <c r="B51" s="1383" t="s">
        <v>3781</v>
      </c>
      <c r="C51" s="1384" t="s">
        <v>490</v>
      </c>
      <c r="D51" s="1386">
        <v>0</v>
      </c>
      <c r="E51" s="1386"/>
      <c r="F51" s="1386">
        <v>0</v>
      </c>
      <c r="G51" s="1386">
        <v>0</v>
      </c>
      <c r="H51" s="1386"/>
      <c r="I51" s="1386">
        <v>0</v>
      </c>
      <c r="J51" s="1384" t="s">
        <v>3426</v>
      </c>
      <c r="K51" s="1387" t="s">
        <v>488</v>
      </c>
      <c r="L51" s="1384" t="s">
        <v>1666</v>
      </c>
      <c r="M51" s="1384" t="s">
        <v>1667</v>
      </c>
      <c r="N51" s="1388"/>
      <c r="O51" s="1036"/>
      <c r="P51" s="1052" t="s">
        <v>90</v>
      </c>
      <c r="Q51" s="1052" t="s">
        <v>90</v>
      </c>
      <c r="R51" s="1052" t="s">
        <v>90</v>
      </c>
      <c r="S51" s="1052" t="s">
        <v>90</v>
      </c>
      <c r="T51" s="1052" t="s">
        <v>90</v>
      </c>
      <c r="U51" s="1052" t="s">
        <v>773</v>
      </c>
      <c r="V51" s="1052" t="s">
        <v>773</v>
      </c>
      <c r="W51" s="1052"/>
      <c r="X51" s="1052"/>
      <c r="Y51" s="1052"/>
      <c r="Z51" s="1052" t="s">
        <v>182</v>
      </c>
      <c r="AA51" s="1052" t="s">
        <v>182</v>
      </c>
      <c r="AB51" s="1053"/>
      <c r="AC51" s="135" t="str">
        <f t="shared" si="20"/>
        <v>公務</v>
      </c>
      <c r="AD51" s="1062">
        <f t="shared" si="35"/>
        <v>0</v>
      </c>
      <c r="AE51" s="1062">
        <f t="shared" si="36"/>
        <v>0</v>
      </c>
      <c r="AF51" s="136" t="str">
        <f t="shared" si="5"/>
        <v/>
      </c>
      <c r="AG51" s="137" t="str">
        <f t="shared" si="6"/>
        <v/>
      </c>
      <c r="AH51" s="136" t="str">
        <f t="shared" si="7"/>
        <v/>
      </c>
      <c r="AI51" s="138" t="str">
        <f t="shared" si="8"/>
        <v/>
      </c>
      <c r="AJ51" s="138" t="str">
        <f t="shared" si="9"/>
        <v/>
      </c>
      <c r="AK51" s="129" t="str">
        <f t="shared" si="10"/>
        <v/>
      </c>
      <c r="AL51" s="503" t="s">
        <v>998</v>
      </c>
      <c r="AM51" s="1071" t="s">
        <v>2398</v>
      </c>
      <c r="AN51" s="1072">
        <v>0</v>
      </c>
      <c r="AO51" s="1072"/>
      <c r="AP51" s="1072">
        <v>0</v>
      </c>
      <c r="AQ51" s="1072">
        <v>0</v>
      </c>
      <c r="AR51" s="1072"/>
      <c r="AS51" s="1072">
        <v>0</v>
      </c>
      <c r="AT51" s="1052" t="s">
        <v>90</v>
      </c>
      <c r="AU51" s="1052" t="s">
        <v>182</v>
      </c>
      <c r="AV51" s="1053"/>
      <c r="AW51" s="262" t="str">
        <f t="shared" si="11"/>
        <v/>
      </c>
      <c r="AX51" s="827">
        <f t="shared" si="12"/>
        <v>0</v>
      </c>
      <c r="AY51" s="827"/>
      <c r="AZ51" s="827">
        <f t="shared" si="13"/>
        <v>0</v>
      </c>
      <c r="BA51" s="828" t="str">
        <f t="shared" si="14"/>
        <v/>
      </c>
      <c r="BB51" s="828" t="str">
        <f t="shared" si="15"/>
        <v/>
      </c>
      <c r="BC51" s="827" t="str">
        <f t="shared" si="16"/>
        <v/>
      </c>
      <c r="BD51" s="827" t="str">
        <f t="shared" si="17"/>
        <v/>
      </c>
      <c r="BE51" s="1064" t="str">
        <f t="shared" si="18"/>
        <v/>
      </c>
      <c r="BF51" s="1064" t="str">
        <f t="shared" si="19"/>
        <v/>
      </c>
      <c r="BG51" s="141"/>
      <c r="BH51" s="1116" t="s">
        <v>3425</v>
      </c>
      <c r="BI51" s="1117"/>
      <c r="BJ51" s="1117"/>
      <c r="BK51" s="1114" t="e">
        <f t="shared" si="42"/>
        <v>#DIV/0!</v>
      </c>
      <c r="BL51" s="1114" t="e">
        <f t="shared" si="43"/>
        <v>#DIV/0!</v>
      </c>
    </row>
    <row r="52" spans="1:64" s="41" customFormat="1" ht="27">
      <c r="A52" s="1341">
        <v>10</v>
      </c>
      <c r="B52" s="1342" t="s">
        <v>2399</v>
      </c>
      <c r="C52" s="1343"/>
      <c r="D52" s="1344">
        <f>SUM(D53:D60)</f>
        <v>287</v>
      </c>
      <c r="E52" s="1344">
        <f t="shared" ref="E52" si="44">SUM(E53:E60)</f>
        <v>0</v>
      </c>
      <c r="F52" s="1344">
        <f t="shared" ref="F52" si="45">SUM(F53:F60)</f>
        <v>9</v>
      </c>
      <c r="G52" s="1344">
        <f t="shared" ref="G52" si="46">SUM(G53:G60)</f>
        <v>298</v>
      </c>
      <c r="H52" s="1344">
        <f t="shared" ref="H52" si="47">SUM(H53:H60)</f>
        <v>0</v>
      </c>
      <c r="I52" s="1344">
        <f t="shared" ref="I52" si="48">SUM(I53:I60)</f>
        <v>9</v>
      </c>
      <c r="J52" s="1343"/>
      <c r="K52" s="1345"/>
      <c r="L52" s="1343" t="s">
        <v>175</v>
      </c>
      <c r="M52" s="1343" t="s">
        <v>175</v>
      </c>
      <c r="N52" s="1346"/>
      <c r="O52" s="1036"/>
      <c r="P52" s="1068" t="s">
        <v>228</v>
      </c>
      <c r="Q52" s="1052" t="s">
        <v>491</v>
      </c>
      <c r="R52" s="1052" t="s">
        <v>492</v>
      </c>
      <c r="S52" s="1052" t="s">
        <v>493</v>
      </c>
      <c r="T52" s="1052" t="s">
        <v>494</v>
      </c>
      <c r="U52" s="1052" t="s">
        <v>218</v>
      </c>
      <c r="V52" s="1052" t="s">
        <v>235</v>
      </c>
      <c r="W52" s="1052"/>
      <c r="X52" s="1052"/>
      <c r="Y52" s="1052"/>
      <c r="Z52" s="1068" t="s">
        <v>570</v>
      </c>
      <c r="AA52" s="1068" t="s">
        <v>571</v>
      </c>
      <c r="AB52" s="1053"/>
      <c r="AC52" s="135" t="str">
        <f t="shared" si="20"/>
        <v>公務</v>
      </c>
      <c r="AD52" s="1062">
        <f t="shared" si="35"/>
        <v>0</v>
      </c>
      <c r="AE52" s="1062">
        <f t="shared" si="36"/>
        <v>0</v>
      </c>
      <c r="AF52" s="136">
        <f t="shared" si="5"/>
        <v>6.9735006973492553E-2</v>
      </c>
      <c r="AG52" s="137">
        <f t="shared" si="6"/>
        <v>3.8327526132404088</v>
      </c>
      <c r="AH52" s="136">
        <f t="shared" si="7"/>
        <v>0</v>
      </c>
      <c r="AI52" s="138">
        <f t="shared" si="8"/>
        <v>31888.888888888891</v>
      </c>
      <c r="AJ52" s="138">
        <f t="shared" si="9"/>
        <v>33111.111111111117</v>
      </c>
      <c r="AK52" s="129" t="str">
        <f t="shared" si="10"/>
        <v/>
      </c>
      <c r="AL52" s="1070">
        <v>9</v>
      </c>
      <c r="AM52" s="1071" t="s">
        <v>2399</v>
      </c>
      <c r="AN52" s="1072">
        <v>286.8</v>
      </c>
      <c r="AO52" s="1072">
        <v>0</v>
      </c>
      <c r="AP52" s="1072">
        <v>9</v>
      </c>
      <c r="AQ52" s="1072">
        <v>287</v>
      </c>
      <c r="AR52" s="1072">
        <v>0</v>
      </c>
      <c r="AS52" s="1072">
        <v>9</v>
      </c>
      <c r="AT52" s="1052" t="s">
        <v>225</v>
      </c>
      <c r="AU52" s="1052" t="s">
        <v>218</v>
      </c>
      <c r="AV52" s="1053"/>
      <c r="AW52" s="262" t="str">
        <f t="shared" si="11"/>
        <v/>
      </c>
      <c r="AX52" s="827">
        <f t="shared" si="12"/>
        <v>0</v>
      </c>
      <c r="AY52" s="827"/>
      <c r="AZ52" s="827">
        <f t="shared" si="13"/>
        <v>0</v>
      </c>
      <c r="BA52" s="828" t="str">
        <f t="shared" si="14"/>
        <v/>
      </c>
      <c r="BB52" s="828" t="str">
        <f t="shared" si="15"/>
        <v/>
      </c>
      <c r="BC52" s="827" t="str">
        <f t="shared" si="16"/>
        <v/>
      </c>
      <c r="BD52" s="827" t="str">
        <f t="shared" si="17"/>
        <v/>
      </c>
      <c r="BE52" s="1064" t="str">
        <f t="shared" si="18"/>
        <v/>
      </c>
      <c r="BF52" s="1064" t="str">
        <f t="shared" si="19"/>
        <v/>
      </c>
      <c r="BG52" s="141"/>
      <c r="BH52" s="1118" t="s">
        <v>2661</v>
      </c>
      <c r="BI52" s="1117"/>
      <c r="BJ52" s="1117"/>
      <c r="BK52" s="1114">
        <f t="shared" si="42"/>
        <v>31.888888888888889</v>
      </c>
      <c r="BL52" s="1114">
        <f t="shared" si="43"/>
        <v>33.111111111111114</v>
      </c>
    </row>
    <row r="53" spans="1:64" s="41" customFormat="1" ht="54" customHeight="1">
      <c r="A53" s="1382" t="s">
        <v>3783</v>
      </c>
      <c r="B53" s="1383" t="s">
        <v>2400</v>
      </c>
      <c r="C53" s="1384" t="s">
        <v>497</v>
      </c>
      <c r="D53" s="1386">
        <v>111</v>
      </c>
      <c r="E53" s="1386"/>
      <c r="F53" s="1386">
        <v>3</v>
      </c>
      <c r="G53" s="1328">
        <v>117</v>
      </c>
      <c r="H53" s="1328"/>
      <c r="I53" s="1328">
        <v>3</v>
      </c>
      <c r="J53" s="1327" t="s">
        <v>248</v>
      </c>
      <c r="K53" s="1329" t="s">
        <v>3758</v>
      </c>
      <c r="L53" s="1327" t="s">
        <v>1041</v>
      </c>
      <c r="M53" s="1393" t="s">
        <v>3773</v>
      </c>
      <c r="N53" s="1330" t="s">
        <v>251</v>
      </c>
      <c r="O53" s="1036"/>
      <c r="P53" s="1052" t="s">
        <v>90</v>
      </c>
      <c r="Q53" s="1052" t="s">
        <v>90</v>
      </c>
      <c r="R53" s="1052" t="s">
        <v>90</v>
      </c>
      <c r="S53" s="1052" t="s">
        <v>90</v>
      </c>
      <c r="T53" s="1052" t="s">
        <v>90</v>
      </c>
      <c r="U53" s="1052" t="s">
        <v>773</v>
      </c>
      <c r="V53" s="1052" t="s">
        <v>773</v>
      </c>
      <c r="W53" s="1052"/>
      <c r="X53" s="1052"/>
      <c r="Y53" s="1052"/>
      <c r="Z53" s="1052" t="s">
        <v>182</v>
      </c>
      <c r="AA53" s="1052" t="s">
        <v>182</v>
      </c>
      <c r="AB53" s="1053"/>
      <c r="AC53" s="135" t="str">
        <f t="shared" si="20"/>
        <v>公務</v>
      </c>
      <c r="AD53" s="1062">
        <f t="shared" si="35"/>
        <v>0</v>
      </c>
      <c r="AE53" s="1062">
        <f t="shared" si="36"/>
        <v>0</v>
      </c>
      <c r="AF53" s="136">
        <f t="shared" si="5"/>
        <v>0</v>
      </c>
      <c r="AG53" s="137">
        <f t="shared" si="6"/>
        <v>5.4054054054053946</v>
      </c>
      <c r="AH53" s="136">
        <f t="shared" si="7"/>
        <v>0</v>
      </c>
      <c r="AI53" s="138">
        <f t="shared" si="8"/>
        <v>37000</v>
      </c>
      <c r="AJ53" s="138">
        <f t="shared" si="9"/>
        <v>39000</v>
      </c>
      <c r="AK53" s="129" t="str">
        <f t="shared" si="10"/>
        <v/>
      </c>
      <c r="AL53" s="503" t="s">
        <v>999</v>
      </c>
      <c r="AM53" s="1071" t="s">
        <v>2400</v>
      </c>
      <c r="AN53" s="1072">
        <v>111</v>
      </c>
      <c r="AO53" s="1072"/>
      <c r="AP53" s="1072">
        <v>3</v>
      </c>
      <c r="AQ53" s="1073">
        <v>111</v>
      </c>
      <c r="AR53" s="1073"/>
      <c r="AS53" s="1073">
        <v>3</v>
      </c>
      <c r="AT53" s="1052" t="s">
        <v>90</v>
      </c>
      <c r="AU53" s="1052" t="s">
        <v>182</v>
      </c>
      <c r="AV53" s="1053"/>
      <c r="AW53" s="262" t="str">
        <f t="shared" si="11"/>
        <v/>
      </c>
      <c r="AX53" s="827">
        <f t="shared" si="12"/>
        <v>0</v>
      </c>
      <c r="AY53" s="827"/>
      <c r="AZ53" s="827">
        <f t="shared" si="13"/>
        <v>0</v>
      </c>
      <c r="BA53" s="828" t="str">
        <f t="shared" si="14"/>
        <v/>
      </c>
      <c r="BB53" s="828" t="str">
        <f t="shared" si="15"/>
        <v/>
      </c>
      <c r="BC53" s="827" t="str">
        <f t="shared" si="16"/>
        <v/>
      </c>
      <c r="BD53" s="827" t="str">
        <f t="shared" si="17"/>
        <v/>
      </c>
      <c r="BE53" s="1064" t="str">
        <f t="shared" si="18"/>
        <v/>
      </c>
      <c r="BF53" s="1064" t="str">
        <f t="shared" si="19"/>
        <v/>
      </c>
      <c r="BG53" s="141"/>
      <c r="BH53" s="1116" t="s">
        <v>1017</v>
      </c>
      <c r="BI53" s="1117"/>
      <c r="BJ53" s="1117"/>
      <c r="BK53" s="1114">
        <f t="shared" si="42"/>
        <v>37</v>
      </c>
      <c r="BL53" s="1114">
        <f t="shared" si="43"/>
        <v>39</v>
      </c>
    </row>
    <row r="54" spans="1:64" s="41" customFormat="1" ht="40.5">
      <c r="A54" s="1382" t="s">
        <v>962</v>
      </c>
      <c r="B54" s="1383" t="s">
        <v>2745</v>
      </c>
      <c r="C54" s="1384" t="s">
        <v>498</v>
      </c>
      <c r="D54" s="1395">
        <v>0</v>
      </c>
      <c r="E54" s="1395"/>
      <c r="F54" s="1395">
        <v>0</v>
      </c>
      <c r="G54" s="1395">
        <v>0</v>
      </c>
      <c r="H54" s="1395"/>
      <c r="I54" s="1395">
        <v>0</v>
      </c>
      <c r="J54" s="1384" t="s">
        <v>1649</v>
      </c>
      <c r="K54" s="1387" t="s">
        <v>2742</v>
      </c>
      <c r="L54" s="1384" t="s">
        <v>2743</v>
      </c>
      <c r="M54" s="1384" t="s">
        <v>1652</v>
      </c>
      <c r="N54" s="1388"/>
      <c r="O54" s="1036"/>
      <c r="P54" s="1052" t="s">
        <v>90</v>
      </c>
      <c r="Q54" s="1052" t="s">
        <v>90</v>
      </c>
      <c r="R54" s="1052" t="s">
        <v>90</v>
      </c>
      <c r="S54" s="1052" t="s">
        <v>90</v>
      </c>
      <c r="T54" s="1052" t="s">
        <v>90</v>
      </c>
      <c r="U54" s="1052" t="s">
        <v>773</v>
      </c>
      <c r="V54" s="1052" t="s">
        <v>773</v>
      </c>
      <c r="W54" s="1052"/>
      <c r="X54" s="1052"/>
      <c r="Y54" s="1052"/>
      <c r="Z54" s="1052" t="s">
        <v>182</v>
      </c>
      <c r="AA54" s="1052" t="s">
        <v>182</v>
      </c>
      <c r="AB54" s="1053"/>
      <c r="AC54" s="135" t="str">
        <f t="shared" si="20"/>
        <v>公務</v>
      </c>
      <c r="AD54" s="1062">
        <f t="shared" si="35"/>
        <v>0</v>
      </c>
      <c r="AE54" s="1062">
        <f t="shared" si="36"/>
        <v>0</v>
      </c>
      <c r="AF54" s="136" t="str">
        <f t="shared" si="5"/>
        <v/>
      </c>
      <c r="AG54" s="137" t="str">
        <f t="shared" si="6"/>
        <v/>
      </c>
      <c r="AH54" s="136" t="str">
        <f t="shared" si="7"/>
        <v/>
      </c>
      <c r="AI54" s="138" t="str">
        <f t="shared" si="8"/>
        <v/>
      </c>
      <c r="AJ54" s="138" t="str">
        <f t="shared" si="9"/>
        <v/>
      </c>
      <c r="AK54" s="129" t="str">
        <f t="shared" si="10"/>
        <v/>
      </c>
      <c r="AL54" s="503" t="s">
        <v>1000</v>
      </c>
      <c r="AM54" s="1071" t="s">
        <v>2745</v>
      </c>
      <c r="AN54" s="1074">
        <v>0</v>
      </c>
      <c r="AO54" s="1074"/>
      <c r="AP54" s="1074">
        <v>0</v>
      </c>
      <c r="AQ54" s="1074">
        <v>0</v>
      </c>
      <c r="AR54" s="1074"/>
      <c r="AS54" s="1074">
        <v>0</v>
      </c>
      <c r="AT54" s="1052" t="s">
        <v>90</v>
      </c>
      <c r="AU54" s="1052" t="s">
        <v>182</v>
      </c>
      <c r="AV54" s="1053"/>
      <c r="AW54" s="262" t="str">
        <f t="shared" si="11"/>
        <v/>
      </c>
      <c r="AX54" s="827">
        <f t="shared" si="12"/>
        <v>0</v>
      </c>
      <c r="AY54" s="827"/>
      <c r="AZ54" s="827">
        <f t="shared" si="13"/>
        <v>0</v>
      </c>
      <c r="BA54" s="828" t="str">
        <f t="shared" si="14"/>
        <v/>
      </c>
      <c r="BB54" s="828" t="str">
        <f t="shared" si="15"/>
        <v/>
      </c>
      <c r="BC54" s="827" t="str">
        <f t="shared" si="16"/>
        <v/>
      </c>
      <c r="BD54" s="827" t="str">
        <f t="shared" si="17"/>
        <v/>
      </c>
      <c r="BE54" s="1064" t="str">
        <f t="shared" si="18"/>
        <v/>
      </c>
      <c r="BF54" s="1064" t="str">
        <f t="shared" si="19"/>
        <v/>
      </c>
      <c r="BG54" s="141"/>
      <c r="BH54" s="1116" t="s">
        <v>1018</v>
      </c>
      <c r="BI54" s="1117"/>
      <c r="BJ54" s="1117"/>
      <c r="BK54" s="1114" t="e">
        <f t="shared" si="42"/>
        <v>#DIV/0!</v>
      </c>
      <c r="BL54" s="1114" t="e">
        <f t="shared" si="43"/>
        <v>#DIV/0!</v>
      </c>
    </row>
    <row r="55" spans="1:64" s="41" customFormat="1" ht="40.5">
      <c r="A55" s="1382" t="s">
        <v>963</v>
      </c>
      <c r="B55" s="1383" t="s">
        <v>2713</v>
      </c>
      <c r="C55" s="1384" t="s">
        <v>498</v>
      </c>
      <c r="D55" s="1386">
        <v>111</v>
      </c>
      <c r="E55" s="1386"/>
      <c r="F55" s="1386">
        <v>3</v>
      </c>
      <c r="G55" s="1386">
        <v>111</v>
      </c>
      <c r="H55" s="1386"/>
      <c r="I55" s="1386">
        <v>3</v>
      </c>
      <c r="J55" s="1384" t="s">
        <v>477</v>
      </c>
      <c r="K55" s="1387" t="s">
        <v>478</v>
      </c>
      <c r="L55" s="1384" t="s">
        <v>1838</v>
      </c>
      <c r="M55" s="1384" t="s">
        <v>1424</v>
      </c>
      <c r="N55" s="1388" t="s">
        <v>1428</v>
      </c>
      <c r="O55" s="1036"/>
      <c r="P55" s="1052" t="s">
        <v>90</v>
      </c>
      <c r="Q55" s="1052" t="s">
        <v>90</v>
      </c>
      <c r="R55" s="1052" t="s">
        <v>90</v>
      </c>
      <c r="S55" s="1052" t="s">
        <v>90</v>
      </c>
      <c r="T55" s="1052" t="s">
        <v>90</v>
      </c>
      <c r="U55" s="1052" t="s">
        <v>773</v>
      </c>
      <c r="V55" s="1052" t="s">
        <v>773</v>
      </c>
      <c r="W55" s="1052"/>
      <c r="X55" s="1052"/>
      <c r="Y55" s="1052"/>
      <c r="Z55" s="1052" t="s">
        <v>182</v>
      </c>
      <c r="AA55" s="1052" t="s">
        <v>182</v>
      </c>
      <c r="AB55" s="1053"/>
      <c r="AC55" s="135" t="str">
        <f t="shared" si="20"/>
        <v>公務</v>
      </c>
      <c r="AD55" s="1062">
        <f t="shared" si="35"/>
        <v>0</v>
      </c>
      <c r="AE55" s="1062">
        <f t="shared" si="36"/>
        <v>0</v>
      </c>
      <c r="AF55" s="136">
        <f t="shared" si="5"/>
        <v>0</v>
      </c>
      <c r="AG55" s="137">
        <f t="shared" si="6"/>
        <v>0</v>
      </c>
      <c r="AH55" s="136">
        <f t="shared" si="7"/>
        <v>0</v>
      </c>
      <c r="AI55" s="138">
        <f t="shared" si="8"/>
        <v>37000</v>
      </c>
      <c r="AJ55" s="138">
        <f t="shared" si="9"/>
        <v>37000</v>
      </c>
      <c r="AK55" s="129" t="str">
        <f t="shared" si="10"/>
        <v/>
      </c>
      <c r="AL55" s="503" t="s">
        <v>1001</v>
      </c>
      <c r="AM55" s="1071" t="s">
        <v>2713</v>
      </c>
      <c r="AN55" s="1072">
        <v>111</v>
      </c>
      <c r="AO55" s="1072"/>
      <c r="AP55" s="1072">
        <v>3</v>
      </c>
      <c r="AQ55" s="1072">
        <v>111</v>
      </c>
      <c r="AR55" s="1072"/>
      <c r="AS55" s="1072">
        <v>3</v>
      </c>
      <c r="AT55" s="1052" t="s">
        <v>90</v>
      </c>
      <c r="AU55" s="1052" t="s">
        <v>182</v>
      </c>
      <c r="AV55" s="1053"/>
      <c r="AW55" s="262" t="str">
        <f t="shared" si="11"/>
        <v/>
      </c>
      <c r="AX55" s="827">
        <f t="shared" si="12"/>
        <v>0</v>
      </c>
      <c r="AY55" s="827"/>
      <c r="AZ55" s="827">
        <f t="shared" si="13"/>
        <v>0</v>
      </c>
      <c r="BA55" s="828" t="str">
        <f t="shared" si="14"/>
        <v/>
      </c>
      <c r="BB55" s="828" t="str">
        <f t="shared" si="15"/>
        <v/>
      </c>
      <c r="BC55" s="827" t="str">
        <f t="shared" si="16"/>
        <v/>
      </c>
      <c r="BD55" s="827" t="str">
        <f t="shared" si="17"/>
        <v/>
      </c>
      <c r="BE55" s="1064" t="str">
        <f t="shared" si="18"/>
        <v/>
      </c>
      <c r="BF55" s="1064" t="str">
        <f t="shared" si="19"/>
        <v/>
      </c>
      <c r="BG55" s="141"/>
      <c r="BH55" s="1116" t="s">
        <v>1019</v>
      </c>
      <c r="BI55" s="1117"/>
      <c r="BJ55" s="1117"/>
      <c r="BK55" s="1114">
        <f t="shared" si="42"/>
        <v>37</v>
      </c>
      <c r="BL55" s="1114">
        <f t="shared" si="43"/>
        <v>37</v>
      </c>
    </row>
    <row r="56" spans="1:64" s="41" customFormat="1" ht="40.5">
      <c r="A56" s="1382" t="s">
        <v>964</v>
      </c>
      <c r="B56" s="1383" t="s">
        <v>2701</v>
      </c>
      <c r="C56" s="1384" t="s">
        <v>490</v>
      </c>
      <c r="D56" s="1395">
        <v>0</v>
      </c>
      <c r="E56" s="1395"/>
      <c r="F56" s="1395">
        <v>0</v>
      </c>
      <c r="G56" s="1395">
        <v>0</v>
      </c>
      <c r="H56" s="1395"/>
      <c r="I56" s="1395"/>
      <c r="J56" s="1384" t="s">
        <v>1495</v>
      </c>
      <c r="K56" s="1387" t="s">
        <v>3784</v>
      </c>
      <c r="L56" s="1384" t="s">
        <v>3785</v>
      </c>
      <c r="M56" s="1384" t="s">
        <v>3786</v>
      </c>
      <c r="N56" s="1388" t="s">
        <v>1428</v>
      </c>
      <c r="O56" s="1036"/>
      <c r="P56" s="1052" t="s">
        <v>90</v>
      </c>
      <c r="Q56" s="1052" t="s">
        <v>90</v>
      </c>
      <c r="R56" s="1052" t="s">
        <v>90</v>
      </c>
      <c r="S56" s="1052" t="s">
        <v>90</v>
      </c>
      <c r="T56" s="1052" t="s">
        <v>90</v>
      </c>
      <c r="U56" s="1052" t="s">
        <v>773</v>
      </c>
      <c r="V56" s="1052" t="s">
        <v>773</v>
      </c>
      <c r="W56" s="1052"/>
      <c r="X56" s="1052"/>
      <c r="Y56" s="1052"/>
      <c r="Z56" s="1052" t="s">
        <v>182</v>
      </c>
      <c r="AA56" s="1052" t="s">
        <v>182</v>
      </c>
      <c r="AB56" s="1053"/>
      <c r="AC56" s="135" t="str">
        <f t="shared" si="20"/>
        <v>公務</v>
      </c>
      <c r="AD56" s="1062">
        <f t="shared" si="35"/>
        <v>0</v>
      </c>
      <c r="AE56" s="1062">
        <f t="shared" si="36"/>
        <v>0</v>
      </c>
      <c r="AF56" s="136" t="str">
        <f t="shared" si="5"/>
        <v/>
      </c>
      <c r="AG56" s="137" t="str">
        <f t="shared" si="6"/>
        <v/>
      </c>
      <c r="AH56" s="136" t="str">
        <f t="shared" si="7"/>
        <v/>
      </c>
      <c r="AI56" s="138" t="str">
        <f t="shared" si="8"/>
        <v/>
      </c>
      <c r="AJ56" s="138" t="str">
        <f t="shared" si="9"/>
        <v/>
      </c>
      <c r="AK56" s="129" t="str">
        <f t="shared" si="10"/>
        <v/>
      </c>
      <c r="AL56" s="503" t="s">
        <v>1002</v>
      </c>
      <c r="AM56" s="1071" t="s">
        <v>2701</v>
      </c>
      <c r="AN56" s="1074">
        <v>0</v>
      </c>
      <c r="AO56" s="1074"/>
      <c r="AP56" s="1074">
        <v>0</v>
      </c>
      <c r="AQ56" s="1074">
        <v>0</v>
      </c>
      <c r="AR56" s="1074"/>
      <c r="AS56" s="1074">
        <v>0</v>
      </c>
      <c r="AT56" s="1052" t="s">
        <v>90</v>
      </c>
      <c r="AU56" s="1052" t="s">
        <v>182</v>
      </c>
      <c r="AV56" s="1053"/>
      <c r="AW56" s="262" t="str">
        <f t="shared" si="11"/>
        <v/>
      </c>
      <c r="AX56" s="827">
        <f t="shared" si="12"/>
        <v>0</v>
      </c>
      <c r="AY56" s="827"/>
      <c r="AZ56" s="827">
        <f t="shared" si="13"/>
        <v>0</v>
      </c>
      <c r="BA56" s="828" t="str">
        <f t="shared" si="14"/>
        <v/>
      </c>
      <c r="BB56" s="828" t="str">
        <f t="shared" si="15"/>
        <v/>
      </c>
      <c r="BC56" s="827" t="str">
        <f t="shared" si="16"/>
        <v/>
      </c>
      <c r="BD56" s="827" t="str">
        <f t="shared" si="17"/>
        <v/>
      </c>
      <c r="BE56" s="1064" t="str">
        <f t="shared" si="18"/>
        <v/>
      </c>
      <c r="BF56" s="1064" t="str">
        <f t="shared" si="19"/>
        <v/>
      </c>
      <c r="BG56" s="141"/>
      <c r="BH56" s="1116" t="s">
        <v>1013</v>
      </c>
      <c r="BI56" s="1117"/>
      <c r="BJ56" s="1117"/>
      <c r="BK56" s="1114" t="e">
        <f t="shared" si="42"/>
        <v>#DIV/0!</v>
      </c>
      <c r="BL56" s="1114" t="e">
        <f t="shared" si="43"/>
        <v>#DIV/0!</v>
      </c>
    </row>
    <row r="57" spans="1:64" s="41" customFormat="1" ht="40.5">
      <c r="A57" s="1396" t="s">
        <v>1007</v>
      </c>
      <c r="B57" s="1383" t="s">
        <v>2738</v>
      </c>
      <c r="C57" s="1384" t="s">
        <v>490</v>
      </c>
      <c r="D57" s="1395">
        <v>0</v>
      </c>
      <c r="E57" s="1395"/>
      <c r="F57" s="1395">
        <v>0</v>
      </c>
      <c r="G57" s="1395">
        <v>0</v>
      </c>
      <c r="H57" s="1395"/>
      <c r="I57" s="1395">
        <v>0</v>
      </c>
      <c r="J57" s="1384" t="s">
        <v>481</v>
      </c>
      <c r="K57" s="1329" t="s">
        <v>3787</v>
      </c>
      <c r="L57" s="1384" t="s">
        <v>1456</v>
      </c>
      <c r="M57" s="1327" t="s">
        <v>3788</v>
      </c>
      <c r="N57" s="1388" t="s">
        <v>1433</v>
      </c>
      <c r="O57" s="1036"/>
      <c r="P57" s="1052" t="s">
        <v>90</v>
      </c>
      <c r="Q57" s="1052" t="s">
        <v>90</v>
      </c>
      <c r="R57" s="1052" t="s">
        <v>90</v>
      </c>
      <c r="S57" s="1052" t="s">
        <v>90</v>
      </c>
      <c r="T57" s="1052" t="s">
        <v>90</v>
      </c>
      <c r="U57" s="1052" t="s">
        <v>773</v>
      </c>
      <c r="V57" s="1052" t="s">
        <v>773</v>
      </c>
      <c r="W57" s="1052"/>
      <c r="X57" s="1052"/>
      <c r="Y57" s="1052"/>
      <c r="Z57" s="1052" t="s">
        <v>182</v>
      </c>
      <c r="AA57" s="1052" t="s">
        <v>182</v>
      </c>
      <c r="AB57" s="1053"/>
      <c r="AC57" s="135" t="str">
        <f t="shared" si="20"/>
        <v>公務</v>
      </c>
      <c r="AD57" s="1062">
        <f t="shared" si="35"/>
        <v>0</v>
      </c>
      <c r="AE57" s="1062">
        <f t="shared" si="36"/>
        <v>0</v>
      </c>
      <c r="AF57" s="136" t="str">
        <f t="shared" si="5"/>
        <v/>
      </c>
      <c r="AG57" s="137" t="str">
        <f t="shared" si="6"/>
        <v/>
      </c>
      <c r="AH57" s="136" t="str">
        <f t="shared" si="7"/>
        <v/>
      </c>
      <c r="AI57" s="138" t="str">
        <f t="shared" si="8"/>
        <v/>
      </c>
      <c r="AJ57" s="138" t="str">
        <f t="shared" si="9"/>
        <v/>
      </c>
      <c r="AK57" s="129" t="str">
        <f t="shared" si="10"/>
        <v/>
      </c>
      <c r="AL57" s="503" t="s">
        <v>1003</v>
      </c>
      <c r="AM57" s="1071" t="s">
        <v>2738</v>
      </c>
      <c r="AN57" s="1081">
        <v>0</v>
      </c>
      <c r="AO57" s="1081"/>
      <c r="AP57" s="1081">
        <v>0</v>
      </c>
      <c r="AQ57" s="1081">
        <v>0</v>
      </c>
      <c r="AR57" s="1081"/>
      <c r="AS57" s="1081">
        <v>0</v>
      </c>
      <c r="AT57" s="1052" t="s">
        <v>90</v>
      </c>
      <c r="AU57" s="1052" t="s">
        <v>182</v>
      </c>
      <c r="AV57" s="1053"/>
      <c r="AW57" s="262" t="str">
        <f t="shared" si="11"/>
        <v/>
      </c>
      <c r="AX57" s="827">
        <f t="shared" si="12"/>
        <v>0</v>
      </c>
      <c r="AY57" s="827"/>
      <c r="AZ57" s="827">
        <f t="shared" si="13"/>
        <v>0</v>
      </c>
      <c r="BA57" s="828" t="str">
        <f t="shared" si="14"/>
        <v/>
      </c>
      <c r="BB57" s="828" t="str">
        <f t="shared" si="15"/>
        <v/>
      </c>
      <c r="BC57" s="827" t="str">
        <f t="shared" si="16"/>
        <v/>
      </c>
      <c r="BD57" s="827" t="str">
        <f t="shared" si="17"/>
        <v/>
      </c>
      <c r="BE57" s="1064" t="str">
        <f t="shared" si="18"/>
        <v/>
      </c>
      <c r="BF57" s="1064" t="str">
        <f t="shared" si="19"/>
        <v/>
      </c>
      <c r="BG57" s="141"/>
      <c r="BH57" s="1116" t="s">
        <v>1012</v>
      </c>
      <c r="BI57" s="1117"/>
      <c r="BJ57" s="1117"/>
      <c r="BK57" s="1114" t="e">
        <f t="shared" si="42"/>
        <v>#DIV/0!</v>
      </c>
      <c r="BL57" s="1114" t="e">
        <f t="shared" si="43"/>
        <v>#DIV/0!</v>
      </c>
    </row>
    <row r="58" spans="1:64" s="41" customFormat="1" ht="40.5">
      <c r="A58" s="1382" t="s">
        <v>1008</v>
      </c>
      <c r="B58" s="1383" t="s">
        <v>2731</v>
      </c>
      <c r="C58" s="1384" t="s">
        <v>2730</v>
      </c>
      <c r="D58" s="1386">
        <v>65</v>
      </c>
      <c r="E58" s="1386"/>
      <c r="F58" s="1386">
        <v>3</v>
      </c>
      <c r="G58" s="1386">
        <v>70</v>
      </c>
      <c r="H58" s="1386"/>
      <c r="I58" s="1386">
        <v>3</v>
      </c>
      <c r="J58" s="1384" t="s">
        <v>1432</v>
      </c>
      <c r="K58" s="1387" t="s">
        <v>3790</v>
      </c>
      <c r="L58" s="1384" t="s">
        <v>1840</v>
      </c>
      <c r="M58" s="1384" t="s">
        <v>1431</v>
      </c>
      <c r="N58" s="1388" t="s">
        <v>1433</v>
      </c>
      <c r="O58" s="1036"/>
      <c r="P58" s="1052" t="s">
        <v>90</v>
      </c>
      <c r="Q58" s="1052" t="s">
        <v>90</v>
      </c>
      <c r="R58" s="1052" t="s">
        <v>90</v>
      </c>
      <c r="S58" s="1052" t="s">
        <v>90</v>
      </c>
      <c r="T58" s="1052" t="s">
        <v>90</v>
      </c>
      <c r="U58" s="1052" t="s">
        <v>90</v>
      </c>
      <c r="V58" s="1052" t="s">
        <v>90</v>
      </c>
      <c r="W58" s="1052"/>
      <c r="X58" s="1052"/>
      <c r="Y58" s="1052"/>
      <c r="Z58" s="1052" t="s">
        <v>182</v>
      </c>
      <c r="AA58" s="1052" t="s">
        <v>182</v>
      </c>
      <c r="AB58" s="1053"/>
      <c r="AC58" s="135" t="str">
        <f t="shared" si="20"/>
        <v>公務</v>
      </c>
      <c r="AD58" s="1062">
        <f t="shared" si="35"/>
        <v>0</v>
      </c>
      <c r="AE58" s="1062">
        <f t="shared" si="36"/>
        <v>0</v>
      </c>
      <c r="AF58" s="136">
        <f t="shared" si="5"/>
        <v>0.30864197530864335</v>
      </c>
      <c r="AG58" s="137">
        <f t="shared" si="6"/>
        <v>7.6923076923076872</v>
      </c>
      <c r="AH58" s="136">
        <f t="shared" si="7"/>
        <v>0</v>
      </c>
      <c r="AI58" s="138">
        <f t="shared" si="8"/>
        <v>21666.666666666668</v>
      </c>
      <c r="AJ58" s="138">
        <f t="shared" si="9"/>
        <v>23333.333333333332</v>
      </c>
      <c r="AK58" s="129" t="str">
        <f t="shared" si="10"/>
        <v/>
      </c>
      <c r="AL58" s="503" t="s">
        <v>1004</v>
      </c>
      <c r="AM58" s="1071" t="s">
        <v>2731</v>
      </c>
      <c r="AN58" s="1072">
        <v>64.8</v>
      </c>
      <c r="AO58" s="1072"/>
      <c r="AP58" s="1072">
        <v>3</v>
      </c>
      <c r="AQ58" s="1072">
        <v>65</v>
      </c>
      <c r="AR58" s="1072"/>
      <c r="AS58" s="1072">
        <v>3</v>
      </c>
      <c r="AT58" s="1052" t="s">
        <v>90</v>
      </c>
      <c r="AU58" s="1052" t="s">
        <v>90</v>
      </c>
      <c r="AV58" s="1053"/>
      <c r="AW58" s="262" t="str">
        <f t="shared" si="11"/>
        <v/>
      </c>
      <c r="AX58" s="827">
        <f t="shared" si="12"/>
        <v>0</v>
      </c>
      <c r="AY58" s="827"/>
      <c r="AZ58" s="827">
        <f t="shared" si="13"/>
        <v>0</v>
      </c>
      <c r="BA58" s="828" t="str">
        <f t="shared" si="14"/>
        <v/>
      </c>
      <c r="BB58" s="828" t="str">
        <f t="shared" si="15"/>
        <v/>
      </c>
      <c r="BC58" s="827" t="str">
        <f t="shared" si="16"/>
        <v/>
      </c>
      <c r="BD58" s="827" t="str">
        <f t="shared" si="17"/>
        <v/>
      </c>
      <c r="BE58" s="1064" t="str">
        <f t="shared" si="18"/>
        <v/>
      </c>
      <c r="BF58" s="1064" t="str">
        <f t="shared" si="19"/>
        <v/>
      </c>
      <c r="BG58" s="141"/>
      <c r="BH58" s="1116" t="s">
        <v>1020</v>
      </c>
      <c r="BI58" s="1117"/>
      <c r="BJ58" s="1117"/>
      <c r="BK58" s="1114">
        <f t="shared" si="42"/>
        <v>21.666666666666668</v>
      </c>
      <c r="BL58" s="1114">
        <f t="shared" si="43"/>
        <v>23.333333333333332</v>
      </c>
    </row>
    <row r="59" spans="1:64" s="41" customFormat="1" ht="40.5">
      <c r="A59" s="1397" t="s">
        <v>1009</v>
      </c>
      <c r="B59" s="1398" t="s">
        <v>2750</v>
      </c>
      <c r="C59" s="1399" t="s">
        <v>490</v>
      </c>
      <c r="D59" s="1389">
        <v>0</v>
      </c>
      <c r="E59" s="1389">
        <v>0</v>
      </c>
      <c r="F59" s="1389">
        <v>0</v>
      </c>
      <c r="G59" s="1389">
        <v>0</v>
      </c>
      <c r="H59" s="1389">
        <v>0</v>
      </c>
      <c r="I59" s="1389"/>
      <c r="J59" s="1399" t="s">
        <v>486</v>
      </c>
      <c r="K59" s="1400" t="s">
        <v>482</v>
      </c>
      <c r="L59" s="1399" t="s">
        <v>1450</v>
      </c>
      <c r="M59" s="1399" t="s">
        <v>1457</v>
      </c>
      <c r="N59" s="1401"/>
      <c r="O59" s="1036"/>
      <c r="P59" s="1052" t="s">
        <v>90</v>
      </c>
      <c r="Q59" s="1052" t="s">
        <v>90</v>
      </c>
      <c r="R59" s="1052" t="s">
        <v>90</v>
      </c>
      <c r="S59" s="1052" t="s">
        <v>90</v>
      </c>
      <c r="T59" s="1052" t="s">
        <v>90</v>
      </c>
      <c r="U59" s="1052" t="s">
        <v>773</v>
      </c>
      <c r="V59" s="1052" t="s">
        <v>773</v>
      </c>
      <c r="W59" s="1052"/>
      <c r="X59" s="1052"/>
      <c r="Y59" s="1052"/>
      <c r="Z59" s="1052" t="s">
        <v>182</v>
      </c>
      <c r="AA59" s="1052" t="s">
        <v>182</v>
      </c>
      <c r="AB59" s="1053"/>
      <c r="AC59" s="135" t="str">
        <f t="shared" si="20"/>
        <v>公務</v>
      </c>
      <c r="AD59" s="1062">
        <f t="shared" si="35"/>
        <v>0</v>
      </c>
      <c r="AE59" s="1062">
        <f t="shared" si="36"/>
        <v>0</v>
      </c>
      <c r="AF59" s="136" t="str">
        <f t="shared" si="5"/>
        <v/>
      </c>
      <c r="AG59" s="137" t="str">
        <f t="shared" si="6"/>
        <v/>
      </c>
      <c r="AH59" s="136" t="str">
        <f t="shared" si="7"/>
        <v/>
      </c>
      <c r="AI59" s="138" t="str">
        <f t="shared" si="8"/>
        <v/>
      </c>
      <c r="AJ59" s="138" t="str">
        <f t="shared" si="9"/>
        <v/>
      </c>
      <c r="AK59" s="129" t="str">
        <f t="shared" si="10"/>
        <v/>
      </c>
      <c r="AL59" s="503" t="s">
        <v>1005</v>
      </c>
      <c r="AM59" s="1071" t="s">
        <v>2750</v>
      </c>
      <c r="AN59" s="1072">
        <v>0</v>
      </c>
      <c r="AO59" s="1072"/>
      <c r="AP59" s="1072">
        <v>0</v>
      </c>
      <c r="AQ59" s="1072">
        <v>0</v>
      </c>
      <c r="AR59" s="1072">
        <v>0</v>
      </c>
      <c r="AS59" s="1072">
        <v>0</v>
      </c>
      <c r="AT59" s="1052" t="s">
        <v>90</v>
      </c>
      <c r="AU59" s="1052" t="s">
        <v>182</v>
      </c>
      <c r="AV59" s="1053"/>
      <c r="AW59" s="262" t="str">
        <f t="shared" si="11"/>
        <v/>
      </c>
      <c r="AX59" s="827">
        <f t="shared" si="12"/>
        <v>0</v>
      </c>
      <c r="AY59" s="827"/>
      <c r="AZ59" s="827">
        <f t="shared" si="13"/>
        <v>0</v>
      </c>
      <c r="BA59" s="828" t="str">
        <f t="shared" si="14"/>
        <v/>
      </c>
      <c r="BB59" s="828" t="str">
        <f t="shared" si="15"/>
        <v/>
      </c>
      <c r="BC59" s="827" t="str">
        <f t="shared" si="16"/>
        <v/>
      </c>
      <c r="BD59" s="827" t="str">
        <f t="shared" si="17"/>
        <v/>
      </c>
      <c r="BE59" s="1064" t="str">
        <f t="shared" si="18"/>
        <v/>
      </c>
      <c r="BF59" s="1064" t="str">
        <f t="shared" si="19"/>
        <v/>
      </c>
      <c r="BG59" s="141"/>
      <c r="BH59" s="1116" t="s">
        <v>1021</v>
      </c>
      <c r="BI59" s="1117"/>
      <c r="BJ59" s="1117"/>
      <c r="BK59" s="1114" t="e">
        <f t="shared" si="42"/>
        <v>#DIV/0!</v>
      </c>
      <c r="BL59" s="1114" t="e">
        <f t="shared" si="43"/>
        <v>#DIV/0!</v>
      </c>
    </row>
    <row r="60" spans="1:64" s="41" customFormat="1" ht="40.5">
      <c r="A60" s="1382" t="s">
        <v>1010</v>
      </c>
      <c r="B60" s="1383" t="s">
        <v>3789</v>
      </c>
      <c r="C60" s="1384" t="s">
        <v>490</v>
      </c>
      <c r="D60" s="1386">
        <v>0</v>
      </c>
      <c r="E60" s="1386"/>
      <c r="F60" s="1386">
        <v>0</v>
      </c>
      <c r="G60" s="1386">
        <v>0</v>
      </c>
      <c r="H60" s="1386"/>
      <c r="I60" s="1386">
        <v>0</v>
      </c>
      <c r="J60" s="1384" t="s">
        <v>3426</v>
      </c>
      <c r="K60" s="1387" t="s">
        <v>488</v>
      </c>
      <c r="L60" s="1384" t="s">
        <v>1666</v>
      </c>
      <c r="M60" s="1384" t="s">
        <v>1667</v>
      </c>
      <c r="N60" s="1388"/>
      <c r="O60" s="1036"/>
      <c r="P60" s="1052" t="s">
        <v>90</v>
      </c>
      <c r="Q60" s="1052" t="s">
        <v>90</v>
      </c>
      <c r="R60" s="1052" t="s">
        <v>90</v>
      </c>
      <c r="S60" s="1052" t="s">
        <v>90</v>
      </c>
      <c r="T60" s="1052" t="s">
        <v>90</v>
      </c>
      <c r="U60" s="1052" t="s">
        <v>773</v>
      </c>
      <c r="V60" s="1052" t="s">
        <v>773</v>
      </c>
      <c r="W60" s="1052"/>
      <c r="X60" s="1052"/>
      <c r="Y60" s="1052"/>
      <c r="Z60" s="1052" t="s">
        <v>182</v>
      </c>
      <c r="AA60" s="1052" t="s">
        <v>182</v>
      </c>
      <c r="AB60" s="1053"/>
      <c r="AC60" s="135" t="str">
        <f t="shared" si="20"/>
        <v>公務</v>
      </c>
      <c r="AD60" s="1062">
        <f t="shared" si="35"/>
        <v>0</v>
      </c>
      <c r="AE60" s="1062">
        <f t="shared" si="36"/>
        <v>0</v>
      </c>
      <c r="AF60" s="136" t="str">
        <f t="shared" si="5"/>
        <v/>
      </c>
      <c r="AG60" s="137" t="str">
        <f t="shared" si="6"/>
        <v/>
      </c>
      <c r="AH60" s="136" t="str">
        <f t="shared" si="7"/>
        <v/>
      </c>
      <c r="AI60" s="138" t="str">
        <f t="shared" si="8"/>
        <v/>
      </c>
      <c r="AJ60" s="138" t="str">
        <f t="shared" si="9"/>
        <v/>
      </c>
      <c r="AK60" s="129" t="str">
        <f t="shared" si="10"/>
        <v/>
      </c>
      <c r="AL60" s="503" t="s">
        <v>1006</v>
      </c>
      <c r="AM60" s="1071" t="s">
        <v>2401</v>
      </c>
      <c r="AN60" s="1072">
        <v>0</v>
      </c>
      <c r="AO60" s="1072"/>
      <c r="AP60" s="1072">
        <v>0</v>
      </c>
      <c r="AQ60" s="1072">
        <v>0</v>
      </c>
      <c r="AR60" s="1072"/>
      <c r="AS60" s="1072">
        <v>0</v>
      </c>
      <c r="AT60" s="1052" t="s">
        <v>90</v>
      </c>
      <c r="AU60" s="1052" t="s">
        <v>182</v>
      </c>
      <c r="AV60" s="1053"/>
      <c r="AW60" s="262" t="str">
        <f t="shared" si="11"/>
        <v/>
      </c>
      <c r="AX60" s="827">
        <f t="shared" si="12"/>
        <v>0</v>
      </c>
      <c r="AY60" s="827"/>
      <c r="AZ60" s="827">
        <f t="shared" si="13"/>
        <v>0</v>
      </c>
      <c r="BA60" s="828" t="str">
        <f t="shared" si="14"/>
        <v/>
      </c>
      <c r="BB60" s="828" t="str">
        <f t="shared" si="15"/>
        <v/>
      </c>
      <c r="BC60" s="827" t="str">
        <f t="shared" si="16"/>
        <v/>
      </c>
      <c r="BD60" s="827" t="str">
        <f t="shared" si="17"/>
        <v/>
      </c>
      <c r="BE60" s="1064" t="str">
        <f t="shared" si="18"/>
        <v/>
      </c>
      <c r="BF60" s="1064" t="str">
        <f t="shared" si="19"/>
        <v/>
      </c>
      <c r="BG60" s="141"/>
      <c r="BH60" s="1116" t="s">
        <v>3425</v>
      </c>
      <c r="BI60" s="1117"/>
      <c r="BJ60" s="1117"/>
      <c r="BK60" s="1114" t="e">
        <f t="shared" si="42"/>
        <v>#DIV/0!</v>
      </c>
      <c r="BL60" s="1114" t="e">
        <f t="shared" si="43"/>
        <v>#DIV/0!</v>
      </c>
    </row>
    <row r="61" spans="1:64" s="41" customFormat="1" ht="27">
      <c r="A61" s="1341">
        <v>11</v>
      </c>
      <c r="B61" s="1342" t="s">
        <v>2402</v>
      </c>
      <c r="C61" s="1343"/>
      <c r="D61" s="1344">
        <f>SUM(D62:D69)</f>
        <v>1088</v>
      </c>
      <c r="E61" s="1344">
        <f t="shared" ref="E61" si="49">SUM(E62:E69)</f>
        <v>0</v>
      </c>
      <c r="F61" s="1344">
        <f t="shared" ref="F61" si="50">SUM(F62:F69)</f>
        <v>553</v>
      </c>
      <c r="G61" s="1344">
        <f t="shared" ref="G61" si="51">SUM(G62:G69)</f>
        <v>1096</v>
      </c>
      <c r="H61" s="1344">
        <f t="shared" ref="H61" si="52">SUM(H62:H69)</f>
        <v>0</v>
      </c>
      <c r="I61" s="1344">
        <f t="shared" ref="I61" si="53">SUM(I62:I69)</f>
        <v>557</v>
      </c>
      <c r="J61" s="1343"/>
      <c r="K61" s="1345"/>
      <c r="L61" s="1343" t="s">
        <v>175</v>
      </c>
      <c r="M61" s="1343" t="s">
        <v>175</v>
      </c>
      <c r="N61" s="1346"/>
      <c r="O61" s="1036"/>
      <c r="P61" s="1068" t="s">
        <v>228</v>
      </c>
      <c r="Q61" s="1052" t="s">
        <v>491</v>
      </c>
      <c r="R61" s="1052" t="s">
        <v>492</v>
      </c>
      <c r="S61" s="1052" t="s">
        <v>493</v>
      </c>
      <c r="T61" s="1052" t="s">
        <v>494</v>
      </c>
      <c r="U61" s="1052" t="s">
        <v>216</v>
      </c>
      <c r="V61" s="1052" t="s">
        <v>235</v>
      </c>
      <c r="W61" s="1052"/>
      <c r="X61" s="1052"/>
      <c r="Y61" s="1052"/>
      <c r="Z61" s="1068" t="s">
        <v>570</v>
      </c>
      <c r="AA61" s="1068" t="s">
        <v>571</v>
      </c>
      <c r="AB61" s="1078"/>
      <c r="AC61" s="135" t="str">
        <f t="shared" si="20"/>
        <v>公務</v>
      </c>
      <c r="AD61" s="1062">
        <f t="shared" si="35"/>
        <v>0</v>
      </c>
      <c r="AE61" s="1062">
        <f t="shared" si="36"/>
        <v>0</v>
      </c>
      <c r="AF61" s="136">
        <f t="shared" si="5"/>
        <v>-0.366300366300365</v>
      </c>
      <c r="AG61" s="137">
        <f t="shared" si="6"/>
        <v>0.73529411764705621</v>
      </c>
      <c r="AH61" s="136">
        <f t="shared" si="7"/>
        <v>0.72332730560578096</v>
      </c>
      <c r="AI61" s="138">
        <f t="shared" si="8"/>
        <v>1967.4502712477395</v>
      </c>
      <c r="AJ61" s="138">
        <f t="shared" si="9"/>
        <v>1967.6840215439856</v>
      </c>
      <c r="AK61" s="129" t="str">
        <f t="shared" si="10"/>
        <v/>
      </c>
      <c r="AL61" s="1070">
        <v>10</v>
      </c>
      <c r="AM61" s="1071" t="s">
        <v>2402</v>
      </c>
      <c r="AN61" s="1072">
        <v>1092</v>
      </c>
      <c r="AO61" s="1072">
        <v>0</v>
      </c>
      <c r="AP61" s="1072">
        <v>545</v>
      </c>
      <c r="AQ61" s="1072">
        <v>1088</v>
      </c>
      <c r="AR61" s="1072">
        <v>0</v>
      </c>
      <c r="AS61" s="1072">
        <v>553</v>
      </c>
      <c r="AT61" s="1052" t="s">
        <v>225</v>
      </c>
      <c r="AU61" s="1052" t="s">
        <v>216</v>
      </c>
      <c r="AV61" s="1078"/>
      <c r="AW61" s="262" t="str">
        <f t="shared" si="11"/>
        <v/>
      </c>
      <c r="AX61" s="827">
        <f t="shared" si="12"/>
        <v>0</v>
      </c>
      <c r="AY61" s="827"/>
      <c r="AZ61" s="827">
        <f t="shared" si="13"/>
        <v>0</v>
      </c>
      <c r="BA61" s="828" t="str">
        <f t="shared" si="14"/>
        <v/>
      </c>
      <c r="BB61" s="828" t="str">
        <f t="shared" si="15"/>
        <v/>
      </c>
      <c r="BC61" s="827" t="str">
        <f t="shared" si="16"/>
        <v/>
      </c>
      <c r="BD61" s="827" t="str">
        <f t="shared" si="17"/>
        <v/>
      </c>
      <c r="BE61" s="1064" t="str">
        <f t="shared" si="18"/>
        <v/>
      </c>
      <c r="BF61" s="1064" t="str">
        <f t="shared" si="19"/>
        <v/>
      </c>
      <c r="BG61" s="141"/>
      <c r="BH61" s="1118" t="s">
        <v>2661</v>
      </c>
      <c r="BI61" s="1117"/>
      <c r="BJ61" s="1117"/>
      <c r="BK61" s="1114">
        <f t="shared" si="42"/>
        <v>1.9674502712477395</v>
      </c>
      <c r="BL61" s="1114">
        <f t="shared" si="43"/>
        <v>1.9676840215439857</v>
      </c>
    </row>
    <row r="62" spans="1:64" s="41" customFormat="1" ht="40.5">
      <c r="A62" s="1382" t="s">
        <v>3791</v>
      </c>
      <c r="B62" s="1383" t="s">
        <v>3792</v>
      </c>
      <c r="C62" s="1384" t="s">
        <v>499</v>
      </c>
      <c r="D62" s="1386">
        <v>62</v>
      </c>
      <c r="E62" s="1386"/>
      <c r="F62" s="1386">
        <v>31</v>
      </c>
      <c r="G62" s="1328">
        <v>90</v>
      </c>
      <c r="H62" s="1328"/>
      <c r="I62" s="1328">
        <v>45</v>
      </c>
      <c r="J62" s="1327" t="s">
        <v>248</v>
      </c>
      <c r="K62" s="1329" t="s">
        <v>3758</v>
      </c>
      <c r="L62" s="1327" t="s">
        <v>1041</v>
      </c>
      <c r="M62" s="1393" t="s">
        <v>3793</v>
      </c>
      <c r="N62" s="1330" t="s">
        <v>252</v>
      </c>
      <c r="O62" s="1036"/>
      <c r="P62" s="1052" t="s">
        <v>90</v>
      </c>
      <c r="Q62" s="1052" t="s">
        <v>90</v>
      </c>
      <c r="R62" s="1052" t="s">
        <v>90</v>
      </c>
      <c r="S62" s="1052" t="s">
        <v>90</v>
      </c>
      <c r="T62" s="1052" t="s">
        <v>90</v>
      </c>
      <c r="U62" s="1052" t="s">
        <v>773</v>
      </c>
      <c r="V62" s="1052" t="s">
        <v>773</v>
      </c>
      <c r="W62" s="1052"/>
      <c r="X62" s="1052"/>
      <c r="Y62" s="1052"/>
      <c r="Z62" s="1052" t="s">
        <v>182</v>
      </c>
      <c r="AA62" s="1052" t="s">
        <v>182</v>
      </c>
      <c r="AB62" s="1053"/>
      <c r="AC62" s="135" t="str">
        <f t="shared" si="20"/>
        <v>公務</v>
      </c>
      <c r="AD62" s="1062">
        <f t="shared" si="35"/>
        <v>0</v>
      </c>
      <c r="AE62" s="1062">
        <f t="shared" si="36"/>
        <v>0</v>
      </c>
      <c r="AF62" s="136">
        <f t="shared" si="5"/>
        <v>-11.428571428571432</v>
      </c>
      <c r="AG62" s="137">
        <f t="shared" si="6"/>
        <v>45.161290322580648</v>
      </c>
      <c r="AH62" s="136">
        <f t="shared" si="7"/>
        <v>45.161290322580648</v>
      </c>
      <c r="AI62" s="138">
        <f t="shared" si="8"/>
        <v>2000</v>
      </c>
      <c r="AJ62" s="138">
        <f t="shared" si="9"/>
        <v>2000</v>
      </c>
      <c r="AK62" s="129" t="str">
        <f t="shared" si="10"/>
        <v/>
      </c>
      <c r="AL62" s="503" t="s">
        <v>961</v>
      </c>
      <c r="AM62" s="1071" t="s">
        <v>2403</v>
      </c>
      <c r="AN62" s="1072">
        <v>70</v>
      </c>
      <c r="AO62" s="1072"/>
      <c r="AP62" s="1072">
        <v>35</v>
      </c>
      <c r="AQ62" s="1073">
        <v>62</v>
      </c>
      <c r="AR62" s="1073"/>
      <c r="AS62" s="1073">
        <v>31</v>
      </c>
      <c r="AT62" s="1052" t="s">
        <v>90</v>
      </c>
      <c r="AU62" s="1052" t="s">
        <v>182</v>
      </c>
      <c r="AV62" s="1053"/>
      <c r="AW62" s="262" t="str">
        <f t="shared" si="11"/>
        <v/>
      </c>
      <c r="AX62" s="827">
        <f t="shared" si="12"/>
        <v>0</v>
      </c>
      <c r="AY62" s="827"/>
      <c r="AZ62" s="827">
        <f t="shared" si="13"/>
        <v>0</v>
      </c>
      <c r="BA62" s="828" t="str">
        <f t="shared" si="14"/>
        <v/>
      </c>
      <c r="BB62" s="828" t="str">
        <f t="shared" si="15"/>
        <v/>
      </c>
      <c r="BC62" s="827" t="str">
        <f t="shared" si="16"/>
        <v/>
      </c>
      <c r="BD62" s="827" t="str">
        <f t="shared" si="17"/>
        <v/>
      </c>
      <c r="BE62" s="1064" t="str">
        <f t="shared" si="18"/>
        <v/>
      </c>
      <c r="BF62" s="1064" t="str">
        <f t="shared" si="19"/>
        <v/>
      </c>
      <c r="BG62" s="141"/>
      <c r="BH62" s="1116" t="s">
        <v>1017</v>
      </c>
      <c r="BI62" s="1117"/>
      <c r="BJ62" s="1117"/>
      <c r="BK62" s="1114">
        <f t="shared" si="42"/>
        <v>2</v>
      </c>
      <c r="BL62" s="1114">
        <f t="shared" si="43"/>
        <v>2</v>
      </c>
    </row>
    <row r="63" spans="1:64" s="41" customFormat="1" ht="54">
      <c r="A63" s="1382" t="s">
        <v>3794</v>
      </c>
      <c r="B63" s="1383" t="s">
        <v>2746</v>
      </c>
      <c r="C63" s="1384" t="s">
        <v>503</v>
      </c>
      <c r="D63" s="1395">
        <v>692</v>
      </c>
      <c r="E63" s="1395"/>
      <c r="F63" s="1395">
        <v>355</v>
      </c>
      <c r="G63" s="1395">
        <v>718</v>
      </c>
      <c r="H63" s="1395"/>
      <c r="I63" s="1395">
        <v>368</v>
      </c>
      <c r="J63" s="1384" t="s">
        <v>1649</v>
      </c>
      <c r="K63" s="1387" t="s">
        <v>2742</v>
      </c>
      <c r="L63" s="1384" t="s">
        <v>2743</v>
      </c>
      <c r="M63" s="1384" t="s">
        <v>1652</v>
      </c>
      <c r="N63" s="1388"/>
      <c r="O63" s="1036"/>
      <c r="P63" s="1052" t="s">
        <v>90</v>
      </c>
      <c r="Q63" s="1052" t="s">
        <v>90</v>
      </c>
      <c r="R63" s="1052" t="s">
        <v>90</v>
      </c>
      <c r="S63" s="1052" t="s">
        <v>90</v>
      </c>
      <c r="T63" s="1052" t="s">
        <v>90</v>
      </c>
      <c r="U63" s="1052" t="s">
        <v>773</v>
      </c>
      <c r="V63" s="1052" t="s">
        <v>773</v>
      </c>
      <c r="W63" s="1052"/>
      <c r="X63" s="1052"/>
      <c r="Y63" s="1052"/>
      <c r="Z63" s="1052" t="s">
        <v>182</v>
      </c>
      <c r="AA63" s="1052" t="s">
        <v>182</v>
      </c>
      <c r="AB63" s="1053" t="s">
        <v>1573</v>
      </c>
      <c r="AC63" s="135" t="str">
        <f t="shared" si="20"/>
        <v>公務</v>
      </c>
      <c r="AD63" s="1062">
        <f t="shared" si="35"/>
        <v>0</v>
      </c>
      <c r="AE63" s="1062">
        <f t="shared" si="36"/>
        <v>0</v>
      </c>
      <c r="AF63" s="136">
        <f t="shared" si="5"/>
        <v>-2.2598870056497189</v>
      </c>
      <c r="AG63" s="137">
        <f t="shared" si="6"/>
        <v>3.7572254335260125</v>
      </c>
      <c r="AH63" s="136">
        <f t="shared" si="7"/>
        <v>3.6619718309859106</v>
      </c>
      <c r="AI63" s="138">
        <f t="shared" si="8"/>
        <v>1949.2957746478874</v>
      </c>
      <c r="AJ63" s="138">
        <f t="shared" si="9"/>
        <v>1951.086956521739</v>
      </c>
      <c r="AK63" s="129" t="str">
        <f t="shared" si="10"/>
        <v/>
      </c>
      <c r="AL63" s="503" t="s">
        <v>962</v>
      </c>
      <c r="AM63" s="1071" t="s">
        <v>2746</v>
      </c>
      <c r="AN63" s="1074">
        <v>708</v>
      </c>
      <c r="AO63" s="1074"/>
      <c r="AP63" s="1074">
        <v>354</v>
      </c>
      <c r="AQ63" s="1074">
        <v>692</v>
      </c>
      <c r="AR63" s="1074"/>
      <c r="AS63" s="1074">
        <v>355</v>
      </c>
      <c r="AT63" s="1052" t="s">
        <v>90</v>
      </c>
      <c r="AU63" s="1052" t="s">
        <v>182</v>
      </c>
      <c r="AV63" s="1053" t="s">
        <v>1573</v>
      </c>
      <c r="AW63" s="262" t="str">
        <f t="shared" si="11"/>
        <v/>
      </c>
      <c r="AX63" s="827">
        <f t="shared" si="12"/>
        <v>0</v>
      </c>
      <c r="AY63" s="827"/>
      <c r="AZ63" s="827">
        <f t="shared" si="13"/>
        <v>0</v>
      </c>
      <c r="BA63" s="828" t="str">
        <f t="shared" si="14"/>
        <v/>
      </c>
      <c r="BB63" s="828" t="str">
        <f t="shared" si="15"/>
        <v/>
      </c>
      <c r="BC63" s="827" t="str">
        <f t="shared" si="16"/>
        <v/>
      </c>
      <c r="BD63" s="827" t="str">
        <f t="shared" si="17"/>
        <v/>
      </c>
      <c r="BE63" s="1064" t="str">
        <f t="shared" si="18"/>
        <v/>
      </c>
      <c r="BF63" s="1064" t="str">
        <f t="shared" si="19"/>
        <v/>
      </c>
      <c r="BG63" s="141"/>
      <c r="BH63" s="1116" t="s">
        <v>1018</v>
      </c>
      <c r="BI63" s="1117"/>
      <c r="BJ63" s="1117"/>
      <c r="BK63" s="1114">
        <f t="shared" si="42"/>
        <v>1.9492957746478874</v>
      </c>
      <c r="BL63" s="1114">
        <f t="shared" si="43"/>
        <v>1.951086956521739</v>
      </c>
    </row>
    <row r="64" spans="1:64" s="41" customFormat="1" ht="40.5">
      <c r="A64" s="1382" t="s">
        <v>3116</v>
      </c>
      <c r="B64" s="1383" t="s">
        <v>2714</v>
      </c>
      <c r="C64" s="1384" t="s">
        <v>500</v>
      </c>
      <c r="D64" s="1386">
        <v>24</v>
      </c>
      <c r="E64" s="1386"/>
      <c r="F64" s="1386">
        <v>12</v>
      </c>
      <c r="G64" s="1386">
        <v>24</v>
      </c>
      <c r="H64" s="1386"/>
      <c r="I64" s="1386">
        <v>12</v>
      </c>
      <c r="J64" s="1384" t="s">
        <v>477</v>
      </c>
      <c r="K64" s="1387" t="s">
        <v>478</v>
      </c>
      <c r="L64" s="1384" t="s">
        <v>1838</v>
      </c>
      <c r="M64" s="1384" t="s">
        <v>1424</v>
      </c>
      <c r="N64" s="1388" t="s">
        <v>1429</v>
      </c>
      <c r="O64" s="1036"/>
      <c r="P64" s="1052" t="s">
        <v>90</v>
      </c>
      <c r="Q64" s="1052" t="s">
        <v>90</v>
      </c>
      <c r="R64" s="1052" t="s">
        <v>90</v>
      </c>
      <c r="S64" s="1052" t="s">
        <v>90</v>
      </c>
      <c r="T64" s="1052" t="s">
        <v>90</v>
      </c>
      <c r="U64" s="1052" t="s">
        <v>773</v>
      </c>
      <c r="V64" s="1052" t="s">
        <v>773</v>
      </c>
      <c r="W64" s="1052"/>
      <c r="X64" s="1052"/>
      <c r="Y64" s="1052"/>
      <c r="Z64" s="1052" t="s">
        <v>182</v>
      </c>
      <c r="AA64" s="1052" t="s">
        <v>182</v>
      </c>
      <c r="AB64" s="1053"/>
      <c r="AC64" s="135" t="str">
        <f t="shared" si="20"/>
        <v>公務</v>
      </c>
      <c r="AD64" s="1062">
        <f t="shared" si="35"/>
        <v>0</v>
      </c>
      <c r="AE64" s="1062">
        <f t="shared" si="36"/>
        <v>0</v>
      </c>
      <c r="AF64" s="136">
        <f t="shared" si="5"/>
        <v>0</v>
      </c>
      <c r="AG64" s="137">
        <f t="shared" si="6"/>
        <v>0</v>
      </c>
      <c r="AH64" s="136">
        <f t="shared" si="7"/>
        <v>0</v>
      </c>
      <c r="AI64" s="138">
        <f t="shared" si="8"/>
        <v>2000</v>
      </c>
      <c r="AJ64" s="138">
        <f t="shared" si="9"/>
        <v>2000</v>
      </c>
      <c r="AK64" s="129" t="str">
        <f t="shared" si="10"/>
        <v/>
      </c>
      <c r="AL64" s="503" t="s">
        <v>963</v>
      </c>
      <c r="AM64" s="1071" t="s">
        <v>2714</v>
      </c>
      <c r="AN64" s="1072">
        <v>24</v>
      </c>
      <c r="AO64" s="1072"/>
      <c r="AP64" s="1072">
        <v>12</v>
      </c>
      <c r="AQ64" s="1072">
        <v>24</v>
      </c>
      <c r="AR64" s="1072"/>
      <c r="AS64" s="1072">
        <v>12</v>
      </c>
      <c r="AT64" s="1052" t="s">
        <v>90</v>
      </c>
      <c r="AU64" s="1052" t="s">
        <v>182</v>
      </c>
      <c r="AV64" s="1053"/>
      <c r="AW64" s="262" t="str">
        <f t="shared" si="11"/>
        <v/>
      </c>
      <c r="AX64" s="827">
        <f t="shared" si="12"/>
        <v>0</v>
      </c>
      <c r="AY64" s="827"/>
      <c r="AZ64" s="827">
        <f t="shared" si="13"/>
        <v>0</v>
      </c>
      <c r="BA64" s="828" t="str">
        <f t="shared" si="14"/>
        <v/>
      </c>
      <c r="BB64" s="828" t="str">
        <f t="shared" si="15"/>
        <v/>
      </c>
      <c r="BC64" s="827" t="str">
        <f t="shared" si="16"/>
        <v/>
      </c>
      <c r="BD64" s="827" t="str">
        <f t="shared" si="17"/>
        <v/>
      </c>
      <c r="BE64" s="1064" t="str">
        <f t="shared" si="18"/>
        <v/>
      </c>
      <c r="BF64" s="1064" t="str">
        <f t="shared" si="19"/>
        <v/>
      </c>
      <c r="BG64" s="141"/>
      <c r="BH64" s="1116" t="s">
        <v>1019</v>
      </c>
      <c r="BI64" s="1117"/>
      <c r="BJ64" s="1117"/>
      <c r="BK64" s="1114">
        <f t="shared" si="42"/>
        <v>2</v>
      </c>
      <c r="BL64" s="1114">
        <f t="shared" si="43"/>
        <v>2</v>
      </c>
    </row>
    <row r="65" spans="1:64" s="41" customFormat="1" ht="40.5">
      <c r="A65" s="1382" t="s">
        <v>3117</v>
      </c>
      <c r="B65" s="1383" t="s">
        <v>2702</v>
      </c>
      <c r="C65" s="1384" t="s">
        <v>501</v>
      </c>
      <c r="D65" s="1386">
        <v>118</v>
      </c>
      <c r="E65" s="1386"/>
      <c r="F65" s="1386">
        <v>59</v>
      </c>
      <c r="G65" s="1386">
        <v>96</v>
      </c>
      <c r="H65" s="1386"/>
      <c r="I65" s="1386">
        <v>48</v>
      </c>
      <c r="J65" s="1384" t="s">
        <v>1495</v>
      </c>
      <c r="K65" s="1387" t="s">
        <v>3795</v>
      </c>
      <c r="L65" s="1384" t="s">
        <v>3796</v>
      </c>
      <c r="M65" s="1384" t="s">
        <v>3797</v>
      </c>
      <c r="N65" s="1388" t="s">
        <v>1496</v>
      </c>
      <c r="O65" s="1036"/>
      <c r="P65" s="1052" t="s">
        <v>90</v>
      </c>
      <c r="Q65" s="1052" t="s">
        <v>90</v>
      </c>
      <c r="R65" s="1052" t="s">
        <v>90</v>
      </c>
      <c r="S65" s="1052" t="s">
        <v>90</v>
      </c>
      <c r="T65" s="1052" t="s">
        <v>90</v>
      </c>
      <c r="U65" s="1052" t="s">
        <v>773</v>
      </c>
      <c r="V65" s="1052" t="s">
        <v>773</v>
      </c>
      <c r="W65" s="1052"/>
      <c r="X65" s="1052"/>
      <c r="Y65" s="1052"/>
      <c r="Z65" s="1052" t="s">
        <v>182</v>
      </c>
      <c r="AA65" s="1052" t="s">
        <v>182</v>
      </c>
      <c r="AB65" s="1053"/>
      <c r="AC65" s="135" t="str">
        <f t="shared" si="20"/>
        <v>公務</v>
      </c>
      <c r="AD65" s="1062">
        <f t="shared" si="35"/>
        <v>0</v>
      </c>
      <c r="AE65" s="1062">
        <f t="shared" si="36"/>
        <v>0</v>
      </c>
      <c r="AF65" s="136">
        <f t="shared" si="5"/>
        <v>-4.8387096774193505</v>
      </c>
      <c r="AG65" s="137">
        <f t="shared" si="6"/>
        <v>-18.644067796610166</v>
      </c>
      <c r="AH65" s="136">
        <f t="shared" si="7"/>
        <v>-18.644067796610166</v>
      </c>
      <c r="AI65" s="138">
        <f t="shared" si="8"/>
        <v>2000</v>
      </c>
      <c r="AJ65" s="138">
        <f t="shared" si="9"/>
        <v>2000</v>
      </c>
      <c r="AK65" s="129" t="str">
        <f t="shared" si="10"/>
        <v/>
      </c>
      <c r="AL65" s="503" t="s">
        <v>964</v>
      </c>
      <c r="AM65" s="1071" t="s">
        <v>2702</v>
      </c>
      <c r="AN65" s="1072">
        <v>124</v>
      </c>
      <c r="AO65" s="1072"/>
      <c r="AP65" s="1072">
        <v>61</v>
      </c>
      <c r="AQ65" s="1072">
        <v>118</v>
      </c>
      <c r="AR65" s="1072"/>
      <c r="AS65" s="1072">
        <v>59</v>
      </c>
      <c r="AT65" s="1052" t="s">
        <v>90</v>
      </c>
      <c r="AU65" s="1052" t="s">
        <v>182</v>
      </c>
      <c r="AV65" s="1053"/>
      <c r="AW65" s="262" t="str">
        <f t="shared" si="11"/>
        <v/>
      </c>
      <c r="AX65" s="827">
        <f t="shared" si="12"/>
        <v>0</v>
      </c>
      <c r="AY65" s="827"/>
      <c r="AZ65" s="827">
        <f t="shared" si="13"/>
        <v>0</v>
      </c>
      <c r="BA65" s="828" t="str">
        <f t="shared" si="14"/>
        <v/>
      </c>
      <c r="BB65" s="828" t="str">
        <f t="shared" si="15"/>
        <v/>
      </c>
      <c r="BC65" s="827" t="str">
        <f t="shared" si="16"/>
        <v/>
      </c>
      <c r="BD65" s="827" t="str">
        <f t="shared" si="17"/>
        <v/>
      </c>
      <c r="BE65" s="1064" t="str">
        <f t="shared" si="18"/>
        <v/>
      </c>
      <c r="BF65" s="1064" t="str">
        <f t="shared" si="19"/>
        <v/>
      </c>
      <c r="BG65" s="141"/>
      <c r="BH65" s="1116" t="s">
        <v>1013</v>
      </c>
      <c r="BI65" s="1117"/>
      <c r="BJ65" s="1117"/>
      <c r="BK65" s="1114">
        <f t="shared" si="42"/>
        <v>2</v>
      </c>
      <c r="BL65" s="1114">
        <f t="shared" si="43"/>
        <v>2</v>
      </c>
    </row>
    <row r="66" spans="1:64" s="41" customFormat="1" ht="40.5">
      <c r="A66" s="1396" t="s">
        <v>3118</v>
      </c>
      <c r="B66" s="1383" t="s">
        <v>2739</v>
      </c>
      <c r="C66" s="1384" t="s">
        <v>502</v>
      </c>
      <c r="D66" s="1386">
        <v>30</v>
      </c>
      <c r="E66" s="1386"/>
      <c r="F66" s="1386">
        <v>15</v>
      </c>
      <c r="G66" s="1386">
        <v>12</v>
      </c>
      <c r="H66" s="1386"/>
      <c r="I66" s="1386">
        <v>6</v>
      </c>
      <c r="J66" s="1384" t="s">
        <v>481</v>
      </c>
      <c r="K66" s="1329" t="s">
        <v>3674</v>
      </c>
      <c r="L66" s="1384" t="s">
        <v>1456</v>
      </c>
      <c r="M66" s="1327" t="s">
        <v>3675</v>
      </c>
      <c r="N66" s="1388" t="s">
        <v>1434</v>
      </c>
      <c r="O66" s="1036"/>
      <c r="P66" s="1052" t="s">
        <v>90</v>
      </c>
      <c r="Q66" s="1052" t="s">
        <v>90</v>
      </c>
      <c r="R66" s="1052" t="s">
        <v>90</v>
      </c>
      <c r="S66" s="1052" t="s">
        <v>90</v>
      </c>
      <c r="T66" s="1052" t="s">
        <v>90</v>
      </c>
      <c r="U66" s="1052" t="s">
        <v>773</v>
      </c>
      <c r="V66" s="1052" t="s">
        <v>773</v>
      </c>
      <c r="W66" s="1052"/>
      <c r="X66" s="1052"/>
      <c r="Y66" s="1052"/>
      <c r="Z66" s="1052" t="s">
        <v>182</v>
      </c>
      <c r="AA66" s="1052" t="s">
        <v>182</v>
      </c>
      <c r="AB66" s="1053"/>
      <c r="AC66" s="135" t="str">
        <f t="shared" si="20"/>
        <v>公務</v>
      </c>
      <c r="AD66" s="1062">
        <f t="shared" ref="AD66:AD92" si="54">IF(AND(SUMIFS($D:$D,$AC:$AC,$AC66,$A:$A,CONCATENATE($A66,"-","?"))+SUMIFS($D:$D,$AC:$AC,$AC66,$A:$A,CONCATENATE($A66,"-","??"))+SUMIFS($D:$D,$AC:$AC,$AC66,$A:$A,CONCATENATE($A66,"-","???"))&gt;0,SUMIFS($D:$D,$AC:$AC,$AC66,$A:$A,CONCATENATE($A66,"-","?"))+SUMIFS($D:$D,$AC:$AC,$AC66,$A:$A,CONCATENATE($A66,"-","??"))+SUMIFS($D:$D,$AC:$AC,$AC66,$A:$A,CONCATENATE($A66,"-","???"))&lt;&gt;$D66),1,0)</f>
        <v>0</v>
      </c>
      <c r="AE66" s="1062">
        <f t="shared" ref="AE66:AE92" si="55">IF(AND(SUMIFS($G:$G,$AC:$AC,$AC66,$A:$A,CONCATENATE($A66,"-","?"))+SUMIFS($G:$G,$AC:$AC,$AC66,$A:$A,CONCATENATE($A66,"-","??"))+SUMIFS($G:$G,$AC:$AC,$AC66,$A:$A,CONCATENATE($A66,"-","???"))&gt;0,SUMIFS($G:$G,$AC:$AC,$AC66,$A:$A,CONCATENATE($A66,"-","?"))+SUMIFS($G:$G,$AC:$AC,$AC66,$A:$A,CONCATENATE($A66,"-","??"))+SUMIFS($G:$G,$AC:$AC,$AC66,$A:$A,CONCATENATE($A66,"-","???"))&lt;&gt;$G66),1,0)</f>
        <v>0</v>
      </c>
      <c r="AF66" s="136">
        <f t="shared" si="5"/>
        <v>150</v>
      </c>
      <c r="AG66" s="137">
        <f t="shared" si="6"/>
        <v>-60</v>
      </c>
      <c r="AH66" s="136">
        <f t="shared" si="7"/>
        <v>-60</v>
      </c>
      <c r="AI66" s="138">
        <f t="shared" si="8"/>
        <v>2000</v>
      </c>
      <c r="AJ66" s="138">
        <f t="shared" si="9"/>
        <v>2000</v>
      </c>
      <c r="AK66" s="129" t="str">
        <f t="shared" si="10"/>
        <v/>
      </c>
      <c r="AL66" s="503" t="s">
        <v>1007</v>
      </c>
      <c r="AM66" s="1071" t="s">
        <v>2739</v>
      </c>
      <c r="AN66" s="1082">
        <v>12</v>
      </c>
      <c r="AO66" s="1082"/>
      <c r="AP66" s="1082">
        <v>6</v>
      </c>
      <c r="AQ66" s="1082">
        <v>30</v>
      </c>
      <c r="AR66" s="1082"/>
      <c r="AS66" s="1082">
        <v>15</v>
      </c>
      <c r="AT66" s="1052" t="s">
        <v>90</v>
      </c>
      <c r="AU66" s="1052" t="s">
        <v>182</v>
      </c>
      <c r="AV66" s="1053"/>
      <c r="AW66" s="262" t="str">
        <f t="shared" si="11"/>
        <v/>
      </c>
      <c r="AX66" s="827">
        <f t="shared" si="12"/>
        <v>0</v>
      </c>
      <c r="AY66" s="827"/>
      <c r="AZ66" s="827">
        <f t="shared" si="13"/>
        <v>0</v>
      </c>
      <c r="BA66" s="828" t="str">
        <f t="shared" si="14"/>
        <v/>
      </c>
      <c r="BB66" s="828" t="str">
        <f t="shared" si="15"/>
        <v/>
      </c>
      <c r="BC66" s="827" t="str">
        <f t="shared" si="16"/>
        <v/>
      </c>
      <c r="BD66" s="827" t="str">
        <f t="shared" si="17"/>
        <v/>
      </c>
      <c r="BE66" s="1064" t="str">
        <f t="shared" si="18"/>
        <v/>
      </c>
      <c r="BF66" s="1064" t="str">
        <f t="shared" si="19"/>
        <v/>
      </c>
      <c r="BG66" s="141"/>
      <c r="BH66" s="1116" t="s">
        <v>1012</v>
      </c>
      <c r="BI66" s="1117"/>
      <c r="BJ66" s="1117"/>
      <c r="BK66" s="1114">
        <f t="shared" si="42"/>
        <v>2</v>
      </c>
      <c r="BL66" s="1114">
        <f t="shared" si="43"/>
        <v>2</v>
      </c>
    </row>
    <row r="67" spans="1:64" s="41" customFormat="1" ht="40.5">
      <c r="A67" s="1382" t="s">
        <v>3119</v>
      </c>
      <c r="B67" s="1383" t="s">
        <v>2732</v>
      </c>
      <c r="C67" s="1384" t="s">
        <v>2733</v>
      </c>
      <c r="D67" s="1386">
        <v>120</v>
      </c>
      <c r="E67" s="1386"/>
      <c r="F67" s="1386">
        <v>60</v>
      </c>
      <c r="G67" s="1386">
        <v>114</v>
      </c>
      <c r="H67" s="1386"/>
      <c r="I67" s="1386">
        <v>57</v>
      </c>
      <c r="J67" s="1384" t="s">
        <v>1432</v>
      </c>
      <c r="K67" s="1387" t="s">
        <v>3799</v>
      </c>
      <c r="L67" s="1384" t="s">
        <v>1840</v>
      </c>
      <c r="M67" s="1384" t="s">
        <v>1431</v>
      </c>
      <c r="N67" s="1388" t="s">
        <v>1434</v>
      </c>
      <c r="O67" s="1036"/>
      <c r="P67" s="1052" t="s">
        <v>90</v>
      </c>
      <c r="Q67" s="1052" t="s">
        <v>90</v>
      </c>
      <c r="R67" s="1052" t="s">
        <v>90</v>
      </c>
      <c r="S67" s="1052" t="s">
        <v>90</v>
      </c>
      <c r="T67" s="1052" t="s">
        <v>90</v>
      </c>
      <c r="U67" s="1052" t="s">
        <v>773</v>
      </c>
      <c r="V67" s="1052" t="s">
        <v>773</v>
      </c>
      <c r="W67" s="1052"/>
      <c r="X67" s="1052"/>
      <c r="Y67" s="1052"/>
      <c r="Z67" s="1052" t="s">
        <v>182</v>
      </c>
      <c r="AA67" s="1052" t="s">
        <v>182</v>
      </c>
      <c r="AB67" s="1053"/>
      <c r="AC67" s="135" t="str">
        <f t="shared" si="20"/>
        <v>公務</v>
      </c>
      <c r="AD67" s="1062">
        <f t="shared" si="54"/>
        <v>0</v>
      </c>
      <c r="AE67" s="1062">
        <f t="shared" si="55"/>
        <v>0</v>
      </c>
      <c r="AF67" s="136">
        <f t="shared" si="5"/>
        <v>0</v>
      </c>
      <c r="AG67" s="137">
        <f t="shared" si="6"/>
        <v>-5.0000000000000044</v>
      </c>
      <c r="AH67" s="136">
        <f t="shared" si="7"/>
        <v>-5.0000000000000044</v>
      </c>
      <c r="AI67" s="138">
        <f t="shared" si="8"/>
        <v>2000</v>
      </c>
      <c r="AJ67" s="138">
        <f t="shared" si="9"/>
        <v>2000</v>
      </c>
      <c r="AK67" s="129" t="str">
        <f t="shared" si="10"/>
        <v/>
      </c>
      <c r="AL67" s="503" t="s">
        <v>1008</v>
      </c>
      <c r="AM67" s="1071" t="s">
        <v>2732</v>
      </c>
      <c r="AN67" s="1072">
        <v>120</v>
      </c>
      <c r="AO67" s="1072"/>
      <c r="AP67" s="1072">
        <v>60</v>
      </c>
      <c r="AQ67" s="1072">
        <v>120</v>
      </c>
      <c r="AR67" s="1072"/>
      <c r="AS67" s="1072">
        <v>60</v>
      </c>
      <c r="AT67" s="1052" t="s">
        <v>90</v>
      </c>
      <c r="AU67" s="1052" t="s">
        <v>182</v>
      </c>
      <c r="AV67" s="1053"/>
      <c r="AW67" s="262" t="str">
        <f t="shared" si="11"/>
        <v/>
      </c>
      <c r="AX67" s="827">
        <f t="shared" si="12"/>
        <v>0</v>
      </c>
      <c r="AY67" s="827"/>
      <c r="AZ67" s="827">
        <f t="shared" si="13"/>
        <v>0</v>
      </c>
      <c r="BA67" s="828" t="str">
        <f t="shared" si="14"/>
        <v/>
      </c>
      <c r="BB67" s="828" t="str">
        <f t="shared" si="15"/>
        <v/>
      </c>
      <c r="BC67" s="827" t="str">
        <f t="shared" si="16"/>
        <v/>
      </c>
      <c r="BD67" s="827" t="str">
        <f t="shared" si="17"/>
        <v/>
      </c>
      <c r="BE67" s="1064" t="str">
        <f t="shared" si="18"/>
        <v/>
      </c>
      <c r="BF67" s="1064" t="str">
        <f t="shared" si="19"/>
        <v/>
      </c>
      <c r="BG67" s="141"/>
      <c r="BH67" s="1116" t="s">
        <v>1020</v>
      </c>
      <c r="BI67" s="1117"/>
      <c r="BJ67" s="1117"/>
      <c r="BK67" s="1114">
        <f t="shared" si="42"/>
        <v>2</v>
      </c>
      <c r="BL67" s="1114">
        <f t="shared" si="43"/>
        <v>2</v>
      </c>
    </row>
    <row r="68" spans="1:64" s="41" customFormat="1" ht="40.5">
      <c r="A68" s="1397" t="s">
        <v>3120</v>
      </c>
      <c r="B68" s="1398" t="s">
        <v>2751</v>
      </c>
      <c r="C68" s="1399" t="s">
        <v>503</v>
      </c>
      <c r="D68" s="1389">
        <v>36</v>
      </c>
      <c r="E68" s="1389"/>
      <c r="F68" s="1389">
        <v>18</v>
      </c>
      <c r="G68" s="1389">
        <v>36</v>
      </c>
      <c r="H68" s="1389"/>
      <c r="I68" s="1389">
        <v>18</v>
      </c>
      <c r="J68" s="1399" t="s">
        <v>486</v>
      </c>
      <c r="K68" s="1400" t="s">
        <v>482</v>
      </c>
      <c r="L68" s="1399" t="s">
        <v>1450</v>
      </c>
      <c r="M68" s="1399" t="s">
        <v>1457</v>
      </c>
      <c r="N68" s="1401" t="s">
        <v>1429</v>
      </c>
      <c r="O68" s="1036"/>
      <c r="P68" s="1052" t="s">
        <v>90</v>
      </c>
      <c r="Q68" s="1052" t="s">
        <v>90</v>
      </c>
      <c r="R68" s="1052" t="s">
        <v>90</v>
      </c>
      <c r="S68" s="1052" t="s">
        <v>90</v>
      </c>
      <c r="T68" s="1052" t="s">
        <v>90</v>
      </c>
      <c r="U68" s="1052" t="s">
        <v>773</v>
      </c>
      <c r="V68" s="1052" t="s">
        <v>773</v>
      </c>
      <c r="W68" s="1052"/>
      <c r="X68" s="1052"/>
      <c r="Y68" s="1052"/>
      <c r="Z68" s="1052" t="s">
        <v>182</v>
      </c>
      <c r="AA68" s="1052" t="s">
        <v>182</v>
      </c>
      <c r="AB68" s="1077"/>
      <c r="AC68" s="135" t="str">
        <f t="shared" si="20"/>
        <v>公務</v>
      </c>
      <c r="AD68" s="1062">
        <f t="shared" si="54"/>
        <v>0</v>
      </c>
      <c r="AE68" s="1062">
        <f t="shared" si="55"/>
        <v>0</v>
      </c>
      <c r="AF68" s="136">
        <f t="shared" si="5"/>
        <v>28.57142857142858</v>
      </c>
      <c r="AG68" s="137">
        <f t="shared" si="6"/>
        <v>0</v>
      </c>
      <c r="AH68" s="136">
        <f t="shared" si="7"/>
        <v>0</v>
      </c>
      <c r="AI68" s="138">
        <f t="shared" si="8"/>
        <v>2000</v>
      </c>
      <c r="AJ68" s="138">
        <f t="shared" si="9"/>
        <v>2000</v>
      </c>
      <c r="AK68" s="129" t="str">
        <f t="shared" si="10"/>
        <v/>
      </c>
      <c r="AL68" s="503" t="s">
        <v>1009</v>
      </c>
      <c r="AM68" s="1071" t="s">
        <v>2751</v>
      </c>
      <c r="AN68" s="1072">
        <v>28</v>
      </c>
      <c r="AO68" s="1072"/>
      <c r="AP68" s="1072">
        <v>14</v>
      </c>
      <c r="AQ68" s="1072">
        <v>36</v>
      </c>
      <c r="AR68" s="1072"/>
      <c r="AS68" s="1072">
        <v>18</v>
      </c>
      <c r="AT68" s="1052" t="s">
        <v>90</v>
      </c>
      <c r="AU68" s="1052" t="s">
        <v>182</v>
      </c>
      <c r="AV68" s="1077"/>
      <c r="AW68" s="262" t="str">
        <f t="shared" si="11"/>
        <v/>
      </c>
      <c r="AX68" s="827">
        <f t="shared" si="12"/>
        <v>0</v>
      </c>
      <c r="AY68" s="827"/>
      <c r="AZ68" s="827">
        <f t="shared" si="13"/>
        <v>0</v>
      </c>
      <c r="BA68" s="828" t="str">
        <f t="shared" si="14"/>
        <v/>
      </c>
      <c r="BB68" s="828" t="str">
        <f t="shared" si="15"/>
        <v/>
      </c>
      <c r="BC68" s="827" t="str">
        <f t="shared" si="16"/>
        <v/>
      </c>
      <c r="BD68" s="827" t="str">
        <f t="shared" si="17"/>
        <v/>
      </c>
      <c r="BE68" s="1064" t="str">
        <f t="shared" si="18"/>
        <v/>
      </c>
      <c r="BF68" s="1064" t="str">
        <f t="shared" si="19"/>
        <v/>
      </c>
      <c r="BG68" s="141"/>
      <c r="BH68" s="1116" t="s">
        <v>1021</v>
      </c>
      <c r="BI68" s="1117"/>
      <c r="BJ68" s="1117"/>
      <c r="BK68" s="1114">
        <f t="shared" si="42"/>
        <v>2</v>
      </c>
      <c r="BL68" s="1114">
        <f t="shared" si="43"/>
        <v>2</v>
      </c>
    </row>
    <row r="69" spans="1:64" s="41" customFormat="1" ht="40.5">
      <c r="A69" s="1382" t="s">
        <v>3121</v>
      </c>
      <c r="B69" s="1383" t="s">
        <v>3798</v>
      </c>
      <c r="C69" s="1384" t="s">
        <v>487</v>
      </c>
      <c r="D69" s="1386">
        <v>6</v>
      </c>
      <c r="E69" s="1386"/>
      <c r="F69" s="1386">
        <v>3</v>
      </c>
      <c r="G69" s="1386">
        <v>6</v>
      </c>
      <c r="H69" s="1386"/>
      <c r="I69" s="1386">
        <v>3</v>
      </c>
      <c r="J69" s="1384" t="s">
        <v>3426</v>
      </c>
      <c r="K69" s="1387" t="s">
        <v>488</v>
      </c>
      <c r="L69" s="1384" t="s">
        <v>1666</v>
      </c>
      <c r="M69" s="1384" t="s">
        <v>1667</v>
      </c>
      <c r="N69" s="1388"/>
      <c r="O69" s="1036"/>
      <c r="P69" s="1052" t="s">
        <v>90</v>
      </c>
      <c r="Q69" s="1052" t="s">
        <v>90</v>
      </c>
      <c r="R69" s="1052" t="s">
        <v>90</v>
      </c>
      <c r="S69" s="1052" t="s">
        <v>90</v>
      </c>
      <c r="T69" s="1052" t="s">
        <v>90</v>
      </c>
      <c r="U69" s="1052" t="s">
        <v>773</v>
      </c>
      <c r="V69" s="1052" t="s">
        <v>773</v>
      </c>
      <c r="W69" s="1052"/>
      <c r="X69" s="1052"/>
      <c r="Y69" s="1052"/>
      <c r="Z69" s="1052" t="s">
        <v>182</v>
      </c>
      <c r="AA69" s="1052" t="s">
        <v>182</v>
      </c>
      <c r="AB69" s="1053"/>
      <c r="AC69" s="135" t="str">
        <f t="shared" si="20"/>
        <v>公務</v>
      </c>
      <c r="AD69" s="1062">
        <f t="shared" si="54"/>
        <v>0</v>
      </c>
      <c r="AE69" s="1062">
        <f t="shared" si="55"/>
        <v>0</v>
      </c>
      <c r="AF69" s="136">
        <f t="shared" si="5"/>
        <v>0</v>
      </c>
      <c r="AG69" s="137">
        <f t="shared" si="6"/>
        <v>0</v>
      </c>
      <c r="AH69" s="136">
        <f t="shared" si="7"/>
        <v>0</v>
      </c>
      <c r="AI69" s="138">
        <f t="shared" si="8"/>
        <v>2000</v>
      </c>
      <c r="AJ69" s="138">
        <f t="shared" si="9"/>
        <v>2000</v>
      </c>
      <c r="AK69" s="129" t="str">
        <f t="shared" si="10"/>
        <v/>
      </c>
      <c r="AL69" s="503" t="s">
        <v>1010</v>
      </c>
      <c r="AM69" s="1071" t="s">
        <v>2404</v>
      </c>
      <c r="AN69" s="1083">
        <v>6</v>
      </c>
      <c r="AO69" s="1083"/>
      <c r="AP69" s="1083">
        <v>3</v>
      </c>
      <c r="AQ69" s="1083">
        <v>6</v>
      </c>
      <c r="AR69" s="1083"/>
      <c r="AS69" s="1083">
        <v>3</v>
      </c>
      <c r="AT69" s="1052" t="s">
        <v>90</v>
      </c>
      <c r="AU69" s="1052" t="s">
        <v>182</v>
      </c>
      <c r="AV69" s="1053"/>
      <c r="AW69" s="262" t="str">
        <f t="shared" si="11"/>
        <v/>
      </c>
      <c r="AX69" s="827">
        <f t="shared" si="12"/>
        <v>0</v>
      </c>
      <c r="AY69" s="827"/>
      <c r="AZ69" s="827">
        <f t="shared" si="13"/>
        <v>0</v>
      </c>
      <c r="BA69" s="828" t="str">
        <f t="shared" si="14"/>
        <v/>
      </c>
      <c r="BB69" s="828" t="str">
        <f t="shared" si="15"/>
        <v/>
      </c>
      <c r="BC69" s="827" t="str">
        <f t="shared" si="16"/>
        <v/>
      </c>
      <c r="BD69" s="827" t="str">
        <f t="shared" si="17"/>
        <v/>
      </c>
      <c r="BE69" s="1064" t="str">
        <f t="shared" si="18"/>
        <v/>
      </c>
      <c r="BF69" s="1064" t="str">
        <f t="shared" si="19"/>
        <v/>
      </c>
      <c r="BG69" s="141"/>
      <c r="BH69" s="1116" t="s">
        <v>3425</v>
      </c>
      <c r="BI69" s="1117"/>
      <c r="BJ69" s="1117"/>
      <c r="BK69" s="1114">
        <f t="shared" si="42"/>
        <v>2</v>
      </c>
      <c r="BL69" s="1114">
        <f t="shared" si="43"/>
        <v>2</v>
      </c>
    </row>
    <row r="70" spans="1:64" s="43" customFormat="1" ht="27">
      <c r="A70" s="1341">
        <v>12</v>
      </c>
      <c r="B70" s="1342" t="s">
        <v>504</v>
      </c>
      <c r="C70" s="1402"/>
      <c r="D70" s="1344"/>
      <c r="E70" s="1344"/>
      <c r="F70" s="1344"/>
      <c r="G70" s="1344"/>
      <c r="H70" s="1344"/>
      <c r="I70" s="1344"/>
      <c r="J70" s="1327" t="s">
        <v>248</v>
      </c>
      <c r="K70" s="1329" t="s">
        <v>3758</v>
      </c>
      <c r="L70" s="1327" t="s">
        <v>1041</v>
      </c>
      <c r="M70" s="1393" t="s">
        <v>3773</v>
      </c>
      <c r="N70" s="1403" t="s">
        <v>3800</v>
      </c>
      <c r="O70" s="1036"/>
      <c r="P70" s="1052" t="s">
        <v>90</v>
      </c>
      <c r="Q70" s="1052" t="s">
        <v>90</v>
      </c>
      <c r="R70" s="1052" t="s">
        <v>90</v>
      </c>
      <c r="S70" s="1052" t="s">
        <v>90</v>
      </c>
      <c r="T70" s="1052" t="s">
        <v>90</v>
      </c>
      <c r="U70" s="1052" t="s">
        <v>764</v>
      </c>
      <c r="V70" s="1052" t="s">
        <v>764</v>
      </c>
      <c r="W70" s="1052"/>
      <c r="X70" s="1052"/>
      <c r="Y70" s="1052"/>
      <c r="Z70" s="1052" t="s">
        <v>182</v>
      </c>
      <c r="AA70" s="1052" t="s">
        <v>182</v>
      </c>
      <c r="AB70" s="1084" t="s">
        <v>2924</v>
      </c>
      <c r="AC70" s="135" t="str">
        <f t="shared" si="20"/>
        <v>公務</v>
      </c>
      <c r="AD70" s="1062">
        <f t="shared" si="54"/>
        <v>0</v>
      </c>
      <c r="AE70" s="1062">
        <f t="shared" si="55"/>
        <v>0</v>
      </c>
      <c r="AF70" s="136" t="str">
        <f t="shared" si="5"/>
        <v/>
      </c>
      <c r="AG70" s="137" t="str">
        <f t="shared" si="6"/>
        <v/>
      </c>
      <c r="AH70" s="136" t="str">
        <f t="shared" si="7"/>
        <v/>
      </c>
      <c r="AI70" s="138" t="str">
        <f t="shared" si="8"/>
        <v/>
      </c>
      <c r="AJ70" s="138" t="str">
        <f t="shared" si="9"/>
        <v/>
      </c>
      <c r="AK70" s="129" t="str">
        <f t="shared" si="10"/>
        <v/>
      </c>
      <c r="AL70" s="1070">
        <v>11</v>
      </c>
      <c r="AM70" s="1071" t="s">
        <v>504</v>
      </c>
      <c r="AN70" s="1072"/>
      <c r="AO70" s="1072"/>
      <c r="AP70" s="1072"/>
      <c r="AQ70" s="1072"/>
      <c r="AR70" s="1072"/>
      <c r="AS70" s="1072"/>
      <c r="AT70" s="1052" t="s">
        <v>90</v>
      </c>
      <c r="AU70" s="1052" t="s">
        <v>182</v>
      </c>
      <c r="AV70" s="1084" t="s">
        <v>2924</v>
      </c>
      <c r="AW70" s="262" t="str">
        <f t="shared" si="11"/>
        <v/>
      </c>
      <c r="AX70" s="827" t="str">
        <f t="shared" si="12"/>
        <v/>
      </c>
      <c r="AY70" s="827"/>
      <c r="AZ70" s="827" t="str">
        <f t="shared" si="13"/>
        <v/>
      </c>
      <c r="BA70" s="828" t="str">
        <f t="shared" si="14"/>
        <v/>
      </c>
      <c r="BB70" s="828" t="str">
        <f t="shared" si="15"/>
        <v/>
      </c>
      <c r="BC70" s="827" t="str">
        <f t="shared" si="16"/>
        <v/>
      </c>
      <c r="BD70" s="827" t="str">
        <f t="shared" si="17"/>
        <v/>
      </c>
      <c r="BE70" s="1064" t="str">
        <f t="shared" si="18"/>
        <v/>
      </c>
      <c r="BF70" s="1064" t="str">
        <f t="shared" si="19"/>
        <v/>
      </c>
      <c r="BG70" s="141"/>
      <c r="BH70" s="1116" t="s">
        <v>1017</v>
      </c>
      <c r="BI70" s="1119"/>
      <c r="BJ70" s="1119"/>
      <c r="BK70" s="1114" t="e">
        <f t="shared" si="42"/>
        <v>#DIV/0!</v>
      </c>
      <c r="BL70" s="1114" t="e">
        <f t="shared" si="43"/>
        <v>#DIV/0!</v>
      </c>
    </row>
    <row r="71" spans="1:64" s="41" customFormat="1" ht="27">
      <c r="A71" s="1341">
        <v>13</v>
      </c>
      <c r="B71" s="1342" t="s">
        <v>505</v>
      </c>
      <c r="C71" s="1402"/>
      <c r="D71" s="1344"/>
      <c r="E71" s="1344"/>
      <c r="F71" s="1344"/>
      <c r="G71" s="1344"/>
      <c r="H71" s="1344"/>
      <c r="I71" s="1344"/>
      <c r="J71" s="1327" t="s">
        <v>248</v>
      </c>
      <c r="K71" s="1329" t="s">
        <v>3664</v>
      </c>
      <c r="L71" s="1327" t="s">
        <v>1445</v>
      </c>
      <c r="M71" s="1327" t="s">
        <v>3665</v>
      </c>
      <c r="N71" s="1403" t="s">
        <v>3801</v>
      </c>
      <c r="O71" s="1036"/>
      <c r="P71" s="1052" t="s">
        <v>90</v>
      </c>
      <c r="Q71" s="1052" t="s">
        <v>90</v>
      </c>
      <c r="R71" s="1052" t="s">
        <v>90</v>
      </c>
      <c r="S71" s="1052" t="s">
        <v>90</v>
      </c>
      <c r="T71" s="1052" t="s">
        <v>90</v>
      </c>
      <c r="U71" s="1052" t="s">
        <v>90</v>
      </c>
      <c r="V71" s="1052" t="s">
        <v>764</v>
      </c>
      <c r="W71" s="1052"/>
      <c r="X71" s="1052"/>
      <c r="Y71" s="1052"/>
      <c r="Z71" s="1052" t="s">
        <v>182</v>
      </c>
      <c r="AA71" s="1052" t="s">
        <v>182</v>
      </c>
      <c r="AB71" s="1084" t="s">
        <v>2924</v>
      </c>
      <c r="AC71" s="135" t="str">
        <f t="shared" si="20"/>
        <v>公務</v>
      </c>
      <c r="AD71" s="1062">
        <f t="shared" si="54"/>
        <v>0</v>
      </c>
      <c r="AE71" s="1062">
        <f t="shared" si="55"/>
        <v>0</v>
      </c>
      <c r="AF71" s="136" t="str">
        <f t="shared" si="5"/>
        <v/>
      </c>
      <c r="AG71" s="137" t="str">
        <f t="shared" si="6"/>
        <v/>
      </c>
      <c r="AH71" s="136" t="str">
        <f t="shared" si="7"/>
        <v/>
      </c>
      <c r="AI71" s="138" t="str">
        <f t="shared" si="8"/>
        <v/>
      </c>
      <c r="AJ71" s="138" t="str">
        <f t="shared" si="9"/>
        <v/>
      </c>
      <c r="AK71" s="129" t="str">
        <f t="shared" si="10"/>
        <v/>
      </c>
      <c r="AL71" s="1070">
        <v>12</v>
      </c>
      <c r="AM71" s="1071" t="s">
        <v>505</v>
      </c>
      <c r="AN71" s="1072"/>
      <c r="AO71" s="1072"/>
      <c r="AP71" s="1072"/>
      <c r="AQ71" s="1072"/>
      <c r="AR71" s="1072"/>
      <c r="AS71" s="1072"/>
      <c r="AT71" s="1052" t="s">
        <v>90</v>
      </c>
      <c r="AU71" s="1052" t="s">
        <v>90</v>
      </c>
      <c r="AV71" s="1084" t="s">
        <v>2924</v>
      </c>
      <c r="AW71" s="262" t="str">
        <f t="shared" si="11"/>
        <v/>
      </c>
      <c r="AX71" s="827" t="str">
        <f t="shared" si="12"/>
        <v/>
      </c>
      <c r="AY71" s="827"/>
      <c r="AZ71" s="827" t="str">
        <f t="shared" si="13"/>
        <v/>
      </c>
      <c r="BA71" s="828" t="str">
        <f t="shared" si="14"/>
        <v/>
      </c>
      <c r="BB71" s="828" t="str">
        <f t="shared" si="15"/>
        <v/>
      </c>
      <c r="BC71" s="827" t="str">
        <f t="shared" si="16"/>
        <v/>
      </c>
      <c r="BD71" s="827" t="str">
        <f t="shared" si="17"/>
        <v/>
      </c>
      <c r="BE71" s="1064" t="str">
        <f t="shared" si="18"/>
        <v/>
      </c>
      <c r="BF71" s="1064" t="str">
        <f t="shared" si="19"/>
        <v/>
      </c>
      <c r="BG71" s="141"/>
      <c r="BH71" s="1116" t="s">
        <v>1017</v>
      </c>
      <c r="BI71" s="1117"/>
      <c r="BJ71" s="1117"/>
      <c r="BK71" s="1114" t="e">
        <f t="shared" si="42"/>
        <v>#DIV/0!</v>
      </c>
      <c r="BL71" s="1114" t="e">
        <f t="shared" si="43"/>
        <v>#DIV/0!</v>
      </c>
    </row>
    <row r="72" spans="1:64" s="41" customFormat="1" ht="67.5">
      <c r="A72" s="1341">
        <v>14</v>
      </c>
      <c r="B72" s="1342" t="s">
        <v>1843</v>
      </c>
      <c r="C72" s="1402"/>
      <c r="D72" s="1344"/>
      <c r="E72" s="1344"/>
      <c r="F72" s="1344"/>
      <c r="G72" s="1344"/>
      <c r="H72" s="1344"/>
      <c r="I72" s="1344"/>
      <c r="J72" s="1327" t="s">
        <v>248</v>
      </c>
      <c r="K72" s="1329" t="s">
        <v>3802</v>
      </c>
      <c r="L72" s="1327" t="s">
        <v>1445</v>
      </c>
      <c r="M72" s="1327" t="s">
        <v>3803</v>
      </c>
      <c r="N72" s="1403" t="s">
        <v>3822</v>
      </c>
      <c r="O72" s="1036"/>
      <c r="P72" s="1052" t="s">
        <v>90</v>
      </c>
      <c r="Q72" s="1052" t="s">
        <v>90</v>
      </c>
      <c r="R72" s="1052" t="s">
        <v>90</v>
      </c>
      <c r="S72" s="1052" t="s">
        <v>90</v>
      </c>
      <c r="T72" s="1052" t="s">
        <v>90</v>
      </c>
      <c r="U72" s="1052" t="s">
        <v>90</v>
      </c>
      <c r="V72" s="1052" t="s">
        <v>764</v>
      </c>
      <c r="W72" s="1052"/>
      <c r="X72" s="1052"/>
      <c r="Y72" s="1052"/>
      <c r="Z72" s="1052" t="s">
        <v>182</v>
      </c>
      <c r="AA72" s="1052" t="s">
        <v>182</v>
      </c>
      <c r="AB72" s="1084" t="s">
        <v>2924</v>
      </c>
      <c r="AC72" s="135" t="str">
        <f t="shared" si="20"/>
        <v>公務</v>
      </c>
      <c r="AD72" s="1062">
        <f t="shared" si="54"/>
        <v>0</v>
      </c>
      <c r="AE72" s="1062">
        <f t="shared" si="55"/>
        <v>0</v>
      </c>
      <c r="AF72" s="136" t="str">
        <f t="shared" si="5"/>
        <v/>
      </c>
      <c r="AG72" s="137" t="str">
        <f t="shared" si="6"/>
        <v/>
      </c>
      <c r="AH72" s="136" t="str">
        <f t="shared" si="7"/>
        <v/>
      </c>
      <c r="AI72" s="138" t="str">
        <f t="shared" si="8"/>
        <v/>
      </c>
      <c r="AJ72" s="138" t="str">
        <f t="shared" si="9"/>
        <v/>
      </c>
      <c r="AK72" s="129" t="str">
        <f t="shared" si="10"/>
        <v/>
      </c>
      <c r="AL72" s="1070">
        <v>13</v>
      </c>
      <c r="AM72" s="1071" t="s">
        <v>1843</v>
      </c>
      <c r="AN72" s="1072"/>
      <c r="AO72" s="1072"/>
      <c r="AP72" s="1072"/>
      <c r="AQ72" s="1072"/>
      <c r="AR72" s="1072"/>
      <c r="AS72" s="1072"/>
      <c r="AT72" s="1052" t="s">
        <v>90</v>
      </c>
      <c r="AU72" s="1052" t="s">
        <v>90</v>
      </c>
      <c r="AV72" s="1084" t="s">
        <v>2924</v>
      </c>
      <c r="AW72" s="262" t="str">
        <f t="shared" si="11"/>
        <v/>
      </c>
      <c r="AX72" s="827" t="str">
        <f t="shared" si="12"/>
        <v/>
      </c>
      <c r="AY72" s="827"/>
      <c r="AZ72" s="827" t="str">
        <f t="shared" si="13"/>
        <v/>
      </c>
      <c r="BA72" s="828" t="str">
        <f t="shared" si="14"/>
        <v/>
      </c>
      <c r="BB72" s="828" t="str">
        <f t="shared" si="15"/>
        <v/>
      </c>
      <c r="BC72" s="827" t="str">
        <f t="shared" si="16"/>
        <v/>
      </c>
      <c r="BD72" s="827" t="str">
        <f t="shared" si="17"/>
        <v/>
      </c>
      <c r="BE72" s="1064" t="str">
        <f t="shared" si="18"/>
        <v/>
      </c>
      <c r="BF72" s="1064" t="str">
        <f t="shared" si="19"/>
        <v/>
      </c>
      <c r="BG72" s="141"/>
      <c r="BH72" s="1116" t="s">
        <v>1017</v>
      </c>
      <c r="BI72" s="1117"/>
      <c r="BJ72" s="1117"/>
      <c r="BK72" s="1114" t="e">
        <f t="shared" si="42"/>
        <v>#DIV/0!</v>
      </c>
      <c r="BL72" s="1114" t="e">
        <f t="shared" si="43"/>
        <v>#DIV/0!</v>
      </c>
    </row>
    <row r="73" spans="1:64" s="41" customFormat="1" ht="67.5">
      <c r="A73" s="1341">
        <v>15</v>
      </c>
      <c r="B73" s="1342" t="s">
        <v>506</v>
      </c>
      <c r="C73" s="1402"/>
      <c r="D73" s="1344"/>
      <c r="E73" s="1344"/>
      <c r="F73" s="1344"/>
      <c r="G73" s="1344"/>
      <c r="H73" s="1344"/>
      <c r="I73" s="1344"/>
      <c r="J73" s="1327" t="s">
        <v>248</v>
      </c>
      <c r="K73" s="1329" t="s">
        <v>3802</v>
      </c>
      <c r="L73" s="1327" t="s">
        <v>1445</v>
      </c>
      <c r="M73" s="1327" t="s">
        <v>3665</v>
      </c>
      <c r="N73" s="1403" t="s">
        <v>3823</v>
      </c>
      <c r="O73" s="1036"/>
      <c r="P73" s="1052" t="s">
        <v>90</v>
      </c>
      <c r="Q73" s="1052" t="s">
        <v>90</v>
      </c>
      <c r="R73" s="1052" t="s">
        <v>90</v>
      </c>
      <c r="S73" s="1052" t="s">
        <v>90</v>
      </c>
      <c r="T73" s="1052" t="s">
        <v>90</v>
      </c>
      <c r="U73" s="1052" t="s">
        <v>90</v>
      </c>
      <c r="V73" s="1052" t="s">
        <v>764</v>
      </c>
      <c r="W73" s="1052"/>
      <c r="X73" s="1052"/>
      <c r="Y73" s="1052"/>
      <c r="Z73" s="1052" t="s">
        <v>182</v>
      </c>
      <c r="AA73" s="1052" t="s">
        <v>182</v>
      </c>
      <c r="AB73" s="1084" t="s">
        <v>2924</v>
      </c>
      <c r="AC73" s="135" t="str">
        <f t="shared" si="20"/>
        <v>公務</v>
      </c>
      <c r="AD73" s="1062">
        <f t="shared" si="54"/>
        <v>0</v>
      </c>
      <c r="AE73" s="1062">
        <f t="shared" si="55"/>
        <v>0</v>
      </c>
      <c r="AF73" s="136" t="str">
        <f t="shared" si="5"/>
        <v/>
      </c>
      <c r="AG73" s="137" t="str">
        <f t="shared" si="6"/>
        <v/>
      </c>
      <c r="AH73" s="136" t="str">
        <f t="shared" si="7"/>
        <v/>
      </c>
      <c r="AI73" s="138" t="str">
        <f t="shared" si="8"/>
        <v/>
      </c>
      <c r="AJ73" s="138" t="str">
        <f t="shared" si="9"/>
        <v/>
      </c>
      <c r="AK73" s="129" t="str">
        <f t="shared" si="10"/>
        <v/>
      </c>
      <c r="AL73" s="1070">
        <v>14</v>
      </c>
      <c r="AM73" s="1071" t="s">
        <v>506</v>
      </c>
      <c r="AN73" s="1072"/>
      <c r="AO73" s="1072"/>
      <c r="AP73" s="1072"/>
      <c r="AQ73" s="1072"/>
      <c r="AR73" s="1072"/>
      <c r="AS73" s="1072"/>
      <c r="AT73" s="1052" t="s">
        <v>90</v>
      </c>
      <c r="AU73" s="1052" t="s">
        <v>90</v>
      </c>
      <c r="AV73" s="1084" t="s">
        <v>2924</v>
      </c>
      <c r="AW73" s="262" t="str">
        <f t="shared" si="11"/>
        <v/>
      </c>
      <c r="AX73" s="827" t="str">
        <f t="shared" si="12"/>
        <v/>
      </c>
      <c r="AY73" s="827"/>
      <c r="AZ73" s="827" t="str">
        <f t="shared" si="13"/>
        <v/>
      </c>
      <c r="BA73" s="828" t="str">
        <f t="shared" si="14"/>
        <v/>
      </c>
      <c r="BB73" s="828" t="str">
        <f t="shared" si="15"/>
        <v/>
      </c>
      <c r="BC73" s="827" t="str">
        <f t="shared" si="16"/>
        <v/>
      </c>
      <c r="BD73" s="827" t="str">
        <f t="shared" si="17"/>
        <v/>
      </c>
      <c r="BE73" s="1064" t="str">
        <f t="shared" si="18"/>
        <v/>
      </c>
      <c r="BF73" s="1064" t="str">
        <f t="shared" si="19"/>
        <v/>
      </c>
      <c r="BG73" s="141"/>
      <c r="BH73" s="1116" t="s">
        <v>1017</v>
      </c>
      <c r="BI73" s="1117"/>
      <c r="BJ73" s="1117"/>
      <c r="BK73" s="1114" t="e">
        <f t="shared" si="42"/>
        <v>#DIV/0!</v>
      </c>
      <c r="BL73" s="1114" t="e">
        <f t="shared" si="43"/>
        <v>#DIV/0!</v>
      </c>
    </row>
    <row r="74" spans="1:64" s="41" customFormat="1" ht="27">
      <c r="A74" s="1341">
        <v>16</v>
      </c>
      <c r="B74" s="1342" t="s">
        <v>507</v>
      </c>
      <c r="C74" s="1402"/>
      <c r="D74" s="1344"/>
      <c r="E74" s="1344"/>
      <c r="F74" s="1344"/>
      <c r="G74" s="1344"/>
      <c r="H74" s="1344"/>
      <c r="I74" s="1344"/>
      <c r="J74" s="1327" t="s">
        <v>248</v>
      </c>
      <c r="K74" s="1329" t="s">
        <v>3802</v>
      </c>
      <c r="L74" s="1327" t="s">
        <v>1445</v>
      </c>
      <c r="M74" s="1327" t="s">
        <v>3804</v>
      </c>
      <c r="N74" s="1403" t="s">
        <v>3805</v>
      </c>
      <c r="O74" s="1036"/>
      <c r="P74" s="1052" t="s">
        <v>90</v>
      </c>
      <c r="Q74" s="1052" t="s">
        <v>90</v>
      </c>
      <c r="R74" s="1052" t="s">
        <v>90</v>
      </c>
      <c r="S74" s="1052" t="s">
        <v>90</v>
      </c>
      <c r="T74" s="1052" t="s">
        <v>90</v>
      </c>
      <c r="U74" s="1052" t="s">
        <v>90</v>
      </c>
      <c r="V74" s="1052" t="s">
        <v>764</v>
      </c>
      <c r="W74" s="1052"/>
      <c r="X74" s="1052"/>
      <c r="Y74" s="1052"/>
      <c r="Z74" s="1052" t="s">
        <v>182</v>
      </c>
      <c r="AA74" s="1052" t="s">
        <v>182</v>
      </c>
      <c r="AB74" s="1084" t="s">
        <v>2924</v>
      </c>
      <c r="AC74" s="135" t="str">
        <f t="shared" si="20"/>
        <v>公務</v>
      </c>
      <c r="AD74" s="1062">
        <f t="shared" si="54"/>
        <v>0</v>
      </c>
      <c r="AE74" s="1062">
        <f t="shared" si="55"/>
        <v>0</v>
      </c>
      <c r="AF74" s="136" t="str">
        <f t="shared" si="5"/>
        <v/>
      </c>
      <c r="AG74" s="137" t="str">
        <f t="shared" si="6"/>
        <v/>
      </c>
      <c r="AH74" s="136" t="str">
        <f t="shared" si="7"/>
        <v/>
      </c>
      <c r="AI74" s="138" t="str">
        <f t="shared" si="8"/>
        <v/>
      </c>
      <c r="AJ74" s="138" t="str">
        <f t="shared" si="9"/>
        <v/>
      </c>
      <c r="AK74" s="129" t="str">
        <f t="shared" si="10"/>
        <v/>
      </c>
      <c r="AL74" s="1070">
        <v>15</v>
      </c>
      <c r="AM74" s="1071" t="s">
        <v>507</v>
      </c>
      <c r="AN74" s="1072"/>
      <c r="AO74" s="1072"/>
      <c r="AP74" s="1072"/>
      <c r="AQ74" s="1072"/>
      <c r="AR74" s="1072"/>
      <c r="AS74" s="1072"/>
      <c r="AT74" s="1052" t="s">
        <v>90</v>
      </c>
      <c r="AU74" s="1052" t="s">
        <v>90</v>
      </c>
      <c r="AV74" s="1084" t="s">
        <v>2924</v>
      </c>
      <c r="AW74" s="262" t="str">
        <f t="shared" si="11"/>
        <v/>
      </c>
      <c r="AX74" s="827" t="str">
        <f t="shared" si="12"/>
        <v/>
      </c>
      <c r="AY74" s="827"/>
      <c r="AZ74" s="827" t="str">
        <f t="shared" si="13"/>
        <v/>
      </c>
      <c r="BA74" s="828" t="str">
        <f t="shared" si="14"/>
        <v/>
      </c>
      <c r="BB74" s="828" t="str">
        <f t="shared" si="15"/>
        <v/>
      </c>
      <c r="BC74" s="827" t="str">
        <f t="shared" si="16"/>
        <v/>
      </c>
      <c r="BD74" s="827" t="str">
        <f t="shared" si="17"/>
        <v/>
      </c>
      <c r="BE74" s="1064" t="str">
        <f t="shared" si="18"/>
        <v/>
      </c>
      <c r="BF74" s="1064" t="str">
        <f t="shared" si="19"/>
        <v/>
      </c>
      <c r="BG74" s="141"/>
      <c r="BH74" s="1116" t="s">
        <v>1017</v>
      </c>
      <c r="BI74" s="1117"/>
      <c r="BJ74" s="1117"/>
      <c r="BK74" s="1114" t="e">
        <f t="shared" si="42"/>
        <v>#DIV/0!</v>
      </c>
      <c r="BL74" s="1114" t="e">
        <f t="shared" si="43"/>
        <v>#DIV/0!</v>
      </c>
    </row>
    <row r="75" spans="1:64" s="41" customFormat="1" ht="27">
      <c r="A75" s="219">
        <v>17</v>
      </c>
      <c r="B75" s="149" t="s">
        <v>508</v>
      </c>
      <c r="C75" s="147" t="s">
        <v>509</v>
      </c>
      <c r="D75" s="2164" t="s">
        <v>3331</v>
      </c>
      <c r="E75" s="2165"/>
      <c r="F75" s="2165"/>
      <c r="G75" s="2165"/>
      <c r="H75" s="2165"/>
      <c r="I75" s="2165"/>
      <c r="J75" s="2165"/>
      <c r="K75" s="2165"/>
      <c r="L75" s="2165"/>
      <c r="M75" s="2165"/>
      <c r="N75" s="2165"/>
      <c r="O75" s="1036"/>
      <c r="P75" s="1052" t="s">
        <v>90</v>
      </c>
      <c r="Q75" s="1052" t="s">
        <v>90</v>
      </c>
      <c r="R75" s="1052" t="s">
        <v>90</v>
      </c>
      <c r="S75" s="1052" t="s">
        <v>90</v>
      </c>
      <c r="T75" s="1052" t="s">
        <v>90</v>
      </c>
      <c r="U75" s="1052" t="s">
        <v>90</v>
      </c>
      <c r="V75" s="1052" t="s">
        <v>90</v>
      </c>
      <c r="W75" s="1052"/>
      <c r="X75" s="1052"/>
      <c r="Y75" s="1052"/>
      <c r="Z75" s="1052" t="s">
        <v>182</v>
      </c>
      <c r="AA75" s="1052" t="s">
        <v>182</v>
      </c>
      <c r="AB75" s="1053"/>
      <c r="AC75" s="135" t="str">
        <f t="shared" si="20"/>
        <v>公務</v>
      </c>
      <c r="AD75" s="1062">
        <f t="shared" si="54"/>
        <v>0</v>
      </c>
      <c r="AE75" s="1062">
        <f t="shared" si="55"/>
        <v>0</v>
      </c>
      <c r="AF75" s="136" t="str">
        <f t="shared" si="5"/>
        <v/>
      </c>
      <c r="AG75" s="137" t="e">
        <f t="shared" si="6"/>
        <v>#VALUE!</v>
      </c>
      <c r="AH75" s="136" t="str">
        <f t="shared" si="7"/>
        <v/>
      </c>
      <c r="AI75" s="138" t="str">
        <f t="shared" si="8"/>
        <v/>
      </c>
      <c r="AJ75" s="138" t="str">
        <f t="shared" si="9"/>
        <v/>
      </c>
      <c r="AK75" s="129" t="str">
        <f t="shared" si="10"/>
        <v/>
      </c>
      <c r="AL75" s="1085">
        <v>16</v>
      </c>
      <c r="AM75" s="1086" t="s">
        <v>508</v>
      </c>
      <c r="AN75" s="1057"/>
      <c r="AO75" s="1057"/>
      <c r="AP75" s="1057"/>
      <c r="AQ75" s="1057"/>
      <c r="AR75" s="1057"/>
      <c r="AS75" s="1057"/>
      <c r="AT75" s="1052" t="s">
        <v>90</v>
      </c>
      <c r="AU75" s="1052" t="s">
        <v>90</v>
      </c>
      <c r="AV75" s="1053"/>
      <c r="AW75" s="262" t="str">
        <f t="shared" si="11"/>
        <v/>
      </c>
      <c r="AX75" s="827" t="e">
        <f t="shared" si="12"/>
        <v>#VALUE!</v>
      </c>
      <c r="AY75" s="827"/>
      <c r="AZ75" s="827" t="str">
        <f t="shared" si="13"/>
        <v/>
      </c>
      <c r="BA75" s="828" t="str">
        <f t="shared" si="14"/>
        <v/>
      </c>
      <c r="BB75" s="828" t="e">
        <f t="shared" si="15"/>
        <v>#VALUE!</v>
      </c>
      <c r="BC75" s="827" t="str">
        <f t="shared" si="16"/>
        <v/>
      </c>
      <c r="BD75" s="827" t="str">
        <f t="shared" si="17"/>
        <v/>
      </c>
      <c r="BE75" s="1064" t="e">
        <f t="shared" si="18"/>
        <v>#VALUE!</v>
      </c>
      <c r="BF75" s="1064" t="e">
        <f t="shared" si="19"/>
        <v>#VALUE!</v>
      </c>
      <c r="BG75" s="141"/>
      <c r="BH75" s="1118"/>
      <c r="BI75" s="1117"/>
      <c r="BJ75" s="1117"/>
      <c r="BK75" s="1114" t="e">
        <f t="shared" si="42"/>
        <v>#VALUE!</v>
      </c>
      <c r="BL75" s="1114" t="e">
        <f t="shared" si="43"/>
        <v>#DIV/0!</v>
      </c>
    </row>
    <row r="76" spans="1:64" s="41" customFormat="1" ht="18.75" customHeight="1">
      <c r="A76" s="219">
        <v>18</v>
      </c>
      <c r="B76" s="149" t="s">
        <v>510</v>
      </c>
      <c r="C76" s="147" t="s">
        <v>476</v>
      </c>
      <c r="D76" s="2166"/>
      <c r="E76" s="2161"/>
      <c r="F76" s="2161"/>
      <c r="G76" s="2161"/>
      <c r="H76" s="2161"/>
      <c r="I76" s="2161"/>
      <c r="J76" s="2161"/>
      <c r="K76" s="2161"/>
      <c r="L76" s="2161"/>
      <c r="M76" s="2161"/>
      <c r="N76" s="2161"/>
      <c r="O76" s="1036"/>
      <c r="P76" s="1052" t="s">
        <v>90</v>
      </c>
      <c r="Q76" s="1052" t="s">
        <v>90</v>
      </c>
      <c r="R76" s="1052" t="s">
        <v>90</v>
      </c>
      <c r="S76" s="1052" t="s">
        <v>90</v>
      </c>
      <c r="T76" s="1052" t="s">
        <v>90</v>
      </c>
      <c r="U76" s="1052" t="s">
        <v>90</v>
      </c>
      <c r="V76" s="1052" t="s">
        <v>90</v>
      </c>
      <c r="W76" s="1052"/>
      <c r="X76" s="1052"/>
      <c r="Y76" s="1052"/>
      <c r="Z76" s="1052" t="s">
        <v>182</v>
      </c>
      <c r="AA76" s="1052" t="s">
        <v>182</v>
      </c>
      <c r="AB76" s="1053"/>
      <c r="AC76" s="135" t="str">
        <f t="shared" si="20"/>
        <v>公務</v>
      </c>
      <c r="AD76" s="1062">
        <f t="shared" si="54"/>
        <v>0</v>
      </c>
      <c r="AE76" s="1062">
        <f t="shared" si="55"/>
        <v>0</v>
      </c>
      <c r="AF76" s="136" t="str">
        <f t="shared" si="5"/>
        <v/>
      </c>
      <c r="AG76" s="137" t="str">
        <f t="shared" si="6"/>
        <v/>
      </c>
      <c r="AH76" s="136" t="str">
        <f t="shared" si="7"/>
        <v/>
      </c>
      <c r="AI76" s="138" t="str">
        <f t="shared" si="8"/>
        <v/>
      </c>
      <c r="AJ76" s="138" t="str">
        <f t="shared" si="9"/>
        <v/>
      </c>
      <c r="AK76" s="129" t="str">
        <f t="shared" si="10"/>
        <v/>
      </c>
      <c r="AL76" s="1085">
        <v>17</v>
      </c>
      <c r="AM76" s="1086" t="s">
        <v>510</v>
      </c>
      <c r="AN76" s="1063"/>
      <c r="AO76" s="1063"/>
      <c r="AP76" s="1063"/>
      <c r="AQ76" s="1063"/>
      <c r="AR76" s="1063"/>
      <c r="AS76" s="1063"/>
      <c r="AT76" s="1052" t="s">
        <v>90</v>
      </c>
      <c r="AU76" s="1052" t="s">
        <v>90</v>
      </c>
      <c r="AV76" s="1053"/>
      <c r="AW76" s="262" t="str">
        <f t="shared" si="11"/>
        <v/>
      </c>
      <c r="AX76" s="827" t="str">
        <f t="shared" si="12"/>
        <v/>
      </c>
      <c r="AY76" s="827"/>
      <c r="AZ76" s="827" t="str">
        <f t="shared" si="13"/>
        <v/>
      </c>
      <c r="BA76" s="828" t="str">
        <f t="shared" si="14"/>
        <v/>
      </c>
      <c r="BB76" s="828" t="str">
        <f t="shared" si="15"/>
        <v/>
      </c>
      <c r="BC76" s="827" t="str">
        <f t="shared" si="16"/>
        <v/>
      </c>
      <c r="BD76" s="827" t="str">
        <f t="shared" si="17"/>
        <v/>
      </c>
      <c r="BE76" s="1064" t="str">
        <f t="shared" si="18"/>
        <v/>
      </c>
      <c r="BF76" s="1064" t="str">
        <f t="shared" si="19"/>
        <v/>
      </c>
      <c r="BG76" s="141"/>
      <c r="BH76" s="1118"/>
      <c r="BI76" s="1117"/>
      <c r="BJ76" s="1117"/>
      <c r="BK76" s="1114" t="e">
        <f t="shared" ref="BK76:BK92" si="56">D76/(E76+F76)</f>
        <v>#DIV/0!</v>
      </c>
      <c r="BL76" s="1114" t="e">
        <f t="shared" ref="BL76:BL92" si="57">G76/(H76+I76)</f>
        <v>#DIV/0!</v>
      </c>
    </row>
    <row r="77" spans="1:64" s="41" customFormat="1" ht="27">
      <c r="A77" s="219">
        <v>19</v>
      </c>
      <c r="B77" s="149" t="s">
        <v>511</v>
      </c>
      <c r="C77" s="147" t="s">
        <v>490</v>
      </c>
      <c r="D77" s="2167"/>
      <c r="E77" s="2163"/>
      <c r="F77" s="2163"/>
      <c r="G77" s="2163"/>
      <c r="H77" s="2163"/>
      <c r="I77" s="2163"/>
      <c r="J77" s="2163"/>
      <c r="K77" s="2163"/>
      <c r="L77" s="2163"/>
      <c r="M77" s="2163"/>
      <c r="N77" s="2163"/>
      <c r="O77" s="1036"/>
      <c r="P77" s="1052" t="s">
        <v>90</v>
      </c>
      <c r="Q77" s="1052" t="s">
        <v>90</v>
      </c>
      <c r="R77" s="1052" t="s">
        <v>90</v>
      </c>
      <c r="S77" s="1052" t="s">
        <v>90</v>
      </c>
      <c r="T77" s="1052" t="s">
        <v>90</v>
      </c>
      <c r="U77" s="1052" t="s">
        <v>90</v>
      </c>
      <c r="V77" s="1052" t="s">
        <v>90</v>
      </c>
      <c r="W77" s="1052"/>
      <c r="X77" s="1052"/>
      <c r="Y77" s="1052"/>
      <c r="Z77" s="1052" t="s">
        <v>182</v>
      </c>
      <c r="AA77" s="1052" t="s">
        <v>182</v>
      </c>
      <c r="AB77" s="1053"/>
      <c r="AC77" s="135" t="str">
        <f t="shared" si="20"/>
        <v>公務</v>
      </c>
      <c r="AD77" s="1062">
        <f t="shared" si="54"/>
        <v>0</v>
      </c>
      <c r="AE77" s="1062">
        <f t="shared" si="55"/>
        <v>0</v>
      </c>
      <c r="AF77" s="136" t="str">
        <f t="shared" si="5"/>
        <v/>
      </c>
      <c r="AG77" s="137" t="str">
        <f t="shared" si="6"/>
        <v/>
      </c>
      <c r="AH77" s="136" t="str">
        <f t="shared" si="7"/>
        <v/>
      </c>
      <c r="AI77" s="138" t="str">
        <f t="shared" si="8"/>
        <v/>
      </c>
      <c r="AJ77" s="138" t="str">
        <f t="shared" si="9"/>
        <v/>
      </c>
      <c r="AK77" s="129" t="str">
        <f t="shared" si="10"/>
        <v/>
      </c>
      <c r="AL77" s="1085">
        <v>18</v>
      </c>
      <c r="AM77" s="1086" t="s">
        <v>511</v>
      </c>
      <c r="AN77" s="1066"/>
      <c r="AO77" s="1066"/>
      <c r="AP77" s="1066"/>
      <c r="AQ77" s="1066"/>
      <c r="AR77" s="1066"/>
      <c r="AS77" s="1066"/>
      <c r="AT77" s="1052" t="s">
        <v>90</v>
      </c>
      <c r="AU77" s="1052" t="s">
        <v>90</v>
      </c>
      <c r="AV77" s="1053"/>
      <c r="AW77" s="262" t="str">
        <f t="shared" si="11"/>
        <v/>
      </c>
      <c r="AX77" s="827" t="str">
        <f t="shared" si="12"/>
        <v/>
      </c>
      <c r="AY77" s="827"/>
      <c r="AZ77" s="827" t="str">
        <f t="shared" si="13"/>
        <v/>
      </c>
      <c r="BA77" s="828" t="str">
        <f t="shared" si="14"/>
        <v/>
      </c>
      <c r="BB77" s="828" t="str">
        <f t="shared" si="15"/>
        <v/>
      </c>
      <c r="BC77" s="827" t="str">
        <f t="shared" si="16"/>
        <v/>
      </c>
      <c r="BD77" s="827" t="str">
        <f t="shared" si="17"/>
        <v/>
      </c>
      <c r="BE77" s="1064" t="str">
        <f t="shared" si="18"/>
        <v/>
      </c>
      <c r="BF77" s="1064" t="str">
        <f t="shared" si="19"/>
        <v/>
      </c>
      <c r="BG77" s="141"/>
      <c r="BH77" s="1118"/>
      <c r="BI77" s="1117"/>
      <c r="BJ77" s="1117"/>
      <c r="BK77" s="1114" t="e">
        <f t="shared" si="56"/>
        <v>#DIV/0!</v>
      </c>
      <c r="BL77" s="1114" t="e">
        <f t="shared" si="57"/>
        <v>#DIV/0!</v>
      </c>
    </row>
    <row r="78" spans="1:64" s="41" customFormat="1">
      <c r="A78" s="150"/>
      <c r="B78" s="151" t="s">
        <v>512</v>
      </c>
      <c r="C78" s="148"/>
      <c r="D78" s="39"/>
      <c r="E78" s="39"/>
      <c r="F78" s="39"/>
      <c r="G78" s="39"/>
      <c r="H78" s="39"/>
      <c r="I78" s="39"/>
      <c r="J78" s="38"/>
      <c r="K78" s="37"/>
      <c r="L78" s="38" t="s">
        <v>175</v>
      </c>
      <c r="M78" s="38" t="s">
        <v>175</v>
      </c>
      <c r="N78" s="40"/>
      <c r="O78" s="1036"/>
      <c r="P78" s="1087" t="s">
        <v>90</v>
      </c>
      <c r="Q78" s="1087" t="s">
        <v>90</v>
      </c>
      <c r="R78" s="1087" t="s">
        <v>90</v>
      </c>
      <c r="S78" s="1087" t="s">
        <v>90</v>
      </c>
      <c r="T78" s="1087" t="s">
        <v>90</v>
      </c>
      <c r="U78" s="1087" t="s">
        <v>90</v>
      </c>
      <c r="V78" s="1087" t="s">
        <v>90</v>
      </c>
      <c r="W78" s="1087"/>
      <c r="X78" s="1087"/>
      <c r="Y78" s="1087"/>
      <c r="Z78" s="1087" t="s">
        <v>90</v>
      </c>
      <c r="AA78" s="1087" t="s">
        <v>90</v>
      </c>
      <c r="AB78" s="1087"/>
      <c r="AC78" s="135" t="str">
        <f t="shared" si="20"/>
        <v>基金</v>
      </c>
      <c r="AD78" s="1062">
        <f t="shared" si="54"/>
        <v>0</v>
      </c>
      <c r="AE78" s="1062">
        <f t="shared" si="55"/>
        <v>0</v>
      </c>
      <c r="AF78" s="136" t="str">
        <f t="shared" si="5"/>
        <v/>
      </c>
      <c r="AG78" s="137" t="str">
        <f t="shared" si="6"/>
        <v/>
      </c>
      <c r="AH78" s="136" t="str">
        <f t="shared" si="7"/>
        <v/>
      </c>
      <c r="AI78" s="138" t="str">
        <f t="shared" si="8"/>
        <v/>
      </c>
      <c r="AJ78" s="138" t="str">
        <f t="shared" si="9"/>
        <v/>
      </c>
      <c r="AK78" s="129" t="str">
        <f t="shared" si="10"/>
        <v/>
      </c>
      <c r="AL78" s="1088"/>
      <c r="AM78" s="1089" t="s">
        <v>512</v>
      </c>
      <c r="AN78" s="1090"/>
      <c r="AO78" s="1090"/>
      <c r="AP78" s="1090"/>
      <c r="AQ78" s="1090"/>
      <c r="AR78" s="1090"/>
      <c r="AS78" s="1090"/>
      <c r="AT78" s="1087" t="s">
        <v>90</v>
      </c>
      <c r="AU78" s="1087" t="s">
        <v>90</v>
      </c>
      <c r="AV78" s="1087"/>
      <c r="AW78" s="262" t="str">
        <f t="shared" si="11"/>
        <v/>
      </c>
      <c r="AX78" s="827" t="str">
        <f t="shared" si="12"/>
        <v/>
      </c>
      <c r="AY78" s="827"/>
      <c r="AZ78" s="827" t="str">
        <f t="shared" si="13"/>
        <v/>
      </c>
      <c r="BA78" s="828" t="str">
        <f t="shared" si="14"/>
        <v/>
      </c>
      <c r="BB78" s="828" t="str">
        <f t="shared" si="15"/>
        <v/>
      </c>
      <c r="BC78" s="827" t="str">
        <f t="shared" si="16"/>
        <v/>
      </c>
      <c r="BD78" s="827" t="str">
        <f t="shared" si="17"/>
        <v/>
      </c>
      <c r="BE78" s="1064" t="str">
        <f t="shared" si="18"/>
        <v/>
      </c>
      <c r="BF78" s="1064" t="str">
        <f t="shared" si="19"/>
        <v/>
      </c>
      <c r="BG78" s="141"/>
      <c r="BH78" s="1118"/>
      <c r="BI78" s="1117"/>
      <c r="BJ78" s="1117"/>
      <c r="BK78" s="1114" t="e">
        <f t="shared" si="56"/>
        <v>#DIV/0!</v>
      </c>
      <c r="BL78" s="1114" t="e">
        <f t="shared" si="57"/>
        <v>#DIV/0!</v>
      </c>
    </row>
    <row r="79" spans="1:64" s="41" customFormat="1" ht="40.5">
      <c r="A79" s="152">
        <v>1</v>
      </c>
      <c r="B79" s="153" t="s">
        <v>1629</v>
      </c>
      <c r="C79" s="28"/>
      <c r="D79" s="2168" t="s">
        <v>3331</v>
      </c>
      <c r="E79" s="2168"/>
      <c r="F79" s="2168"/>
      <c r="G79" s="2168"/>
      <c r="H79" s="2168"/>
      <c r="I79" s="2168"/>
      <c r="J79" s="2168"/>
      <c r="K79" s="2168"/>
      <c r="L79" s="2168"/>
      <c r="M79" s="2168"/>
      <c r="N79" s="2168"/>
      <c r="O79" s="1049"/>
      <c r="P79" s="1052" t="s">
        <v>90</v>
      </c>
      <c r="Q79" s="1052" t="s">
        <v>90</v>
      </c>
      <c r="R79" s="1052" t="s">
        <v>90</v>
      </c>
      <c r="S79" s="1052" t="s">
        <v>90</v>
      </c>
      <c r="T79" s="1052" t="s">
        <v>90</v>
      </c>
      <c r="U79" s="1052" t="s">
        <v>90</v>
      </c>
      <c r="V79" s="1052" t="s">
        <v>90</v>
      </c>
      <c r="W79" s="1052"/>
      <c r="X79" s="1052"/>
      <c r="Y79" s="1052"/>
      <c r="Z79" s="1052" t="s">
        <v>90</v>
      </c>
      <c r="AA79" s="1052" t="s">
        <v>90</v>
      </c>
      <c r="AB79" s="1053"/>
      <c r="AC79" s="135" t="str">
        <f t="shared" si="20"/>
        <v>基金</v>
      </c>
      <c r="AD79" s="1062">
        <f t="shared" si="54"/>
        <v>0</v>
      </c>
      <c r="AE79" s="1062">
        <f t="shared" si="55"/>
        <v>0</v>
      </c>
      <c r="AF79" s="136" t="str">
        <f t="shared" si="5"/>
        <v/>
      </c>
      <c r="AG79" s="137" t="e">
        <f t="shared" si="6"/>
        <v>#VALUE!</v>
      </c>
      <c r="AH79" s="136" t="str">
        <f t="shared" si="7"/>
        <v/>
      </c>
      <c r="AI79" s="138" t="str">
        <f t="shared" si="8"/>
        <v/>
      </c>
      <c r="AJ79" s="138" t="str">
        <f t="shared" si="9"/>
        <v/>
      </c>
      <c r="AK79" s="129" t="str">
        <f t="shared" si="10"/>
        <v/>
      </c>
      <c r="AL79" s="1091">
        <v>1</v>
      </c>
      <c r="AM79" s="1092" t="s">
        <v>1629</v>
      </c>
      <c r="AN79" s="1057"/>
      <c r="AO79" s="1057"/>
      <c r="AP79" s="1057"/>
      <c r="AQ79" s="1057"/>
      <c r="AR79" s="1057"/>
      <c r="AS79" s="1057"/>
      <c r="AT79" s="1052" t="s">
        <v>90</v>
      </c>
      <c r="AU79" s="1052" t="s">
        <v>90</v>
      </c>
      <c r="AV79" s="1053"/>
      <c r="AW79" s="262" t="str">
        <f t="shared" si="11"/>
        <v/>
      </c>
      <c r="AX79" s="827" t="e">
        <f t="shared" si="12"/>
        <v>#VALUE!</v>
      </c>
      <c r="AY79" s="827"/>
      <c r="AZ79" s="827" t="str">
        <f t="shared" si="13"/>
        <v/>
      </c>
      <c r="BA79" s="828" t="str">
        <f t="shared" si="14"/>
        <v/>
      </c>
      <c r="BB79" s="828" t="e">
        <f t="shared" si="15"/>
        <v>#VALUE!</v>
      </c>
      <c r="BC79" s="827" t="str">
        <f t="shared" si="16"/>
        <v/>
      </c>
      <c r="BD79" s="827" t="str">
        <f t="shared" si="17"/>
        <v/>
      </c>
      <c r="BE79" s="1064" t="e">
        <f t="shared" si="18"/>
        <v>#VALUE!</v>
      </c>
      <c r="BF79" s="1064" t="e">
        <f t="shared" si="19"/>
        <v>#VALUE!</v>
      </c>
      <c r="BG79" s="141"/>
      <c r="BH79" s="1118"/>
      <c r="BI79" s="1117"/>
      <c r="BJ79" s="1117"/>
      <c r="BK79" s="1114" t="e">
        <f t="shared" si="56"/>
        <v>#VALUE!</v>
      </c>
      <c r="BL79" s="1114" t="e">
        <f t="shared" si="57"/>
        <v>#DIV/0!</v>
      </c>
    </row>
    <row r="80" spans="1:64" s="41" customFormat="1" ht="40.5">
      <c r="A80" s="152">
        <v>2</v>
      </c>
      <c r="B80" s="153" t="s">
        <v>1630</v>
      </c>
      <c r="C80" s="181" t="s">
        <v>1631</v>
      </c>
      <c r="D80" s="2161"/>
      <c r="E80" s="2161"/>
      <c r="F80" s="2161"/>
      <c r="G80" s="2161"/>
      <c r="H80" s="2161"/>
      <c r="I80" s="2161"/>
      <c r="J80" s="2161"/>
      <c r="K80" s="2161"/>
      <c r="L80" s="2161"/>
      <c r="M80" s="2161"/>
      <c r="N80" s="2161"/>
      <c r="O80" s="1049"/>
      <c r="P80" s="1052" t="s">
        <v>90</v>
      </c>
      <c r="Q80" s="1052" t="s">
        <v>90</v>
      </c>
      <c r="R80" s="1052" t="s">
        <v>90</v>
      </c>
      <c r="S80" s="1052" t="s">
        <v>90</v>
      </c>
      <c r="T80" s="1052" t="s">
        <v>90</v>
      </c>
      <c r="U80" s="1052" t="s">
        <v>90</v>
      </c>
      <c r="V80" s="1052" t="s">
        <v>90</v>
      </c>
      <c r="W80" s="1052"/>
      <c r="X80" s="1052"/>
      <c r="Y80" s="1052"/>
      <c r="Z80" s="1052" t="s">
        <v>90</v>
      </c>
      <c r="AA80" s="1052" t="s">
        <v>90</v>
      </c>
      <c r="AB80" s="1053"/>
      <c r="AC80" s="135" t="str">
        <f t="shared" si="20"/>
        <v>基金</v>
      </c>
      <c r="AD80" s="1062">
        <f t="shared" si="54"/>
        <v>0</v>
      </c>
      <c r="AE80" s="1062">
        <f t="shared" si="55"/>
        <v>0</v>
      </c>
      <c r="AF80" s="136" t="str">
        <f t="shared" si="5"/>
        <v/>
      </c>
      <c r="AG80" s="137" t="str">
        <f t="shared" si="6"/>
        <v/>
      </c>
      <c r="AH80" s="136" t="str">
        <f t="shared" si="7"/>
        <v/>
      </c>
      <c r="AI80" s="138" t="str">
        <f t="shared" si="8"/>
        <v/>
      </c>
      <c r="AJ80" s="138" t="str">
        <f t="shared" si="9"/>
        <v/>
      </c>
      <c r="AK80" s="129" t="str">
        <f t="shared" si="10"/>
        <v/>
      </c>
      <c r="AL80" s="1091">
        <v>2</v>
      </c>
      <c r="AM80" s="1092" t="s">
        <v>1630</v>
      </c>
      <c r="AN80" s="1063"/>
      <c r="AO80" s="1063"/>
      <c r="AP80" s="1063"/>
      <c r="AQ80" s="1063"/>
      <c r="AR80" s="1063"/>
      <c r="AS80" s="1063"/>
      <c r="AT80" s="1052" t="s">
        <v>90</v>
      </c>
      <c r="AU80" s="1052" t="s">
        <v>90</v>
      </c>
      <c r="AV80" s="1053"/>
      <c r="AW80" s="262" t="str">
        <f t="shared" si="11"/>
        <v/>
      </c>
      <c r="AX80" s="827" t="str">
        <f t="shared" si="12"/>
        <v/>
      </c>
      <c r="AY80" s="827"/>
      <c r="AZ80" s="827" t="str">
        <f t="shared" si="13"/>
        <v/>
      </c>
      <c r="BA80" s="828" t="str">
        <f t="shared" si="14"/>
        <v/>
      </c>
      <c r="BB80" s="828" t="str">
        <f t="shared" si="15"/>
        <v/>
      </c>
      <c r="BC80" s="827" t="str">
        <f t="shared" si="16"/>
        <v/>
      </c>
      <c r="BD80" s="827" t="str">
        <f t="shared" si="17"/>
        <v/>
      </c>
      <c r="BE80" s="1064" t="str">
        <f t="shared" si="18"/>
        <v/>
      </c>
      <c r="BF80" s="1064" t="str">
        <f t="shared" si="19"/>
        <v/>
      </c>
      <c r="BG80" s="141"/>
      <c r="BH80" s="1118"/>
      <c r="BI80" s="1117"/>
      <c r="BJ80" s="1117"/>
      <c r="BK80" s="1114" t="e">
        <f t="shared" si="56"/>
        <v>#DIV/0!</v>
      </c>
      <c r="BL80" s="1114" t="e">
        <f t="shared" si="57"/>
        <v>#DIV/0!</v>
      </c>
    </row>
    <row r="81" spans="1:64" s="41" customFormat="1" ht="40.5">
      <c r="A81" s="152">
        <v>3</v>
      </c>
      <c r="B81" s="153" t="s">
        <v>669</v>
      </c>
      <c r="C81" s="29"/>
      <c r="D81" s="2163"/>
      <c r="E81" s="2163"/>
      <c r="F81" s="2163"/>
      <c r="G81" s="2163"/>
      <c r="H81" s="2163"/>
      <c r="I81" s="2163"/>
      <c r="J81" s="2163"/>
      <c r="K81" s="2163"/>
      <c r="L81" s="2163"/>
      <c r="M81" s="2163"/>
      <c r="N81" s="2163"/>
      <c r="O81" s="1049"/>
      <c r="P81" s="1052" t="s">
        <v>90</v>
      </c>
      <c r="Q81" s="1052" t="s">
        <v>90</v>
      </c>
      <c r="R81" s="1052" t="s">
        <v>90</v>
      </c>
      <c r="S81" s="1052" t="s">
        <v>90</v>
      </c>
      <c r="T81" s="1052" t="s">
        <v>90</v>
      </c>
      <c r="U81" s="1052" t="s">
        <v>90</v>
      </c>
      <c r="V81" s="1052" t="s">
        <v>90</v>
      </c>
      <c r="W81" s="1052"/>
      <c r="X81" s="1052"/>
      <c r="Y81" s="1052"/>
      <c r="Z81" s="1052" t="s">
        <v>90</v>
      </c>
      <c r="AA81" s="1052" t="s">
        <v>90</v>
      </c>
      <c r="AB81" s="1053"/>
      <c r="AC81" s="135" t="str">
        <f t="shared" si="20"/>
        <v>基金</v>
      </c>
      <c r="AD81" s="1062">
        <f t="shared" si="54"/>
        <v>0</v>
      </c>
      <c r="AE81" s="1062">
        <f t="shared" si="55"/>
        <v>0</v>
      </c>
      <c r="AF81" s="136" t="str">
        <f t="shared" si="5"/>
        <v/>
      </c>
      <c r="AG81" s="137" t="str">
        <f t="shared" si="6"/>
        <v/>
      </c>
      <c r="AH81" s="136" t="str">
        <f t="shared" si="7"/>
        <v/>
      </c>
      <c r="AI81" s="138" t="str">
        <f t="shared" si="8"/>
        <v/>
      </c>
      <c r="AJ81" s="138" t="str">
        <f t="shared" si="9"/>
        <v/>
      </c>
      <c r="AK81" s="129" t="str">
        <f t="shared" si="10"/>
        <v/>
      </c>
      <c r="AL81" s="1091">
        <v>3</v>
      </c>
      <c r="AM81" s="1092" t="s">
        <v>669</v>
      </c>
      <c r="AN81" s="1066"/>
      <c r="AO81" s="1066"/>
      <c r="AP81" s="1066"/>
      <c r="AQ81" s="1066"/>
      <c r="AR81" s="1066"/>
      <c r="AS81" s="1066"/>
      <c r="AT81" s="1052" t="s">
        <v>90</v>
      </c>
      <c r="AU81" s="1052" t="s">
        <v>90</v>
      </c>
      <c r="AV81" s="1053"/>
      <c r="AW81" s="262" t="str">
        <f t="shared" si="11"/>
        <v/>
      </c>
      <c r="AX81" s="827" t="str">
        <f t="shared" si="12"/>
        <v/>
      </c>
      <c r="AY81" s="827"/>
      <c r="AZ81" s="827" t="str">
        <f t="shared" si="13"/>
        <v/>
      </c>
      <c r="BA81" s="828" t="str">
        <f t="shared" si="14"/>
        <v/>
      </c>
      <c r="BB81" s="828" t="str">
        <f t="shared" si="15"/>
        <v/>
      </c>
      <c r="BC81" s="827" t="str">
        <f t="shared" si="16"/>
        <v/>
      </c>
      <c r="BD81" s="827" t="str">
        <f t="shared" si="17"/>
        <v/>
      </c>
      <c r="BE81" s="1064" t="str">
        <f t="shared" si="18"/>
        <v/>
      </c>
      <c r="BF81" s="1064" t="str">
        <f t="shared" si="19"/>
        <v/>
      </c>
      <c r="BG81" s="141"/>
      <c r="BH81" s="1118"/>
      <c r="BI81" s="1117"/>
      <c r="BJ81" s="1117"/>
      <c r="BK81" s="1114" t="e">
        <f t="shared" si="56"/>
        <v>#DIV/0!</v>
      </c>
      <c r="BL81" s="1114" t="e">
        <f t="shared" si="57"/>
        <v>#DIV/0!</v>
      </c>
    </row>
    <row r="82" spans="1:64" s="41" customFormat="1" ht="81">
      <c r="A82" s="1404">
        <v>4</v>
      </c>
      <c r="B82" s="1405" t="s">
        <v>3806</v>
      </c>
      <c r="C82" s="1406" t="s">
        <v>3808</v>
      </c>
      <c r="D82" s="1407">
        <v>3678</v>
      </c>
      <c r="E82" s="1407">
        <v>0</v>
      </c>
      <c r="F82" s="1407">
        <v>361</v>
      </c>
      <c r="G82" s="1407">
        <f>5201288/1000</f>
        <v>5201.2879999999996</v>
      </c>
      <c r="H82" s="1407">
        <v>0</v>
      </c>
      <c r="I82" s="1407">
        <v>387</v>
      </c>
      <c r="J82" s="1331" t="s">
        <v>2672</v>
      </c>
      <c r="K82" s="1357" t="s">
        <v>1861</v>
      </c>
      <c r="L82" s="1331" t="s">
        <v>1862</v>
      </c>
      <c r="M82" s="1331" t="s">
        <v>1863</v>
      </c>
      <c r="N82" s="1408" t="s">
        <v>3809</v>
      </c>
      <c r="O82" s="1036"/>
      <c r="P82" s="1052" t="s">
        <v>90</v>
      </c>
      <c r="Q82" s="1052" t="s">
        <v>90</v>
      </c>
      <c r="R82" s="1052" t="s">
        <v>90</v>
      </c>
      <c r="S82" s="1052" t="s">
        <v>90</v>
      </c>
      <c r="T82" s="1052" t="s">
        <v>90</v>
      </c>
      <c r="U82" s="1052" t="s">
        <v>90</v>
      </c>
      <c r="V82" s="1052" t="s">
        <v>90</v>
      </c>
      <c r="W82" s="1052"/>
      <c r="X82" s="1052"/>
      <c r="Y82" s="1052"/>
      <c r="Z82" s="1052" t="s">
        <v>90</v>
      </c>
      <c r="AA82" s="1052" t="s">
        <v>90</v>
      </c>
      <c r="AB82" s="1053" t="s">
        <v>3067</v>
      </c>
      <c r="AC82" s="135" t="str">
        <f t="shared" si="20"/>
        <v>基金</v>
      </c>
      <c r="AD82" s="1062">
        <f t="shared" si="54"/>
        <v>0</v>
      </c>
      <c r="AE82" s="1062">
        <f t="shared" si="55"/>
        <v>0</v>
      </c>
      <c r="AF82" s="136">
        <f t="shared" si="5"/>
        <v>-44.272727272727273</v>
      </c>
      <c r="AG82" s="137">
        <f t="shared" si="6"/>
        <v>41.416204458945074</v>
      </c>
      <c r="AH82" s="136">
        <f t="shared" si="7"/>
        <v>7.2022160664819923</v>
      </c>
      <c r="AI82" s="138">
        <f t="shared" si="8"/>
        <v>10188.36565096953</v>
      </c>
      <c r="AJ82" s="138">
        <f t="shared" si="9"/>
        <v>13440.020671834623</v>
      </c>
      <c r="AK82" s="129">
        <f t="shared" si="10"/>
        <v>31.915374185217459</v>
      </c>
      <c r="AL82" s="1093">
        <v>4</v>
      </c>
      <c r="AM82" s="1094" t="s">
        <v>2297</v>
      </c>
      <c r="AN82" s="1095">
        <v>6600</v>
      </c>
      <c r="AO82" s="1095">
        <v>0</v>
      </c>
      <c r="AP82" s="1095">
        <v>344</v>
      </c>
      <c r="AQ82" s="1095">
        <v>3678</v>
      </c>
      <c r="AR82" s="1095">
        <v>0</v>
      </c>
      <c r="AS82" s="1095">
        <v>361</v>
      </c>
      <c r="AT82" s="1052" t="s">
        <v>90</v>
      </c>
      <c r="AU82" s="1052" t="s">
        <v>90</v>
      </c>
      <c r="AV82" s="1053" t="s">
        <v>3067</v>
      </c>
      <c r="AW82" s="414" t="str">
        <f t="shared" si="11"/>
        <v/>
      </c>
      <c r="AX82" s="992">
        <f t="shared" si="12"/>
        <v>0</v>
      </c>
      <c r="AY82" s="992"/>
      <c r="AZ82" s="992">
        <f t="shared" si="13"/>
        <v>0</v>
      </c>
      <c r="BA82" s="993" t="str">
        <f t="shared" si="14"/>
        <v/>
      </c>
      <c r="BB82" s="993" t="str">
        <f t="shared" si="15"/>
        <v/>
      </c>
      <c r="BC82" s="992" t="str">
        <f t="shared" si="16"/>
        <v/>
      </c>
      <c r="BD82" s="992" t="str">
        <f t="shared" si="17"/>
        <v/>
      </c>
      <c r="BE82" s="292" t="str">
        <f t="shared" si="18"/>
        <v/>
      </c>
      <c r="BF82" s="292" t="str">
        <f t="shared" si="19"/>
        <v/>
      </c>
      <c r="BG82" s="189"/>
      <c r="BH82" s="1120" t="s">
        <v>2243</v>
      </c>
      <c r="BI82" s="1117"/>
      <c r="BJ82" s="1117"/>
      <c r="BK82" s="1114">
        <f t="shared" si="56"/>
        <v>10.18836565096953</v>
      </c>
      <c r="BL82" s="1114">
        <f t="shared" si="57"/>
        <v>13.440020671834624</v>
      </c>
    </row>
    <row r="83" spans="1:64" s="41" customFormat="1" ht="81">
      <c r="A83" s="1409">
        <v>5</v>
      </c>
      <c r="B83" s="1410" t="s">
        <v>3810</v>
      </c>
      <c r="C83" s="1411" t="s">
        <v>3811</v>
      </c>
      <c r="D83" s="1349">
        <v>103529</v>
      </c>
      <c r="E83" s="1349">
        <v>0</v>
      </c>
      <c r="F83" s="1349">
        <v>4743</v>
      </c>
      <c r="G83" s="1349">
        <f>104757131/1000</f>
        <v>104757.13099999999</v>
      </c>
      <c r="H83" s="1349">
        <v>0</v>
      </c>
      <c r="I83" s="1349">
        <v>5207</v>
      </c>
      <c r="J83" s="1332" t="s">
        <v>513</v>
      </c>
      <c r="K83" s="1359" t="s">
        <v>1861</v>
      </c>
      <c r="L83" s="1332" t="s">
        <v>1862</v>
      </c>
      <c r="M83" s="1332" t="s">
        <v>1863</v>
      </c>
      <c r="N83" s="1360" t="s">
        <v>3812</v>
      </c>
      <c r="O83" s="1036"/>
      <c r="P83" s="1068" t="s">
        <v>228</v>
      </c>
      <c r="Q83" s="1052" t="s">
        <v>364</v>
      </c>
      <c r="R83" s="1052" t="s">
        <v>225</v>
      </c>
      <c r="S83" s="1052" t="s">
        <v>222</v>
      </c>
      <c r="T83" s="1052" t="s">
        <v>226</v>
      </c>
      <c r="U83" s="1052" t="s">
        <v>3046</v>
      </c>
      <c r="V83" s="1052" t="s">
        <v>235</v>
      </c>
      <c r="W83" s="1052"/>
      <c r="X83" s="1052"/>
      <c r="Y83" s="1052"/>
      <c r="Z83" s="1068" t="s">
        <v>655</v>
      </c>
      <c r="AA83" s="1068" t="s">
        <v>656</v>
      </c>
      <c r="AB83" s="1096" t="s">
        <v>3066</v>
      </c>
      <c r="AC83" s="135" t="str">
        <f t="shared" si="20"/>
        <v>基金</v>
      </c>
      <c r="AD83" s="1062">
        <f t="shared" si="54"/>
        <v>0</v>
      </c>
      <c r="AE83" s="1062">
        <f t="shared" si="55"/>
        <v>0</v>
      </c>
      <c r="AF83" s="136">
        <f t="shared" si="5"/>
        <v>8.2837389785480386</v>
      </c>
      <c r="AG83" s="137">
        <f t="shared" si="6"/>
        <v>1.186267615837111</v>
      </c>
      <c r="AH83" s="136">
        <f t="shared" si="7"/>
        <v>9.7828378663293201</v>
      </c>
      <c r="AI83" s="138">
        <f t="shared" si="8"/>
        <v>21827.746152224332</v>
      </c>
      <c r="AJ83" s="138">
        <f t="shared" si="9"/>
        <v>20118.519492990206</v>
      </c>
      <c r="AK83" s="129" t="str">
        <f t="shared" si="10"/>
        <v/>
      </c>
      <c r="AL83" s="1093">
        <v>5</v>
      </c>
      <c r="AM83" s="1094" t="s">
        <v>2298</v>
      </c>
      <c r="AN83" s="1095">
        <v>95609</v>
      </c>
      <c r="AO83" s="1095">
        <v>0</v>
      </c>
      <c r="AP83" s="1095">
        <v>4596</v>
      </c>
      <c r="AQ83" s="1095">
        <v>103529</v>
      </c>
      <c r="AR83" s="1095">
        <v>0</v>
      </c>
      <c r="AS83" s="1095">
        <v>4743</v>
      </c>
      <c r="AT83" s="1052" t="s">
        <v>225</v>
      </c>
      <c r="AU83" s="1052" t="s">
        <v>3046</v>
      </c>
      <c r="AV83" s="1096" t="s">
        <v>3066</v>
      </c>
      <c r="AW83" s="414" t="str">
        <f t="shared" si="11"/>
        <v/>
      </c>
      <c r="AX83" s="992">
        <f t="shared" si="12"/>
        <v>0</v>
      </c>
      <c r="AY83" s="992"/>
      <c r="AZ83" s="992">
        <f t="shared" si="13"/>
        <v>0</v>
      </c>
      <c r="BA83" s="993" t="str">
        <f t="shared" si="14"/>
        <v/>
      </c>
      <c r="BB83" s="993" t="str">
        <f t="shared" si="15"/>
        <v/>
      </c>
      <c r="BC83" s="992" t="str">
        <f t="shared" si="16"/>
        <v/>
      </c>
      <c r="BD83" s="992" t="str">
        <f t="shared" si="17"/>
        <v/>
      </c>
      <c r="BE83" s="292" t="str">
        <f t="shared" si="18"/>
        <v/>
      </c>
      <c r="BF83" s="292" t="str">
        <f t="shared" si="19"/>
        <v/>
      </c>
      <c r="BG83" s="394"/>
      <c r="BH83" s="1120" t="s">
        <v>2243</v>
      </c>
      <c r="BI83" s="1117"/>
      <c r="BJ83" s="1117"/>
      <c r="BK83" s="1114">
        <f>D83/(E83+F83)</f>
        <v>21.827746152224332</v>
      </c>
      <c r="BL83" s="1114">
        <f>G83/(H83+I83)</f>
        <v>20.118519492990206</v>
      </c>
    </row>
    <row r="84" spans="1:64" s="41" customFormat="1" ht="81">
      <c r="A84" s="1412">
        <v>6</v>
      </c>
      <c r="B84" s="1413" t="s">
        <v>3813</v>
      </c>
      <c r="C84" s="1414" t="s">
        <v>3807</v>
      </c>
      <c r="D84" s="1415">
        <v>1918</v>
      </c>
      <c r="E84" s="1415">
        <v>0</v>
      </c>
      <c r="F84" s="1415">
        <v>6</v>
      </c>
      <c r="G84" s="1415">
        <f>1695470/1000</f>
        <v>1695.47</v>
      </c>
      <c r="H84" s="1415">
        <v>0</v>
      </c>
      <c r="I84" s="1415">
        <v>7</v>
      </c>
      <c r="J84" s="1334" t="s">
        <v>513</v>
      </c>
      <c r="K84" s="1416" t="s">
        <v>1861</v>
      </c>
      <c r="L84" s="1334" t="s">
        <v>1862</v>
      </c>
      <c r="M84" s="1334" t="s">
        <v>1863</v>
      </c>
      <c r="N84" s="1417" t="s">
        <v>3814</v>
      </c>
      <c r="O84" s="1036"/>
      <c r="P84" s="1068" t="s">
        <v>228</v>
      </c>
      <c r="Q84" s="1052" t="s">
        <v>364</v>
      </c>
      <c r="R84" s="1052" t="s">
        <v>225</v>
      </c>
      <c r="S84" s="1052" t="s">
        <v>222</v>
      </c>
      <c r="T84" s="1052" t="s">
        <v>226</v>
      </c>
      <c r="U84" s="1052" t="s">
        <v>219</v>
      </c>
      <c r="V84" s="1052" t="s">
        <v>235</v>
      </c>
      <c r="W84" s="1052"/>
      <c r="X84" s="1052"/>
      <c r="Y84" s="1052"/>
      <c r="Z84" s="1068" t="s">
        <v>655</v>
      </c>
      <c r="AA84" s="1068" t="s">
        <v>656</v>
      </c>
      <c r="AB84" s="1096" t="s">
        <v>3068</v>
      </c>
      <c r="AC84" s="135" t="str">
        <f t="shared" si="20"/>
        <v>基金</v>
      </c>
      <c r="AD84" s="1062">
        <f t="shared" si="54"/>
        <v>0</v>
      </c>
      <c r="AE84" s="1062">
        <f t="shared" si="55"/>
        <v>0</v>
      </c>
      <c r="AF84" s="136">
        <f t="shared" si="5"/>
        <v>44.536548605877925</v>
      </c>
      <c r="AG84" s="137">
        <f t="shared" si="6"/>
        <v>-11.602189781021899</v>
      </c>
      <c r="AH84" s="136">
        <f t="shared" si="7"/>
        <v>16.666666666666675</v>
      </c>
      <c r="AI84" s="138">
        <f t="shared" si="8"/>
        <v>319666.66666666669</v>
      </c>
      <c r="AJ84" s="138">
        <f t="shared" si="9"/>
        <v>242210</v>
      </c>
      <c r="AK84" s="129" t="str">
        <f t="shared" si="10"/>
        <v/>
      </c>
      <c r="AL84" s="1093">
        <v>6</v>
      </c>
      <c r="AM84" s="1094" t="s">
        <v>3065</v>
      </c>
      <c r="AN84" s="1095">
        <v>1327</v>
      </c>
      <c r="AO84" s="1095">
        <v>0</v>
      </c>
      <c r="AP84" s="1095">
        <v>5</v>
      </c>
      <c r="AQ84" s="1095">
        <v>1918</v>
      </c>
      <c r="AR84" s="1095">
        <v>0</v>
      </c>
      <c r="AS84" s="1095">
        <v>6</v>
      </c>
      <c r="AT84" s="1052" t="s">
        <v>225</v>
      </c>
      <c r="AU84" s="1052" t="s">
        <v>219</v>
      </c>
      <c r="AV84" s="1096" t="s">
        <v>3068</v>
      </c>
      <c r="AW84" s="414" t="str">
        <f t="shared" si="11"/>
        <v/>
      </c>
      <c r="AX84" s="992">
        <f t="shared" si="12"/>
        <v>0</v>
      </c>
      <c r="AY84" s="992"/>
      <c r="AZ84" s="992">
        <f t="shared" si="13"/>
        <v>0</v>
      </c>
      <c r="BA84" s="993" t="str">
        <f t="shared" si="14"/>
        <v/>
      </c>
      <c r="BB84" s="993" t="str">
        <f t="shared" si="15"/>
        <v/>
      </c>
      <c r="BC84" s="992" t="str">
        <f t="shared" si="16"/>
        <v/>
      </c>
      <c r="BD84" s="992" t="str">
        <f t="shared" si="17"/>
        <v/>
      </c>
      <c r="BE84" s="292" t="str">
        <f t="shared" si="18"/>
        <v/>
      </c>
      <c r="BF84" s="292" t="str">
        <f t="shared" si="19"/>
        <v/>
      </c>
      <c r="BG84" s="394"/>
      <c r="BH84" s="1120" t="s">
        <v>2243</v>
      </c>
      <c r="BI84" s="1117"/>
      <c r="BJ84" s="1117"/>
      <c r="BK84" s="1114">
        <f t="shared" si="56"/>
        <v>319.66666666666669</v>
      </c>
      <c r="BL84" s="1114">
        <f t="shared" si="57"/>
        <v>242.21</v>
      </c>
    </row>
    <row r="85" spans="1:64" s="41" customFormat="1" ht="40.5">
      <c r="A85" s="1418">
        <v>7</v>
      </c>
      <c r="B85" s="1419" t="s">
        <v>518</v>
      </c>
      <c r="C85" s="1334" t="s">
        <v>3815</v>
      </c>
      <c r="D85" s="1415">
        <v>0</v>
      </c>
      <c r="E85" s="1415">
        <v>0</v>
      </c>
      <c r="F85" s="1415">
        <v>0</v>
      </c>
      <c r="G85" s="1415">
        <v>0</v>
      </c>
      <c r="H85" s="1415">
        <v>0</v>
      </c>
      <c r="I85" s="1415">
        <v>0</v>
      </c>
      <c r="J85" s="1334" t="s">
        <v>513</v>
      </c>
      <c r="K85" s="1416" t="s">
        <v>1861</v>
      </c>
      <c r="L85" s="1334" t="s">
        <v>1862</v>
      </c>
      <c r="M85" s="1334" t="s">
        <v>1863</v>
      </c>
      <c r="N85" s="1420" t="s">
        <v>3816</v>
      </c>
      <c r="O85" s="1036"/>
      <c r="P85" s="1068" t="s">
        <v>228</v>
      </c>
      <c r="Q85" s="1052" t="s">
        <v>514</v>
      </c>
      <c r="R85" s="1052" t="s">
        <v>515</v>
      </c>
      <c r="S85" s="1052" t="s">
        <v>516</v>
      </c>
      <c r="T85" s="1052" t="s">
        <v>517</v>
      </c>
      <c r="U85" s="1052" t="s">
        <v>795</v>
      </c>
      <c r="V85" s="1052" t="s">
        <v>796</v>
      </c>
      <c r="W85" s="1052"/>
      <c r="X85" s="1052"/>
      <c r="Y85" s="1052"/>
      <c r="Z85" s="1068" t="s">
        <v>564</v>
      </c>
      <c r="AA85" s="1068" t="s">
        <v>565</v>
      </c>
      <c r="AB85" s="1053" t="s">
        <v>2989</v>
      </c>
      <c r="AC85" s="135" t="str">
        <f t="shared" si="20"/>
        <v>基金</v>
      </c>
      <c r="AD85" s="1062">
        <f t="shared" si="54"/>
        <v>0</v>
      </c>
      <c r="AE85" s="1062">
        <f t="shared" si="55"/>
        <v>0</v>
      </c>
      <c r="AF85" s="136" t="str">
        <f t="shared" ref="AF85:AF92" si="58">IF(AND(AN85="",$D85=""),"",IF(AN85=0,"",($D85/AN85-1)*100))</f>
        <v/>
      </c>
      <c r="AG85" s="137" t="str">
        <f t="shared" ref="AG85:AG92" si="59">IF(AND($G85="",$D85=""),"",IF($D85=0,"",($G85/$D85-1)*100))</f>
        <v/>
      </c>
      <c r="AH85" s="136" t="str">
        <f t="shared" ref="AH85:AH92" si="60">IF(AND($I85&lt;&gt;"",$F85&lt;&gt;""),IF($F85=0,"",($I85/$F85-1)*100),IF(AND($H85&lt;&gt;"",$E85&lt;&gt;""),IF($E85=0,"",($H85/$E85-1)*100),""))</f>
        <v/>
      </c>
      <c r="AI85" s="138" t="str">
        <f t="shared" ref="AI85:AI92" si="61">IF(OR($D85=0,SUM($E85:$F85)=0),"",IF(AND($F85=0,$E85&gt;0),$D85/$E85*1000,$D85/$F85*1000))</f>
        <v/>
      </c>
      <c r="AJ85" s="138" t="str">
        <f t="shared" ref="AJ85:AJ92" si="62">IF(OR($G85=0,SUM($H85:$I85)=0),"",IF(AND($I85=0,$H85&gt;0),$G85/$H85*1000,$G85/$I85*1000))</f>
        <v/>
      </c>
      <c r="AK85" s="129" t="str">
        <f t="shared" ref="AK85:AK92" si="63">IF(OR(AI85="",AJ85=""),"",IF(AI85=0,"",IF(ABS(AJ85/AI85-1)&gt;0.29,(AJ85/AI85-1)*100,"")))</f>
        <v/>
      </c>
      <c r="AL85" s="1093">
        <v>7</v>
      </c>
      <c r="AM85" s="1097" t="s">
        <v>518</v>
      </c>
      <c r="AN85" s="1095">
        <v>0</v>
      </c>
      <c r="AO85" s="1095">
        <v>0</v>
      </c>
      <c r="AP85" s="1095">
        <v>0</v>
      </c>
      <c r="AQ85" s="1095">
        <v>0</v>
      </c>
      <c r="AR85" s="1095">
        <v>0</v>
      </c>
      <c r="AS85" s="1095">
        <v>0</v>
      </c>
      <c r="AT85" s="1052" t="s">
        <v>225</v>
      </c>
      <c r="AU85" s="1052" t="s">
        <v>795</v>
      </c>
      <c r="AV85" s="1053" t="s">
        <v>2989</v>
      </c>
      <c r="AW85" s="262" t="str">
        <f t="shared" ref="AW85:AW92" si="64">IF($B85="","",IF(AM85&lt;&gt;$B85,"修正",""))</f>
        <v/>
      </c>
      <c r="AX85" s="827">
        <f t="shared" ref="AX85:AX92" si="65">IF(AND($D85="",AQ85=""),"",$D85-AQ85)</f>
        <v>0</v>
      </c>
      <c r="AY85" s="827"/>
      <c r="AZ85" s="827">
        <f t="shared" ref="AZ85:AZ92" si="66">IF(AND($F85="",AS85=""),"",$F85-AS85)</f>
        <v>0</v>
      </c>
      <c r="BA85" s="828" t="str">
        <f t="shared" ref="BA85:BA92" si="67">IF(AND(AN85="",AQ85=""),"",IF(OR(AX85="",AX85=0),"",IF(AN85=0,"",(AQ85/AN85-1)*100)))</f>
        <v/>
      </c>
      <c r="BB85" s="828" t="str">
        <f t="shared" ref="BB85:BB92" si="68">IF(AND(AN85="",$D85=""),"",IF(OR(AX85="",AX85=0),"",IF(AN85=0,"",($D85/AN85-1)*100)))</f>
        <v/>
      </c>
      <c r="BC85" s="827" t="str">
        <f t="shared" ref="BC85:BC92" si="69">IF(AND(AT85="",$R85=""),"",IF(AT85&lt;&gt;$R85,"修正",""))</f>
        <v/>
      </c>
      <c r="BD85" s="827" t="str">
        <f t="shared" ref="BD85:BD92" si="70">IF(AND(AU85="",$U85=""),"",IF(AU85&lt;&gt;$U85,"修正",""))</f>
        <v/>
      </c>
      <c r="BE85" s="1064" t="str">
        <f t="shared" ref="BE85:BE92" si="71">IF(AX85="","",IF(AND(AQ85=0,$D85&gt;0,OR($U85="X",$U85=""),$V85&lt;&gt;"N"),"是否漏編",""))</f>
        <v/>
      </c>
      <c r="BF85" s="1064" t="str">
        <f t="shared" ref="BF85:BF92" si="72">IF(BE85&lt;&gt;"","chk",IF(OR(AT85="D",$R85="D"),IF(SUM($D85,AQ85)=0,"",IF(OR(AW85&lt;&gt;"",COUNTIF(AX85,"&gt;0")+COUNTIF(AX85,"&lt;0")&gt;0,BC85&lt;&gt;"",BD85&lt;&gt;""),"chk","")),""))</f>
        <v/>
      </c>
      <c r="BG85" s="141"/>
      <c r="BH85" s="1116" t="s">
        <v>1014</v>
      </c>
      <c r="BI85" s="1117"/>
      <c r="BJ85" s="1117"/>
      <c r="BK85" s="1114" t="e">
        <f t="shared" si="56"/>
        <v>#DIV/0!</v>
      </c>
      <c r="BL85" s="1114" t="e">
        <f t="shared" si="57"/>
        <v>#DIV/0!</v>
      </c>
    </row>
    <row r="86" spans="1:64" s="41" customFormat="1" ht="81">
      <c r="A86" s="1418">
        <v>8</v>
      </c>
      <c r="B86" s="1419" t="s">
        <v>2214</v>
      </c>
      <c r="C86" s="1334" t="s">
        <v>3817</v>
      </c>
      <c r="D86" s="1415">
        <v>0</v>
      </c>
      <c r="E86" s="1415">
        <v>0</v>
      </c>
      <c r="F86" s="1415">
        <v>0</v>
      </c>
      <c r="G86" s="1415">
        <v>0</v>
      </c>
      <c r="H86" s="1415">
        <v>0</v>
      </c>
      <c r="I86" s="1415">
        <v>0</v>
      </c>
      <c r="J86" s="1334" t="s">
        <v>513</v>
      </c>
      <c r="K86" s="1416" t="s">
        <v>1861</v>
      </c>
      <c r="L86" s="1334" t="s">
        <v>1862</v>
      </c>
      <c r="M86" s="1334" t="s">
        <v>1863</v>
      </c>
      <c r="N86" s="1420" t="s">
        <v>1943</v>
      </c>
      <c r="O86" s="1036"/>
      <c r="P86" s="1068" t="s">
        <v>228</v>
      </c>
      <c r="Q86" s="1052" t="s">
        <v>514</v>
      </c>
      <c r="R86" s="1052" t="s">
        <v>515</v>
      </c>
      <c r="S86" s="1052" t="s">
        <v>516</v>
      </c>
      <c r="T86" s="1052" t="s">
        <v>517</v>
      </c>
      <c r="U86" s="1052" t="s">
        <v>767</v>
      </c>
      <c r="V86" s="1052" t="s">
        <v>230</v>
      </c>
      <c r="W86" s="1052"/>
      <c r="X86" s="1052"/>
      <c r="Y86" s="1052"/>
      <c r="Z86" s="1068" t="s">
        <v>564</v>
      </c>
      <c r="AA86" s="1068" t="s">
        <v>565</v>
      </c>
      <c r="AB86" s="1053" t="s">
        <v>2989</v>
      </c>
      <c r="AC86" s="135" t="str">
        <f t="shared" ref="AC86:AC92" si="73">IF(LEFT($B86,4)="地方教育","基金",AC85)</f>
        <v>基金</v>
      </c>
      <c r="AD86" s="1062">
        <f t="shared" si="54"/>
        <v>0</v>
      </c>
      <c r="AE86" s="1062">
        <f t="shared" si="55"/>
        <v>0</v>
      </c>
      <c r="AF86" s="136" t="str">
        <f t="shared" si="58"/>
        <v/>
      </c>
      <c r="AG86" s="137" t="str">
        <f t="shared" si="59"/>
        <v/>
      </c>
      <c r="AH86" s="136" t="str">
        <f t="shared" si="60"/>
        <v/>
      </c>
      <c r="AI86" s="138" t="str">
        <f t="shared" si="61"/>
        <v/>
      </c>
      <c r="AJ86" s="138" t="str">
        <f t="shared" si="62"/>
        <v/>
      </c>
      <c r="AK86" s="129" t="str">
        <f t="shared" si="63"/>
        <v/>
      </c>
      <c r="AL86" s="1093">
        <v>8</v>
      </c>
      <c r="AM86" s="1097" t="s">
        <v>2214</v>
      </c>
      <c r="AN86" s="1095">
        <v>0</v>
      </c>
      <c r="AO86" s="1095">
        <v>0</v>
      </c>
      <c r="AP86" s="1095">
        <v>0</v>
      </c>
      <c r="AQ86" s="1095">
        <v>0</v>
      </c>
      <c r="AR86" s="1095">
        <v>0</v>
      </c>
      <c r="AS86" s="1095">
        <v>0</v>
      </c>
      <c r="AT86" s="1052" t="s">
        <v>225</v>
      </c>
      <c r="AU86" s="1052" t="s">
        <v>767</v>
      </c>
      <c r="AV86" s="1053" t="s">
        <v>2989</v>
      </c>
      <c r="AW86" s="262" t="str">
        <f t="shared" si="64"/>
        <v/>
      </c>
      <c r="AX86" s="827">
        <f t="shared" si="65"/>
        <v>0</v>
      </c>
      <c r="AY86" s="827"/>
      <c r="AZ86" s="827">
        <f t="shared" si="66"/>
        <v>0</v>
      </c>
      <c r="BA86" s="828" t="str">
        <f t="shared" si="67"/>
        <v/>
      </c>
      <c r="BB86" s="828" t="str">
        <f t="shared" si="68"/>
        <v/>
      </c>
      <c r="BC86" s="827" t="str">
        <f t="shared" si="69"/>
        <v/>
      </c>
      <c r="BD86" s="827" t="str">
        <f t="shared" si="70"/>
        <v/>
      </c>
      <c r="BE86" s="1064" t="str">
        <f t="shared" si="71"/>
        <v/>
      </c>
      <c r="BF86" s="1064" t="str">
        <f t="shared" si="72"/>
        <v/>
      </c>
      <c r="BG86" s="141"/>
      <c r="BH86" s="1116" t="s">
        <v>1014</v>
      </c>
      <c r="BI86" s="1117"/>
      <c r="BJ86" s="1117"/>
      <c r="BK86" s="1114" t="e">
        <f t="shared" si="56"/>
        <v>#DIV/0!</v>
      </c>
      <c r="BL86" s="1114" t="e">
        <f t="shared" si="57"/>
        <v>#DIV/0!</v>
      </c>
    </row>
    <row r="87" spans="1:64" s="41" customFormat="1" ht="67.5">
      <c r="A87" s="1418">
        <v>9</v>
      </c>
      <c r="B87" s="1419" t="s">
        <v>519</v>
      </c>
      <c r="C87" s="1334" t="s">
        <v>3815</v>
      </c>
      <c r="D87" s="1415">
        <v>0</v>
      </c>
      <c r="E87" s="1415">
        <v>0</v>
      </c>
      <c r="F87" s="1415">
        <v>0</v>
      </c>
      <c r="G87" s="1415">
        <v>0</v>
      </c>
      <c r="H87" s="1415">
        <v>0</v>
      </c>
      <c r="I87" s="1415">
        <v>0</v>
      </c>
      <c r="J87" s="1334" t="s">
        <v>513</v>
      </c>
      <c r="K87" s="1416" t="s">
        <v>1861</v>
      </c>
      <c r="L87" s="1334" t="s">
        <v>1862</v>
      </c>
      <c r="M87" s="1334" t="s">
        <v>1863</v>
      </c>
      <c r="N87" s="1420" t="s">
        <v>3820</v>
      </c>
      <c r="O87" s="1036"/>
      <c r="P87" s="1068" t="s">
        <v>228</v>
      </c>
      <c r="Q87" s="1052" t="s">
        <v>514</v>
      </c>
      <c r="R87" s="1052" t="s">
        <v>515</v>
      </c>
      <c r="S87" s="1052" t="s">
        <v>516</v>
      </c>
      <c r="T87" s="1052" t="s">
        <v>517</v>
      </c>
      <c r="U87" s="1052" t="s">
        <v>220</v>
      </c>
      <c r="V87" s="1052" t="s">
        <v>230</v>
      </c>
      <c r="W87" s="1052"/>
      <c r="X87" s="1052"/>
      <c r="Y87" s="1052"/>
      <c r="Z87" s="1068" t="s">
        <v>616</v>
      </c>
      <c r="AA87" s="1068" t="s">
        <v>617</v>
      </c>
      <c r="AB87" s="1053" t="s">
        <v>2989</v>
      </c>
      <c r="AC87" s="135" t="str">
        <f t="shared" si="73"/>
        <v>基金</v>
      </c>
      <c r="AD87" s="1062">
        <f t="shared" si="54"/>
        <v>0</v>
      </c>
      <c r="AE87" s="1062">
        <f t="shared" si="55"/>
        <v>0</v>
      </c>
      <c r="AF87" s="136" t="str">
        <f t="shared" si="58"/>
        <v/>
      </c>
      <c r="AG87" s="137" t="str">
        <f t="shared" si="59"/>
        <v/>
      </c>
      <c r="AH87" s="136" t="str">
        <f t="shared" si="60"/>
        <v/>
      </c>
      <c r="AI87" s="138" t="str">
        <f t="shared" si="61"/>
        <v/>
      </c>
      <c r="AJ87" s="138" t="str">
        <f t="shared" si="62"/>
        <v/>
      </c>
      <c r="AK87" s="129" t="str">
        <f t="shared" si="63"/>
        <v/>
      </c>
      <c r="AL87" s="1093">
        <v>9</v>
      </c>
      <c r="AM87" s="1097" t="s">
        <v>519</v>
      </c>
      <c r="AN87" s="1095">
        <v>0</v>
      </c>
      <c r="AO87" s="1095">
        <v>0</v>
      </c>
      <c r="AP87" s="1095">
        <v>0</v>
      </c>
      <c r="AQ87" s="1095">
        <v>0</v>
      </c>
      <c r="AR87" s="1095">
        <v>0</v>
      </c>
      <c r="AS87" s="1095">
        <v>0</v>
      </c>
      <c r="AT87" s="1052" t="s">
        <v>225</v>
      </c>
      <c r="AU87" s="1052" t="s">
        <v>220</v>
      </c>
      <c r="AV87" s="1053" t="s">
        <v>2989</v>
      </c>
      <c r="AW87" s="262" t="str">
        <f t="shared" si="64"/>
        <v/>
      </c>
      <c r="AX87" s="827">
        <f t="shared" si="65"/>
        <v>0</v>
      </c>
      <c r="AY87" s="827"/>
      <c r="AZ87" s="827">
        <f t="shared" si="66"/>
        <v>0</v>
      </c>
      <c r="BA87" s="828" t="str">
        <f t="shared" si="67"/>
        <v/>
      </c>
      <c r="BB87" s="828" t="str">
        <f t="shared" si="68"/>
        <v/>
      </c>
      <c r="BC87" s="827" t="str">
        <f t="shared" si="69"/>
        <v/>
      </c>
      <c r="BD87" s="827" t="str">
        <f t="shared" si="70"/>
        <v/>
      </c>
      <c r="BE87" s="1064" t="str">
        <f t="shared" si="71"/>
        <v/>
      </c>
      <c r="BF87" s="1064" t="str">
        <f t="shared" si="72"/>
        <v/>
      </c>
      <c r="BG87" s="141"/>
      <c r="BH87" s="1116" t="s">
        <v>1014</v>
      </c>
      <c r="BI87" s="1117"/>
      <c r="BJ87" s="1117"/>
      <c r="BK87" s="1114" t="e">
        <f t="shared" si="56"/>
        <v>#DIV/0!</v>
      </c>
      <c r="BL87" s="1114" t="e">
        <f t="shared" si="57"/>
        <v>#DIV/0!</v>
      </c>
    </row>
    <row r="88" spans="1:64" s="41" customFormat="1" ht="40.5">
      <c r="A88" s="1338">
        <v>10</v>
      </c>
      <c r="B88" s="1337" t="s">
        <v>520</v>
      </c>
      <c r="C88" s="1339"/>
      <c r="D88" s="1333"/>
      <c r="E88" s="1333"/>
      <c r="F88" s="1333"/>
      <c r="G88" s="1333"/>
      <c r="H88" s="1333"/>
      <c r="I88" s="1333"/>
      <c r="J88" s="1336"/>
      <c r="K88" s="1335"/>
      <c r="L88" s="1336" t="s">
        <v>175</v>
      </c>
      <c r="M88" s="1336" t="s">
        <v>175</v>
      </c>
      <c r="N88" s="1340" t="s">
        <v>3821</v>
      </c>
      <c r="O88" s="1036"/>
      <c r="P88" s="1068" t="s">
        <v>521</v>
      </c>
      <c r="Q88" s="1052" t="s">
        <v>521</v>
      </c>
      <c r="R88" s="1052" t="s">
        <v>521</v>
      </c>
      <c r="S88" s="1052" t="s">
        <v>521</v>
      </c>
      <c r="T88" s="1052" t="s">
        <v>521</v>
      </c>
      <c r="U88" s="1052" t="s">
        <v>90</v>
      </c>
      <c r="V88" s="1052" t="s">
        <v>90</v>
      </c>
      <c r="W88" s="1052"/>
      <c r="X88" s="1052"/>
      <c r="Y88" s="1052"/>
      <c r="Z88" s="1052" t="s">
        <v>90</v>
      </c>
      <c r="AA88" s="1052" t="s">
        <v>90</v>
      </c>
      <c r="AB88" s="1084" t="s">
        <v>2924</v>
      </c>
      <c r="AC88" s="135" t="str">
        <f t="shared" si="73"/>
        <v>基金</v>
      </c>
      <c r="AD88" s="1062">
        <f t="shared" si="54"/>
        <v>0</v>
      </c>
      <c r="AE88" s="1062">
        <f t="shared" si="55"/>
        <v>0</v>
      </c>
      <c r="AF88" s="136" t="str">
        <f t="shared" si="58"/>
        <v/>
      </c>
      <c r="AG88" s="137" t="str">
        <f t="shared" si="59"/>
        <v/>
      </c>
      <c r="AH88" s="136" t="str">
        <f t="shared" si="60"/>
        <v/>
      </c>
      <c r="AI88" s="138" t="str">
        <f t="shared" si="61"/>
        <v/>
      </c>
      <c r="AJ88" s="138" t="str">
        <f t="shared" si="62"/>
        <v/>
      </c>
      <c r="AK88" s="129" t="str">
        <f t="shared" si="63"/>
        <v/>
      </c>
      <c r="AL88" s="1093">
        <v>10</v>
      </c>
      <c r="AM88" s="1071" t="s">
        <v>520</v>
      </c>
      <c r="AN88" s="1072"/>
      <c r="AO88" s="1072"/>
      <c r="AP88" s="1072"/>
      <c r="AQ88" s="1072"/>
      <c r="AR88" s="1072"/>
      <c r="AS88" s="1072"/>
      <c r="AT88" s="1052" t="s">
        <v>182</v>
      </c>
      <c r="AU88" s="1052" t="s">
        <v>90</v>
      </c>
      <c r="AV88" s="1084" t="s">
        <v>2924</v>
      </c>
      <c r="AW88" s="262" t="str">
        <f t="shared" si="64"/>
        <v/>
      </c>
      <c r="AX88" s="827" t="str">
        <f t="shared" si="65"/>
        <v/>
      </c>
      <c r="AY88" s="827"/>
      <c r="AZ88" s="827" t="str">
        <f t="shared" si="66"/>
        <v/>
      </c>
      <c r="BA88" s="828" t="str">
        <f t="shared" si="67"/>
        <v/>
      </c>
      <c r="BB88" s="828" t="str">
        <f t="shared" si="68"/>
        <v/>
      </c>
      <c r="BC88" s="827" t="str">
        <f t="shared" si="69"/>
        <v/>
      </c>
      <c r="BD88" s="827" t="str">
        <f t="shared" si="70"/>
        <v/>
      </c>
      <c r="BE88" s="1064" t="str">
        <f t="shared" si="71"/>
        <v/>
      </c>
      <c r="BF88" s="1064" t="str">
        <f t="shared" si="72"/>
        <v/>
      </c>
      <c r="BG88" s="141"/>
      <c r="BH88" s="1116" t="s">
        <v>1022</v>
      </c>
      <c r="BI88" s="1117"/>
      <c r="BJ88" s="1117"/>
      <c r="BK88" s="1114" t="e">
        <f t="shared" si="56"/>
        <v>#DIV/0!</v>
      </c>
      <c r="BL88" s="1114" t="e">
        <f t="shared" si="57"/>
        <v>#DIV/0!</v>
      </c>
    </row>
    <row r="89" spans="1:64" s="41" customFormat="1" ht="40.5">
      <c r="A89" s="1338">
        <v>11</v>
      </c>
      <c r="B89" s="1337" t="s">
        <v>522</v>
      </c>
      <c r="C89" s="1339"/>
      <c r="D89" s="1333"/>
      <c r="E89" s="1333"/>
      <c r="F89" s="1333"/>
      <c r="G89" s="1333"/>
      <c r="H89" s="1333"/>
      <c r="I89" s="1333"/>
      <c r="J89" s="1336"/>
      <c r="K89" s="1335"/>
      <c r="L89" s="1336" t="s">
        <v>175</v>
      </c>
      <c r="M89" s="1336" t="s">
        <v>175</v>
      </c>
      <c r="N89" s="1340" t="s">
        <v>3821</v>
      </c>
      <c r="O89" s="1036"/>
      <c r="P89" s="1068" t="s">
        <v>521</v>
      </c>
      <c r="Q89" s="1052" t="s">
        <v>521</v>
      </c>
      <c r="R89" s="1052" t="s">
        <v>521</v>
      </c>
      <c r="S89" s="1052" t="s">
        <v>521</v>
      </c>
      <c r="T89" s="1052" t="s">
        <v>521</v>
      </c>
      <c r="U89" s="1052" t="s">
        <v>90</v>
      </c>
      <c r="V89" s="1052" t="s">
        <v>90</v>
      </c>
      <c r="W89" s="1052"/>
      <c r="X89" s="1052"/>
      <c r="Y89" s="1052"/>
      <c r="Z89" s="1052" t="s">
        <v>90</v>
      </c>
      <c r="AA89" s="1052" t="s">
        <v>90</v>
      </c>
      <c r="AB89" s="1084" t="s">
        <v>2924</v>
      </c>
      <c r="AC89" s="135" t="str">
        <f t="shared" si="73"/>
        <v>基金</v>
      </c>
      <c r="AD89" s="1062">
        <f t="shared" si="54"/>
        <v>0</v>
      </c>
      <c r="AE89" s="1062">
        <f t="shared" si="55"/>
        <v>0</v>
      </c>
      <c r="AF89" s="136" t="str">
        <f t="shared" si="58"/>
        <v/>
      </c>
      <c r="AG89" s="137" t="str">
        <f t="shared" si="59"/>
        <v/>
      </c>
      <c r="AH89" s="136" t="str">
        <f t="shared" si="60"/>
        <v/>
      </c>
      <c r="AI89" s="138" t="str">
        <f t="shared" si="61"/>
        <v/>
      </c>
      <c r="AJ89" s="138" t="str">
        <f t="shared" si="62"/>
        <v/>
      </c>
      <c r="AK89" s="129" t="str">
        <f t="shared" si="63"/>
        <v/>
      </c>
      <c r="AL89" s="1093">
        <v>11</v>
      </c>
      <c r="AM89" s="1071" t="s">
        <v>522</v>
      </c>
      <c r="AN89" s="1072"/>
      <c r="AO89" s="1072"/>
      <c r="AP89" s="1072"/>
      <c r="AQ89" s="1072"/>
      <c r="AR89" s="1072"/>
      <c r="AS89" s="1072"/>
      <c r="AT89" s="1052" t="s">
        <v>182</v>
      </c>
      <c r="AU89" s="1052" t="s">
        <v>90</v>
      </c>
      <c r="AV89" s="1084" t="s">
        <v>2924</v>
      </c>
      <c r="AW89" s="262" t="str">
        <f t="shared" si="64"/>
        <v/>
      </c>
      <c r="AX89" s="827" t="str">
        <f t="shared" si="65"/>
        <v/>
      </c>
      <c r="AY89" s="827"/>
      <c r="AZ89" s="827" t="str">
        <f t="shared" si="66"/>
        <v/>
      </c>
      <c r="BA89" s="828" t="str">
        <f t="shared" si="67"/>
        <v/>
      </c>
      <c r="BB89" s="828" t="str">
        <f t="shared" si="68"/>
        <v/>
      </c>
      <c r="BC89" s="827" t="str">
        <f t="shared" si="69"/>
        <v/>
      </c>
      <c r="BD89" s="827" t="str">
        <f t="shared" si="70"/>
        <v/>
      </c>
      <c r="BE89" s="1064" t="str">
        <f t="shared" si="71"/>
        <v/>
      </c>
      <c r="BF89" s="1064" t="str">
        <f t="shared" si="72"/>
        <v/>
      </c>
      <c r="BG89" s="141"/>
      <c r="BH89" s="1116" t="s">
        <v>1022</v>
      </c>
      <c r="BI89" s="1117"/>
      <c r="BJ89" s="1117"/>
      <c r="BK89" s="1114" t="e">
        <f t="shared" si="56"/>
        <v>#DIV/0!</v>
      </c>
      <c r="BL89" s="1114" t="e">
        <f t="shared" si="57"/>
        <v>#DIV/0!</v>
      </c>
    </row>
    <row r="90" spans="1:64" s="41" customFormat="1" ht="27">
      <c r="A90" s="1338">
        <v>12</v>
      </c>
      <c r="B90" s="1337" t="s">
        <v>523</v>
      </c>
      <c r="C90" s="1339"/>
      <c r="D90" s="1333"/>
      <c r="E90" s="1333"/>
      <c r="F90" s="1333"/>
      <c r="G90" s="1333"/>
      <c r="H90" s="1333"/>
      <c r="I90" s="1333"/>
      <c r="J90" s="1336"/>
      <c r="K90" s="1335"/>
      <c r="L90" s="1336" t="s">
        <v>175</v>
      </c>
      <c r="M90" s="1336" t="s">
        <v>175</v>
      </c>
      <c r="N90" s="1340" t="s">
        <v>3821</v>
      </c>
      <c r="O90" s="1036"/>
      <c r="P90" s="1052" t="s">
        <v>90</v>
      </c>
      <c r="Q90" s="1052" t="s">
        <v>90</v>
      </c>
      <c r="R90" s="1052" t="s">
        <v>90</v>
      </c>
      <c r="S90" s="1052" t="s">
        <v>90</v>
      </c>
      <c r="T90" s="1052" t="s">
        <v>90</v>
      </c>
      <c r="U90" s="1052" t="s">
        <v>90</v>
      </c>
      <c r="V90" s="1052" t="s">
        <v>90</v>
      </c>
      <c r="W90" s="1052"/>
      <c r="X90" s="1052"/>
      <c r="Y90" s="1052"/>
      <c r="Z90" s="1052" t="s">
        <v>90</v>
      </c>
      <c r="AA90" s="1052" t="s">
        <v>90</v>
      </c>
      <c r="AB90" s="1084" t="s">
        <v>2924</v>
      </c>
      <c r="AC90" s="135" t="str">
        <f t="shared" si="73"/>
        <v>基金</v>
      </c>
      <c r="AD90" s="1062">
        <f t="shared" si="54"/>
        <v>0</v>
      </c>
      <c r="AE90" s="1062">
        <f t="shared" si="55"/>
        <v>0</v>
      </c>
      <c r="AF90" s="136" t="str">
        <f t="shared" si="58"/>
        <v/>
      </c>
      <c r="AG90" s="137" t="str">
        <f t="shared" si="59"/>
        <v/>
      </c>
      <c r="AH90" s="136" t="str">
        <f t="shared" si="60"/>
        <v/>
      </c>
      <c r="AI90" s="138" t="str">
        <f t="shared" si="61"/>
        <v/>
      </c>
      <c r="AJ90" s="138" t="str">
        <f t="shared" si="62"/>
        <v/>
      </c>
      <c r="AK90" s="129" t="str">
        <f t="shared" si="63"/>
        <v/>
      </c>
      <c r="AL90" s="1093">
        <v>12</v>
      </c>
      <c r="AM90" s="1071" t="s">
        <v>523</v>
      </c>
      <c r="AN90" s="1072"/>
      <c r="AO90" s="1072"/>
      <c r="AP90" s="1072"/>
      <c r="AQ90" s="1072"/>
      <c r="AR90" s="1072"/>
      <c r="AS90" s="1072"/>
      <c r="AT90" s="1052" t="s">
        <v>90</v>
      </c>
      <c r="AU90" s="1052" t="s">
        <v>90</v>
      </c>
      <c r="AV90" s="1084" t="s">
        <v>2924</v>
      </c>
      <c r="AW90" s="262" t="str">
        <f t="shared" si="64"/>
        <v/>
      </c>
      <c r="AX90" s="827" t="str">
        <f t="shared" si="65"/>
        <v/>
      </c>
      <c r="AY90" s="827"/>
      <c r="AZ90" s="827" t="str">
        <f t="shared" si="66"/>
        <v/>
      </c>
      <c r="BA90" s="828" t="str">
        <f t="shared" si="67"/>
        <v/>
      </c>
      <c r="BB90" s="828" t="str">
        <f t="shared" si="68"/>
        <v/>
      </c>
      <c r="BC90" s="827" t="str">
        <f t="shared" si="69"/>
        <v/>
      </c>
      <c r="BD90" s="827" t="str">
        <f t="shared" si="70"/>
        <v/>
      </c>
      <c r="BE90" s="1064" t="str">
        <f t="shared" si="71"/>
        <v/>
      </c>
      <c r="BF90" s="1064" t="str">
        <f t="shared" si="72"/>
        <v/>
      </c>
      <c r="BG90" s="141"/>
      <c r="BH90" s="1116" t="s">
        <v>1022</v>
      </c>
      <c r="BI90" s="1117"/>
      <c r="BJ90" s="1117"/>
      <c r="BK90" s="1114" t="e">
        <f t="shared" si="56"/>
        <v>#DIV/0!</v>
      </c>
      <c r="BL90" s="1114" t="e">
        <f t="shared" si="57"/>
        <v>#DIV/0!</v>
      </c>
    </row>
    <row r="91" spans="1:64" s="41" customFormat="1" ht="27">
      <c r="A91" s="1338">
        <v>13</v>
      </c>
      <c r="B91" s="1337" t="s">
        <v>524</v>
      </c>
      <c r="C91" s="1339"/>
      <c r="D91" s="1333"/>
      <c r="E91" s="1333"/>
      <c r="F91" s="1333"/>
      <c r="G91" s="1333"/>
      <c r="H91" s="1333"/>
      <c r="I91" s="1333"/>
      <c r="J91" s="1336"/>
      <c r="K91" s="1335"/>
      <c r="L91" s="1336" t="s">
        <v>175</v>
      </c>
      <c r="M91" s="1336" t="s">
        <v>175</v>
      </c>
      <c r="N91" s="1340" t="s">
        <v>3818</v>
      </c>
      <c r="O91" s="1036"/>
      <c r="P91" s="1052" t="s">
        <v>90</v>
      </c>
      <c r="Q91" s="1052" t="s">
        <v>90</v>
      </c>
      <c r="R91" s="1052" t="s">
        <v>90</v>
      </c>
      <c r="S91" s="1052" t="s">
        <v>90</v>
      </c>
      <c r="T91" s="1052" t="s">
        <v>90</v>
      </c>
      <c r="U91" s="1052" t="s">
        <v>90</v>
      </c>
      <c r="V91" s="1052" t="s">
        <v>90</v>
      </c>
      <c r="W91" s="1052"/>
      <c r="X91" s="1052"/>
      <c r="Y91" s="1052"/>
      <c r="Z91" s="1052" t="s">
        <v>90</v>
      </c>
      <c r="AA91" s="1052" t="s">
        <v>90</v>
      </c>
      <c r="AB91" s="1084" t="s">
        <v>2924</v>
      </c>
      <c r="AC91" s="135" t="str">
        <f t="shared" si="73"/>
        <v>基金</v>
      </c>
      <c r="AD91" s="1062">
        <f t="shared" si="54"/>
        <v>0</v>
      </c>
      <c r="AE91" s="1062">
        <f t="shared" si="55"/>
        <v>0</v>
      </c>
      <c r="AF91" s="136" t="str">
        <f t="shared" si="58"/>
        <v/>
      </c>
      <c r="AG91" s="137" t="str">
        <f t="shared" si="59"/>
        <v/>
      </c>
      <c r="AH91" s="136" t="str">
        <f t="shared" si="60"/>
        <v/>
      </c>
      <c r="AI91" s="138" t="str">
        <f t="shared" si="61"/>
        <v/>
      </c>
      <c r="AJ91" s="138" t="str">
        <f t="shared" si="62"/>
        <v/>
      </c>
      <c r="AK91" s="129" t="str">
        <f t="shared" si="63"/>
        <v/>
      </c>
      <c r="AL91" s="1093">
        <v>13</v>
      </c>
      <c r="AM91" s="1071" t="s">
        <v>524</v>
      </c>
      <c r="AN91" s="1072"/>
      <c r="AO91" s="1072"/>
      <c r="AP91" s="1072"/>
      <c r="AQ91" s="1072"/>
      <c r="AR91" s="1072"/>
      <c r="AS91" s="1072"/>
      <c r="AT91" s="1052" t="s">
        <v>90</v>
      </c>
      <c r="AU91" s="1052" t="s">
        <v>90</v>
      </c>
      <c r="AV91" s="1084" t="s">
        <v>2924</v>
      </c>
      <c r="AW91" s="262" t="str">
        <f t="shared" si="64"/>
        <v/>
      </c>
      <c r="AX91" s="827" t="str">
        <f t="shared" si="65"/>
        <v/>
      </c>
      <c r="AY91" s="827"/>
      <c r="AZ91" s="827" t="str">
        <f t="shared" si="66"/>
        <v/>
      </c>
      <c r="BA91" s="828" t="str">
        <f t="shared" si="67"/>
        <v/>
      </c>
      <c r="BB91" s="828" t="str">
        <f t="shared" si="68"/>
        <v/>
      </c>
      <c r="BC91" s="827" t="str">
        <f t="shared" si="69"/>
        <v/>
      </c>
      <c r="BD91" s="827" t="str">
        <f t="shared" si="70"/>
        <v/>
      </c>
      <c r="BE91" s="1064" t="str">
        <f t="shared" si="71"/>
        <v/>
      </c>
      <c r="BF91" s="1064" t="str">
        <f t="shared" si="72"/>
        <v/>
      </c>
      <c r="BG91" s="141"/>
      <c r="BH91" s="1116" t="s">
        <v>1022</v>
      </c>
      <c r="BI91" s="1117"/>
      <c r="BJ91" s="1117"/>
      <c r="BK91" s="1114" t="e">
        <f t="shared" si="56"/>
        <v>#DIV/0!</v>
      </c>
      <c r="BL91" s="1114" t="e">
        <f t="shared" si="57"/>
        <v>#DIV/0!</v>
      </c>
    </row>
    <row r="92" spans="1:64" s="41" customFormat="1" ht="27">
      <c r="A92" s="31"/>
      <c r="B92" s="114" t="s">
        <v>525</v>
      </c>
      <c r="C92" s="1"/>
      <c r="D92" s="30"/>
      <c r="E92" s="30"/>
      <c r="F92" s="30"/>
      <c r="G92" s="30"/>
      <c r="H92" s="30"/>
      <c r="I92" s="30"/>
      <c r="J92" s="1"/>
      <c r="K92" s="4"/>
      <c r="L92" s="1" t="s">
        <v>175</v>
      </c>
      <c r="M92" s="1" t="s">
        <v>175</v>
      </c>
      <c r="N92" s="5"/>
      <c r="O92" s="1036"/>
      <c r="P92" s="1052" t="s">
        <v>90</v>
      </c>
      <c r="Q92" s="1052" t="s">
        <v>90</v>
      </c>
      <c r="R92" s="1052" t="s">
        <v>90</v>
      </c>
      <c r="S92" s="1052" t="s">
        <v>90</v>
      </c>
      <c r="T92" s="1052" t="s">
        <v>90</v>
      </c>
      <c r="U92" s="1052" t="s">
        <v>90</v>
      </c>
      <c r="V92" s="1052" t="s">
        <v>90</v>
      </c>
      <c r="W92" s="1052"/>
      <c r="X92" s="1052"/>
      <c r="Y92" s="1052"/>
      <c r="Z92" s="1052" t="s">
        <v>90</v>
      </c>
      <c r="AA92" s="1052" t="s">
        <v>90</v>
      </c>
      <c r="AB92" s="1053"/>
      <c r="AC92" s="135" t="str">
        <f t="shared" si="73"/>
        <v>基金</v>
      </c>
      <c r="AD92" s="1062">
        <f t="shared" si="54"/>
        <v>0</v>
      </c>
      <c r="AE92" s="1062">
        <f t="shared" si="55"/>
        <v>0</v>
      </c>
      <c r="AF92" s="136" t="str">
        <f t="shared" si="58"/>
        <v/>
      </c>
      <c r="AG92" s="137" t="str">
        <f t="shared" si="59"/>
        <v/>
      </c>
      <c r="AH92" s="136" t="str">
        <f t="shared" si="60"/>
        <v/>
      </c>
      <c r="AI92" s="138" t="str">
        <f t="shared" si="61"/>
        <v/>
      </c>
      <c r="AJ92" s="138" t="str">
        <f t="shared" si="62"/>
        <v/>
      </c>
      <c r="AK92" s="129" t="str">
        <f t="shared" si="63"/>
        <v/>
      </c>
      <c r="AL92" s="1098"/>
      <c r="AM92" s="1099" t="s">
        <v>525</v>
      </c>
      <c r="AN92" s="1072"/>
      <c r="AO92" s="1072"/>
      <c r="AP92" s="1072"/>
      <c r="AQ92" s="1072"/>
      <c r="AR92" s="1072"/>
      <c r="AS92" s="1072"/>
      <c r="AT92" s="1052" t="s">
        <v>90</v>
      </c>
      <c r="AU92" s="1052" t="s">
        <v>90</v>
      </c>
      <c r="AV92" s="1053"/>
      <c r="AW92" s="262" t="str">
        <f t="shared" si="64"/>
        <v/>
      </c>
      <c r="AX92" s="827" t="str">
        <f t="shared" si="65"/>
        <v/>
      </c>
      <c r="AY92" s="827"/>
      <c r="AZ92" s="827" t="str">
        <f t="shared" si="66"/>
        <v/>
      </c>
      <c r="BA92" s="828" t="str">
        <f t="shared" si="67"/>
        <v/>
      </c>
      <c r="BB92" s="828" t="str">
        <f t="shared" si="68"/>
        <v/>
      </c>
      <c r="BC92" s="827" t="str">
        <f t="shared" si="69"/>
        <v/>
      </c>
      <c r="BD92" s="827" t="str">
        <f t="shared" si="70"/>
        <v/>
      </c>
      <c r="BE92" s="1064" t="str">
        <f t="shared" si="71"/>
        <v/>
      </c>
      <c r="BF92" s="1064" t="str">
        <f t="shared" si="72"/>
        <v/>
      </c>
      <c r="BG92" s="141"/>
      <c r="BH92" s="1121" t="s">
        <v>2662</v>
      </c>
      <c r="BI92" s="1117"/>
      <c r="BJ92" s="1117"/>
      <c r="BK92" s="1114" t="e">
        <f t="shared" si="56"/>
        <v>#DIV/0!</v>
      </c>
      <c r="BL92" s="1114" t="e">
        <f t="shared" si="57"/>
        <v>#DIV/0!</v>
      </c>
    </row>
  </sheetData>
  <sheetProtection formatCells="0" formatColumns="0" formatRows="0" insertRows="0" autoFilter="0"/>
  <autoFilter ref="A5:BH92"/>
  <mergeCells count="63">
    <mergeCell ref="D6:N10"/>
    <mergeCell ref="D75:N77"/>
    <mergeCell ref="D79:N81"/>
    <mergeCell ref="AD3:AE3"/>
    <mergeCell ref="AF3:AH3"/>
    <mergeCell ref="AH4:AH5"/>
    <mergeCell ref="AC3:AC5"/>
    <mergeCell ref="W2:W5"/>
    <mergeCell ref="X2:X5"/>
    <mergeCell ref="Y2:Y5"/>
    <mergeCell ref="Z2:Z5"/>
    <mergeCell ref="AA2:AA5"/>
    <mergeCell ref="O3:O5"/>
    <mergeCell ref="AB2:AB5"/>
    <mergeCell ref="T2:T5"/>
    <mergeCell ref="U2:U5"/>
    <mergeCell ref="AW3:BG3"/>
    <mergeCell ref="AX4:AZ4"/>
    <mergeCell ref="BA4:BB4"/>
    <mergeCell ref="AN4:AP4"/>
    <mergeCell ref="AW4:AW5"/>
    <mergeCell ref="BC4:BC5"/>
    <mergeCell ref="AV4:AV5"/>
    <mergeCell ref="AL3:AV3"/>
    <mergeCell ref="AT4:AT5"/>
    <mergeCell ref="AU4:AU5"/>
    <mergeCell ref="AL4:AL5"/>
    <mergeCell ref="AM4:AM5"/>
    <mergeCell ref="AQ4:AS4"/>
    <mergeCell ref="BD4:BD5"/>
    <mergeCell ref="BE4:BE5"/>
    <mergeCell ref="BF4:BF5"/>
    <mergeCell ref="AI3:AK3"/>
    <mergeCell ref="AD4:AD5"/>
    <mergeCell ref="AK4:AK5"/>
    <mergeCell ref="AI4:AI5"/>
    <mergeCell ref="AJ4:AJ5"/>
    <mergeCell ref="AE4:AE5"/>
    <mergeCell ref="AF4:AF5"/>
    <mergeCell ref="AG4:AG5"/>
    <mergeCell ref="L4:L5"/>
    <mergeCell ref="M4:M5"/>
    <mergeCell ref="V2:V5"/>
    <mergeCell ref="R2:R5"/>
    <mergeCell ref="P2:P5"/>
    <mergeCell ref="Q2:Q5"/>
    <mergeCell ref="S2:S5"/>
    <mergeCell ref="BG4:BG5"/>
    <mergeCell ref="BH3:BH5"/>
    <mergeCell ref="A1:N1"/>
    <mergeCell ref="J3:M3"/>
    <mergeCell ref="D3:F3"/>
    <mergeCell ref="G3:I3"/>
    <mergeCell ref="E4:F4"/>
    <mergeCell ref="H4:I4"/>
    <mergeCell ref="A3:A5"/>
    <mergeCell ref="B3:B5"/>
    <mergeCell ref="C3:C5"/>
    <mergeCell ref="N3:N5"/>
    <mergeCell ref="D4:D5"/>
    <mergeCell ref="G4:G5"/>
    <mergeCell ref="J4:J5"/>
    <mergeCell ref="K4:K5"/>
  </mergeCells>
  <phoneticPr fontId="35" type="noConversion"/>
  <hyperlinks>
    <hyperlink ref="M23" r:id="rId1"/>
    <hyperlink ref="M35" r:id="rId2"/>
    <hyperlink ref="M44" r:id="rId3"/>
    <hyperlink ref="M53" r:id="rId4"/>
    <hyperlink ref="M62" r:id="rId5"/>
    <hyperlink ref="M70" r:id="rId6"/>
  </hyperlinks>
  <pageMargins left="0.39370078740157483" right="0.39370078740157483" top="0.59055118110236227" bottom="0.74803149606299213" header="0.51181102362204722" footer="0.51181102362204722"/>
  <pageSetup paperSize="8" scale="29" firstPageNumber="0" fitToHeight="30" orientation="landscape" r:id="rId7"/>
  <headerFooter alignWithMargins="0"/>
  <rowBreaks count="2" manualBreakCount="2">
    <brk id="15" max="16383" man="1"/>
    <brk id="51" max="16383" man="1"/>
  </rowBreaks>
  <ignoredErrors>
    <ignoredError sqref="A20" numberStoredAsText="1"/>
  </ignoredErrors>
  <drawing r:id="rId8"/>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tabColor rgb="FF7030A0"/>
    <pageSetUpPr fitToPage="1"/>
  </sheetPr>
  <dimension ref="A1:R10"/>
  <sheetViews>
    <sheetView zoomScaleNormal="100" workbookViewId="0">
      <selection sqref="A1:R1"/>
    </sheetView>
  </sheetViews>
  <sheetFormatPr defaultColWidth="8.875" defaultRowHeight="18.75"/>
  <cols>
    <col min="1" max="1" width="15.625" style="57" customWidth="1"/>
    <col min="2" max="2" width="15.5" style="57" customWidth="1"/>
    <col min="3" max="4" width="9.875" style="57" customWidth="1"/>
    <col min="5" max="8" width="10.625" style="56" customWidth="1"/>
    <col min="9" max="12" width="15.625" style="57" customWidth="1"/>
    <col min="13" max="14" width="8.875" style="56" customWidth="1"/>
    <col min="15" max="17" width="8.875" style="56"/>
    <col min="18" max="18" width="22" style="56" customWidth="1"/>
    <col min="19" max="16384" width="8.875" style="56"/>
  </cols>
  <sheetData>
    <row r="1" spans="1:18" ht="34.35" customHeight="1">
      <c r="A1" s="2177" t="s">
        <v>1360</v>
      </c>
      <c r="B1" s="2177"/>
      <c r="C1" s="2177"/>
      <c r="D1" s="2177"/>
      <c r="E1" s="2177"/>
      <c r="F1" s="2177"/>
      <c r="G1" s="2177"/>
      <c r="H1" s="2177"/>
      <c r="I1" s="2177"/>
      <c r="J1" s="2177"/>
      <c r="K1" s="2177"/>
      <c r="L1" s="2177"/>
      <c r="M1" s="2177"/>
      <c r="N1" s="2177"/>
      <c r="O1" s="2177"/>
      <c r="P1" s="2177"/>
      <c r="Q1" s="2177"/>
      <c r="R1" s="2177"/>
    </row>
    <row r="2" spans="1:18" ht="40.35" customHeight="1">
      <c r="A2" s="52" t="s">
        <v>1361</v>
      </c>
      <c r="B2" s="53"/>
      <c r="C2" s="54" t="s">
        <v>1362</v>
      </c>
      <c r="F2" s="55" t="s">
        <v>1363</v>
      </c>
    </row>
    <row r="3" spans="1:18" s="115" customFormat="1" ht="54" customHeight="1">
      <c r="A3" s="2178" t="s">
        <v>1364</v>
      </c>
      <c r="B3" s="2178" t="s">
        <v>1365</v>
      </c>
      <c r="C3" s="2178" t="s">
        <v>1366</v>
      </c>
      <c r="D3" s="2178" t="s">
        <v>1367</v>
      </c>
      <c r="E3" s="2180" t="s">
        <v>1368</v>
      </c>
      <c r="F3" s="2180"/>
      <c r="G3" s="2180" t="s">
        <v>1369</v>
      </c>
      <c r="H3" s="2180"/>
      <c r="I3" s="2180" t="s">
        <v>1370</v>
      </c>
      <c r="J3" s="2180"/>
      <c r="K3" s="2180" t="s">
        <v>1371</v>
      </c>
      <c r="L3" s="2180"/>
      <c r="M3" s="2181" t="s">
        <v>1372</v>
      </c>
      <c r="N3" s="2181"/>
      <c r="O3" s="2182" t="s">
        <v>262</v>
      </c>
      <c r="P3" s="2182"/>
      <c r="Q3" s="2182"/>
      <c r="R3" s="2182"/>
    </row>
    <row r="4" spans="1:18" s="115" customFormat="1" ht="54" customHeight="1">
      <c r="A4" s="2179"/>
      <c r="B4" s="2179"/>
      <c r="C4" s="2179"/>
      <c r="D4" s="2179"/>
      <c r="E4" s="193" t="s">
        <v>3099</v>
      </c>
      <c r="F4" s="193" t="s">
        <v>3098</v>
      </c>
      <c r="G4" s="193" t="s">
        <v>3099</v>
      </c>
      <c r="H4" s="193" t="s">
        <v>3098</v>
      </c>
      <c r="I4" s="193" t="s">
        <v>3099</v>
      </c>
      <c r="J4" s="193" t="s">
        <v>3098</v>
      </c>
      <c r="K4" s="193" t="s">
        <v>3099</v>
      </c>
      <c r="L4" s="193" t="s">
        <v>3098</v>
      </c>
      <c r="M4" s="193" t="s">
        <v>3099</v>
      </c>
      <c r="N4" s="193" t="s">
        <v>3098</v>
      </c>
      <c r="O4" s="58" t="s">
        <v>273</v>
      </c>
      <c r="P4" s="58" t="s">
        <v>274</v>
      </c>
      <c r="Q4" s="58" t="s">
        <v>275</v>
      </c>
      <c r="R4" s="58" t="s">
        <v>174</v>
      </c>
    </row>
    <row r="5" spans="1:18" ht="25.35" customHeight="1">
      <c r="A5" s="2183" t="s">
        <v>1373</v>
      </c>
      <c r="B5" s="2184" t="s">
        <v>1374</v>
      </c>
      <c r="C5" s="2185" t="s">
        <v>1375</v>
      </c>
      <c r="D5" s="1108" t="s">
        <v>1376</v>
      </c>
      <c r="E5" s="1108">
        <v>5</v>
      </c>
      <c r="F5" s="1108"/>
      <c r="G5" s="1108">
        <v>12</v>
      </c>
      <c r="H5" s="1108"/>
      <c r="I5" s="59">
        <v>15000</v>
      </c>
      <c r="J5" s="59"/>
      <c r="K5" s="59">
        <v>12000</v>
      </c>
      <c r="L5" s="60"/>
      <c r="M5" s="61">
        <f>IF(ISBLANK(K5),"",(1-K5/I5)*100)</f>
        <v>19.999999999999996</v>
      </c>
      <c r="N5" s="61" t="str">
        <f>IF(ISBLANK(L5),"",(1-L5/J5)*100)</f>
        <v/>
      </c>
      <c r="O5" s="62"/>
      <c r="P5" s="62"/>
      <c r="Q5" s="62"/>
      <c r="R5" s="62"/>
    </row>
    <row r="6" spans="1:18" ht="25.35" customHeight="1">
      <c r="A6" s="2183"/>
      <c r="B6" s="2184"/>
      <c r="C6" s="2185"/>
      <c r="D6" s="1108" t="s">
        <v>1377</v>
      </c>
      <c r="E6" s="1108">
        <v>12</v>
      </c>
      <c r="F6" s="1108"/>
      <c r="G6" s="1108">
        <v>12</v>
      </c>
      <c r="H6" s="1108"/>
      <c r="I6" s="59">
        <v>19000</v>
      </c>
      <c r="J6" s="59"/>
      <c r="K6" s="59">
        <v>15200</v>
      </c>
      <c r="L6" s="60"/>
      <c r="M6" s="61">
        <f t="shared" ref="M6:N8" si="0">IF(ISBLANK(K6),"",(1-K6/I6)*100)</f>
        <v>19.999999999999996</v>
      </c>
      <c r="N6" s="61" t="str">
        <f t="shared" si="0"/>
        <v/>
      </c>
      <c r="O6" s="63"/>
      <c r="P6" s="63"/>
      <c r="Q6" s="63"/>
      <c r="R6" s="63"/>
    </row>
    <row r="7" spans="1:18" ht="25.35" customHeight="1">
      <c r="A7" s="2183"/>
      <c r="B7" s="2184"/>
      <c r="C7" s="2184" t="s">
        <v>1378</v>
      </c>
      <c r="D7" s="1108" t="s">
        <v>1379</v>
      </c>
      <c r="E7" s="1108">
        <v>5</v>
      </c>
      <c r="F7" s="1108"/>
      <c r="G7" s="1108">
        <v>6</v>
      </c>
      <c r="H7" s="1108"/>
      <c r="I7" s="59">
        <v>22500</v>
      </c>
      <c r="J7" s="59"/>
      <c r="K7" s="59">
        <v>18000</v>
      </c>
      <c r="L7" s="60"/>
      <c r="M7" s="61">
        <f t="shared" si="0"/>
        <v>19.999999999999996</v>
      </c>
      <c r="N7" s="61" t="str">
        <f t="shared" si="0"/>
        <v/>
      </c>
      <c r="O7" s="63"/>
      <c r="P7" s="63"/>
      <c r="Q7" s="63"/>
      <c r="R7" s="63"/>
    </row>
    <row r="8" spans="1:18" ht="25.35" customHeight="1">
      <c r="A8" s="2183"/>
      <c r="B8" s="2184"/>
      <c r="C8" s="2185"/>
      <c r="D8" s="1108" t="s">
        <v>1380</v>
      </c>
      <c r="E8" s="1108">
        <v>11</v>
      </c>
      <c r="F8" s="1108"/>
      <c r="G8" s="1108">
        <v>8</v>
      </c>
      <c r="H8" s="1108"/>
      <c r="I8" s="59">
        <v>27000</v>
      </c>
      <c r="J8" s="59"/>
      <c r="K8" s="59">
        <v>20200</v>
      </c>
      <c r="L8" s="60"/>
      <c r="M8" s="61">
        <f t="shared" si="0"/>
        <v>25.185185185185187</v>
      </c>
      <c r="N8" s="61" t="str">
        <f t="shared" si="0"/>
        <v/>
      </c>
      <c r="O8" s="63"/>
      <c r="P8" s="63"/>
      <c r="Q8" s="63"/>
      <c r="R8" s="63"/>
    </row>
    <row r="9" spans="1:18" ht="24" customHeight="1">
      <c r="A9" s="64" t="s">
        <v>1381</v>
      </c>
      <c r="B9" s="64"/>
      <c r="E9" s="57"/>
      <c r="F9" s="57"/>
      <c r="I9" s="56"/>
      <c r="J9" s="56"/>
      <c r="M9" s="57"/>
      <c r="N9" s="57"/>
    </row>
    <row r="10" spans="1:18" ht="24" customHeight="1">
      <c r="A10" s="2176" t="s">
        <v>1382</v>
      </c>
      <c r="B10" s="2176"/>
      <c r="C10" s="2176"/>
      <c r="D10" s="2176"/>
      <c r="E10" s="2176"/>
      <c r="F10" s="2176"/>
      <c r="G10" s="2176"/>
      <c r="H10" s="2176"/>
      <c r="I10" s="2176"/>
      <c r="J10" s="2176"/>
      <c r="K10" s="2176"/>
      <c r="L10" s="2176"/>
      <c r="M10" s="2176"/>
      <c r="N10" s="2176"/>
      <c r="O10" s="2176"/>
    </row>
  </sheetData>
  <mergeCells count="16">
    <mergeCell ref="A10:O10"/>
    <mergeCell ref="A1:R1"/>
    <mergeCell ref="A3:A4"/>
    <mergeCell ref="B3:B4"/>
    <mergeCell ref="C3:C4"/>
    <mergeCell ref="D3:D4"/>
    <mergeCell ref="E3:F3"/>
    <mergeCell ref="G3:H3"/>
    <mergeCell ref="I3:J3"/>
    <mergeCell ref="K3:L3"/>
    <mergeCell ref="M3:N3"/>
    <mergeCell ref="O3:R3"/>
    <mergeCell ref="A5:A8"/>
    <mergeCell ref="B5:B8"/>
    <mergeCell ref="C5:C6"/>
    <mergeCell ref="C7:C8"/>
  </mergeCells>
  <phoneticPr fontId="35" type="noConversion"/>
  <printOptions horizontalCentered="1"/>
  <pageMargins left="0.51181102362204722" right="0.23622047244094491" top="0.39370078740157483" bottom="0.31496062992125984" header="0.39370078740157483"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tabColor rgb="FFCCCCFF"/>
    <pageSetUpPr fitToPage="1"/>
  </sheetPr>
  <dimension ref="A1:R6"/>
  <sheetViews>
    <sheetView zoomScaleNormal="100" workbookViewId="0">
      <selection sqref="A1:R1"/>
    </sheetView>
  </sheetViews>
  <sheetFormatPr defaultColWidth="8.875" defaultRowHeight="18.75"/>
  <cols>
    <col min="1" max="1" width="15.625" style="57" customWidth="1"/>
    <col min="2" max="2" width="25.125" style="57" customWidth="1"/>
    <col min="3" max="4" width="9.875" style="57" customWidth="1"/>
    <col min="5" max="8" width="10.625" style="56" customWidth="1"/>
    <col min="9" max="12" width="15.625" style="57" customWidth="1"/>
    <col min="13" max="14" width="8.875" style="56" customWidth="1"/>
    <col min="15" max="17" width="8.875" style="56"/>
    <col min="18" max="18" width="22" style="56" customWidth="1"/>
    <col min="19" max="16384" width="8.875" style="56"/>
  </cols>
  <sheetData>
    <row r="1" spans="1:18" ht="34.35" customHeight="1">
      <c r="A1" s="2177" t="s">
        <v>1383</v>
      </c>
      <c r="B1" s="2177"/>
      <c r="C1" s="2177"/>
      <c r="D1" s="2177"/>
      <c r="E1" s="2177"/>
      <c r="F1" s="2177"/>
      <c r="G1" s="2177"/>
      <c r="H1" s="2177"/>
      <c r="I1" s="2177"/>
      <c r="J1" s="2177"/>
      <c r="K1" s="2177"/>
      <c r="L1" s="2177"/>
      <c r="M1" s="2177"/>
      <c r="N1" s="2177"/>
      <c r="O1" s="2177"/>
      <c r="P1" s="2177"/>
      <c r="Q1" s="2177"/>
      <c r="R1" s="2177"/>
    </row>
    <row r="2" spans="1:18" ht="40.35" customHeight="1">
      <c r="A2" s="52" t="s">
        <v>1361</v>
      </c>
      <c r="B2" s="53"/>
      <c r="C2" s="54" t="s">
        <v>1362</v>
      </c>
      <c r="F2" s="55" t="s">
        <v>1363</v>
      </c>
    </row>
    <row r="3" spans="1:18" s="115" customFormat="1" ht="54" customHeight="1">
      <c r="A3" s="2188" t="s">
        <v>1364</v>
      </c>
      <c r="B3" s="2189" t="s">
        <v>1365</v>
      </c>
      <c r="C3" s="2189" t="s">
        <v>1366</v>
      </c>
      <c r="D3" s="2189" t="s">
        <v>1367</v>
      </c>
      <c r="E3" s="2180" t="s">
        <v>1368</v>
      </c>
      <c r="F3" s="2180"/>
      <c r="G3" s="2180" t="s">
        <v>1369</v>
      </c>
      <c r="H3" s="2180"/>
      <c r="I3" s="2180" t="s">
        <v>1370</v>
      </c>
      <c r="J3" s="2180"/>
      <c r="K3" s="2180" t="s">
        <v>1371</v>
      </c>
      <c r="L3" s="2180"/>
      <c r="M3" s="2181" t="s">
        <v>1372</v>
      </c>
      <c r="N3" s="2181"/>
      <c r="O3" s="2182" t="s">
        <v>262</v>
      </c>
      <c r="P3" s="2182"/>
      <c r="Q3" s="2182"/>
      <c r="R3" s="2182"/>
    </row>
    <row r="4" spans="1:18" s="115" customFormat="1" ht="54" customHeight="1">
      <c r="A4" s="2179"/>
      <c r="B4" s="2189"/>
      <c r="C4" s="2189"/>
      <c r="D4" s="2189"/>
      <c r="E4" s="193" t="s">
        <v>3099</v>
      </c>
      <c r="F4" s="193" t="s">
        <v>3098</v>
      </c>
      <c r="G4" s="193" t="s">
        <v>3099</v>
      </c>
      <c r="H4" s="193" t="s">
        <v>3098</v>
      </c>
      <c r="I4" s="193" t="s">
        <v>3099</v>
      </c>
      <c r="J4" s="193" t="s">
        <v>3098</v>
      </c>
      <c r="K4" s="193" t="s">
        <v>3099</v>
      </c>
      <c r="L4" s="193" t="s">
        <v>3098</v>
      </c>
      <c r="M4" s="193" t="s">
        <v>3099</v>
      </c>
      <c r="N4" s="193" t="s">
        <v>3098</v>
      </c>
      <c r="O4" s="58" t="s">
        <v>273</v>
      </c>
      <c r="P4" s="58" t="s">
        <v>274</v>
      </c>
      <c r="Q4" s="58" t="s">
        <v>275</v>
      </c>
      <c r="R4" s="58" t="s">
        <v>174</v>
      </c>
    </row>
    <row r="5" spans="1:18">
      <c r="A5" s="2186" t="s">
        <v>1943</v>
      </c>
      <c r="B5" s="2187"/>
      <c r="C5" s="65"/>
      <c r="D5" s="66"/>
      <c r="E5" s="63"/>
      <c r="F5" s="63"/>
      <c r="G5" s="63"/>
      <c r="H5" s="63"/>
      <c r="I5" s="116"/>
      <c r="J5" s="117"/>
      <c r="K5" s="117"/>
      <c r="L5" s="117"/>
      <c r="M5" s="118" t="str">
        <f>IF(ISBLANK(K5),"",(1-K5/I5)*100)</f>
        <v/>
      </c>
      <c r="N5" s="118" t="str">
        <f>IF(ISBLANK(L5),"",(1-L5/J5)*100)</f>
        <v/>
      </c>
      <c r="O5" s="63"/>
      <c r="P5" s="63"/>
      <c r="Q5" s="63"/>
      <c r="R5" s="63"/>
    </row>
    <row r="6" spans="1:18">
      <c r="A6" s="2186"/>
      <c r="B6" s="2187"/>
      <c r="C6" s="65"/>
      <c r="D6" s="66"/>
      <c r="E6" s="63"/>
      <c r="F6" s="63"/>
      <c r="G6" s="63"/>
      <c r="H6" s="63"/>
      <c r="I6" s="116"/>
      <c r="J6" s="117"/>
      <c r="K6" s="117"/>
      <c r="L6" s="117"/>
      <c r="M6" s="118" t="str">
        <f t="shared" ref="M6:N6" si="0">IF(ISBLANK(K6),"",(1-K6/I6)*100)</f>
        <v/>
      </c>
      <c r="N6" s="118" t="str">
        <f t="shared" si="0"/>
        <v/>
      </c>
      <c r="O6" s="63"/>
      <c r="P6" s="63"/>
      <c r="Q6" s="63"/>
      <c r="R6" s="63"/>
    </row>
  </sheetData>
  <mergeCells count="13">
    <mergeCell ref="O3:R3"/>
    <mergeCell ref="A5:A6"/>
    <mergeCell ref="B5:B6"/>
    <mergeCell ref="A1:R1"/>
    <mergeCell ref="A3:A4"/>
    <mergeCell ref="B3:B4"/>
    <mergeCell ref="C3:C4"/>
    <mergeCell ref="D3:D4"/>
    <mergeCell ref="E3:F3"/>
    <mergeCell ref="G3:H3"/>
    <mergeCell ref="I3:J3"/>
    <mergeCell ref="K3:L3"/>
    <mergeCell ref="M3:N3"/>
  </mergeCells>
  <phoneticPr fontId="35" type="noConversion"/>
  <printOptions horizontalCentered="1"/>
  <pageMargins left="0.51181102362204722" right="0.23622047244094491" top="0.39370078740157483" bottom="0.31496062992125984" header="0.39370078740157483"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10</vt:i4>
      </vt:variant>
    </vt:vector>
  </HeadingPairs>
  <TitlesOfParts>
    <vt:vector size="16" baseType="lpstr">
      <vt:lpstr>填表說明</vt:lpstr>
      <vt:lpstr>表1_實物給付項目表</vt:lpstr>
      <vt:lpstr>表2_現金給付項目表</vt:lpstr>
      <vt:lpstr>表3_人事相關福利與救助表</vt:lpstr>
      <vt:lpstr>表1_246社會住宅租金明細表(範例)</vt:lpstr>
      <vt:lpstr>表1_246社會住宅租金明細表(南投縣)</vt:lpstr>
      <vt:lpstr>表1_實物給付項目表!Excel_BuiltIn__FilterDatabase</vt:lpstr>
      <vt:lpstr>表2_現金給付項目表!Excel_BuiltIn__FilterDatabase</vt:lpstr>
      <vt:lpstr>'表1_246社會住宅租金明細表(南投縣)'!Print_Area</vt:lpstr>
      <vt:lpstr>'表1_246社會住宅租金明細表(範例)'!Print_Area</vt:lpstr>
      <vt:lpstr>表1_實物給付項目表!Print_Area</vt:lpstr>
      <vt:lpstr>表2_現金給付項目表!Print_Area</vt:lpstr>
      <vt:lpstr>表3_人事相關福利與救助表!Print_Area</vt:lpstr>
      <vt:lpstr>表1_實物給付項目表!Print_Titles</vt:lpstr>
      <vt:lpstr>表2_現金給付項目表!Print_Titles</vt:lpstr>
      <vt:lpstr>表3_人事相關福利與救助表!Print_Titles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林佑澄</dc:creator>
  <cp:lastModifiedBy>user</cp:lastModifiedBy>
  <cp:lastPrinted>2024-04-17T09:33:44Z</cp:lastPrinted>
  <dcterms:created xsi:type="dcterms:W3CDTF">2017-06-28T08:51:03Z</dcterms:created>
  <dcterms:modified xsi:type="dcterms:W3CDTF">2025-04-15T06:15:08Z</dcterms:modified>
</cp:coreProperties>
</file>