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3.138\歲計科共用資料\★總預算編審\115\1_基本需求\3_人事費&amp;車輛\"/>
    </mc:Choice>
  </mc:AlternateContent>
  <xr:revisionPtr revIDLastSave="0" documentId="13_ncr:1_{C517C1E3-A683-453F-B8E5-E684F2BEB41A}" xr6:coauthVersionLast="47" xr6:coauthVersionMax="47" xr10:uidLastSave="{00000000-0000-0000-0000-000000000000}"/>
  <bookViews>
    <workbookView xWindow="-110" yWindow="-110" windowWidth="19420" windowHeight="10420" tabRatio="929" xr2:uid="{00000000-000D-0000-FFFF-FFFF00000000}"/>
  </bookViews>
  <sheets>
    <sheet name="人事費分析表(總表)(請查填)(已可調長寬)" sheetId="21" r:id="rId1"/>
    <sheet name="人事費需求表(附表)(請查填)(已可調長寬)" sheetId="16" r:id="rId2"/>
    <sheet name="設算工具-人事費(職員)" sheetId="23" r:id="rId3"/>
    <sheet name="設算工具-人事費(技工等)" sheetId="28" r:id="rId4"/>
    <sheet name="車輛費用明細表(請查填)" sheetId="22" r:id="rId5"/>
    <sheet name="114共編" sheetId="32" r:id="rId6"/>
    <sheet name="俸額、主管、專業(114.4.22)" sheetId="24" r:id="rId7"/>
    <sheet name="健保(114.1.1)" sheetId="26" r:id="rId8"/>
    <sheet name="公保(114.1.1)" sheetId="27" r:id="rId9"/>
    <sheet name="勞保(114.1.1)" sheetId="30" r:id="rId10"/>
    <sheet name="密碼" sheetId="31" r:id="rId11"/>
  </sheets>
  <definedNames>
    <definedName name="_xlnm._FilterDatabase" localSheetId="0" hidden="1">'人事費分析表(總表)(請查填)(已可調長寬)'!$A$7:$M$7</definedName>
    <definedName name="_xlnm._FilterDatabase" localSheetId="1" hidden="1">'人事費需求表(附表)(請查填)(已可調長寬)'!$A$8:$G$8</definedName>
    <definedName name="_xlnm.Print_Area" localSheetId="0">'人事費分析表(總表)(請查填)(已可調長寬)'!$A$1:$M$26</definedName>
    <definedName name="_xlnm.Print_Area" localSheetId="1">'人事費需求表(附表)(請查填)(已可調長寬)'!$A$1:$F$22</definedName>
    <definedName name="_xlnm.Print_Area" localSheetId="4">'車輛費用明細表(請查填)'!$B$1:$Q$33</definedName>
    <definedName name="_xlnm.Print_Area" localSheetId="7">'健保(114.1.1)'!#REF!</definedName>
    <definedName name="_xlnm.Print_Area" localSheetId="2">'設算工具-人事費(職員)'!$A$1:$Y$51</definedName>
    <definedName name="_xlnm.Print_Area" localSheetId="9">'勞保(114.1.1)'!$A$1:$AC$75</definedName>
    <definedName name="_xlnm.Print_Titles" localSheetId="4">'車輛費用明細表(請查填)'!$1:$6</definedName>
    <definedName name="_xlnm.Print_Titles" localSheetId="2">'設算工具-人事費(職員)'!$1:$4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1" l="1"/>
  <c r="B9" i="21"/>
  <c r="M12" i="21" l="1"/>
  <c r="M11" i="21"/>
  <c r="M10" i="21"/>
  <c r="F9" i="21"/>
  <c r="E9" i="21"/>
  <c r="D9" i="21"/>
  <c r="C9" i="21"/>
  <c r="L9" i="21"/>
  <c r="L20" i="21" s="1"/>
  <c r="M8" i="21"/>
  <c r="M9" i="21" l="1"/>
  <c r="J34" i="23" l="1"/>
  <c r="X34" i="23" s="1"/>
  <c r="Y34" i="23" s="1"/>
  <c r="K34" i="23"/>
  <c r="L34" i="23"/>
  <c r="Q34" i="23"/>
  <c r="R34" i="23"/>
  <c r="J35" i="23"/>
  <c r="T35" i="23" s="1"/>
  <c r="U35" i="23" s="1"/>
  <c r="K35" i="23"/>
  <c r="L35" i="23"/>
  <c r="Q35" i="23"/>
  <c r="R35" i="23"/>
  <c r="J36" i="23"/>
  <c r="T36" i="23" s="1"/>
  <c r="U36" i="23" s="1"/>
  <c r="K36" i="23"/>
  <c r="L36" i="23"/>
  <c r="Q36" i="23"/>
  <c r="R36" i="23"/>
  <c r="J37" i="23"/>
  <c r="X37" i="23" s="1"/>
  <c r="Y37" i="23" s="1"/>
  <c r="K37" i="23"/>
  <c r="L37" i="23"/>
  <c r="Q37" i="23"/>
  <c r="R37" i="23"/>
  <c r="J38" i="23"/>
  <c r="T38" i="23" s="1"/>
  <c r="U38" i="23" s="1"/>
  <c r="K38" i="23"/>
  <c r="L38" i="23"/>
  <c r="Q38" i="23"/>
  <c r="R38" i="23"/>
  <c r="J39" i="23"/>
  <c r="T39" i="23" s="1"/>
  <c r="U39" i="23" s="1"/>
  <c r="K39" i="23"/>
  <c r="L39" i="23"/>
  <c r="Q39" i="23"/>
  <c r="R39" i="23"/>
  <c r="J40" i="23"/>
  <c r="X40" i="23" s="1"/>
  <c r="Y40" i="23" s="1"/>
  <c r="K40" i="23"/>
  <c r="L40" i="23"/>
  <c r="Q40" i="23"/>
  <c r="R40" i="23"/>
  <c r="J41" i="23"/>
  <c r="T41" i="23" s="1"/>
  <c r="U41" i="23" s="1"/>
  <c r="K41" i="23"/>
  <c r="L41" i="23"/>
  <c r="Q41" i="23"/>
  <c r="R41" i="23"/>
  <c r="J42" i="23"/>
  <c r="T42" i="23" s="1"/>
  <c r="U42" i="23" s="1"/>
  <c r="K42" i="23"/>
  <c r="L42" i="23"/>
  <c r="Q42" i="23"/>
  <c r="R42" i="23"/>
  <c r="J43" i="23"/>
  <c r="X43" i="23" s="1"/>
  <c r="Y43" i="23" s="1"/>
  <c r="K43" i="23"/>
  <c r="L43" i="23"/>
  <c r="Q43" i="23"/>
  <c r="R43" i="23"/>
  <c r="J44" i="23"/>
  <c r="T44" i="23" s="1"/>
  <c r="U44" i="23" s="1"/>
  <c r="K44" i="23"/>
  <c r="L44" i="23"/>
  <c r="Q44" i="23"/>
  <c r="R44" i="23"/>
  <c r="J45" i="23"/>
  <c r="T45" i="23" s="1"/>
  <c r="U45" i="23" s="1"/>
  <c r="K45" i="23"/>
  <c r="L45" i="23"/>
  <c r="Q45" i="23"/>
  <c r="R45" i="23"/>
  <c r="J46" i="23"/>
  <c r="X46" i="23" s="1"/>
  <c r="Y46" i="23" s="1"/>
  <c r="K46" i="23"/>
  <c r="L46" i="23"/>
  <c r="Q46" i="23"/>
  <c r="R46" i="23"/>
  <c r="J47" i="23"/>
  <c r="T47" i="23" s="1"/>
  <c r="U47" i="23" s="1"/>
  <c r="K47" i="23"/>
  <c r="L47" i="23"/>
  <c r="Q47" i="23"/>
  <c r="R47" i="23"/>
  <c r="J48" i="23"/>
  <c r="T48" i="23" s="1"/>
  <c r="U48" i="23" s="1"/>
  <c r="K48" i="23"/>
  <c r="L48" i="23"/>
  <c r="Q48" i="23"/>
  <c r="R48" i="23"/>
  <c r="M6" i="28"/>
  <c r="N6" i="28"/>
  <c r="M7" i="28"/>
  <c r="N7" i="28"/>
  <c r="M8" i="28"/>
  <c r="N8" i="28"/>
  <c r="M9" i="28"/>
  <c r="N9" i="28"/>
  <c r="M10" i="28"/>
  <c r="N10" i="28"/>
  <c r="M11" i="28"/>
  <c r="N11" i="28"/>
  <c r="M12" i="28"/>
  <c r="N12" i="28"/>
  <c r="M13" i="28"/>
  <c r="N13" i="28"/>
  <c r="M14" i="28"/>
  <c r="N14" i="28"/>
  <c r="N5" i="28"/>
  <c r="R5" i="23"/>
  <c r="M5" i="28"/>
  <c r="Q5" i="23"/>
  <c r="AC69" i="30"/>
  <c r="AB69" i="30"/>
  <c r="AA69" i="30"/>
  <c r="Z69" i="30"/>
  <c r="Y69" i="30"/>
  <c r="X69" i="30"/>
  <c r="W69" i="30"/>
  <c r="V69" i="30"/>
  <c r="U69" i="30"/>
  <c r="T69" i="30"/>
  <c r="S69" i="30"/>
  <c r="R69" i="30"/>
  <c r="Q69" i="30"/>
  <c r="P69" i="30"/>
  <c r="O69" i="30"/>
  <c r="N69" i="30"/>
  <c r="M69" i="30"/>
  <c r="L69" i="30"/>
  <c r="K69" i="30"/>
  <c r="J69" i="30"/>
  <c r="I69" i="30"/>
  <c r="H69" i="30"/>
  <c r="G69" i="30"/>
  <c r="F69" i="30"/>
  <c r="E69" i="30"/>
  <c r="D69" i="30"/>
  <c r="C69" i="30"/>
  <c r="B69" i="30"/>
  <c r="AC68" i="30"/>
  <c r="AB68" i="30"/>
  <c r="AA68" i="30"/>
  <c r="Z68" i="30"/>
  <c r="Y68" i="30"/>
  <c r="X68" i="30"/>
  <c r="W68" i="30"/>
  <c r="V68" i="30"/>
  <c r="U68" i="30"/>
  <c r="T68" i="30"/>
  <c r="S68" i="30"/>
  <c r="R68" i="30"/>
  <c r="Q68" i="30"/>
  <c r="P68" i="30"/>
  <c r="O68" i="30"/>
  <c r="N68" i="30"/>
  <c r="M68" i="30"/>
  <c r="L68" i="30"/>
  <c r="K68" i="30"/>
  <c r="J68" i="30"/>
  <c r="I68" i="30"/>
  <c r="H68" i="30"/>
  <c r="G68" i="30"/>
  <c r="F68" i="30"/>
  <c r="E68" i="30"/>
  <c r="D68" i="30"/>
  <c r="C68" i="30"/>
  <c r="B68" i="30"/>
  <c r="AC67" i="30"/>
  <c r="AB67" i="30"/>
  <c r="AA67" i="30"/>
  <c r="Z67" i="30"/>
  <c r="Y67" i="30"/>
  <c r="X67" i="30"/>
  <c r="W67" i="30"/>
  <c r="V67" i="30"/>
  <c r="U67" i="30"/>
  <c r="T67" i="30"/>
  <c r="S67" i="30"/>
  <c r="R67" i="30"/>
  <c r="Q67" i="30"/>
  <c r="P67" i="30"/>
  <c r="O67" i="30"/>
  <c r="N67" i="30"/>
  <c r="M67" i="30"/>
  <c r="L67" i="30"/>
  <c r="K67" i="30"/>
  <c r="J67" i="30"/>
  <c r="I67" i="30"/>
  <c r="H67" i="30"/>
  <c r="G67" i="30"/>
  <c r="F67" i="30"/>
  <c r="E67" i="30"/>
  <c r="D67" i="30"/>
  <c r="C67" i="30"/>
  <c r="B67" i="30"/>
  <c r="AC66" i="30"/>
  <c r="AB66" i="30"/>
  <c r="AA66" i="30"/>
  <c r="Z66" i="30"/>
  <c r="Y66" i="30"/>
  <c r="X66" i="30"/>
  <c r="W66" i="30"/>
  <c r="V66" i="30"/>
  <c r="U66" i="30"/>
  <c r="T66" i="30"/>
  <c r="S66" i="30"/>
  <c r="R66" i="30"/>
  <c r="Q66" i="30"/>
  <c r="P66" i="30"/>
  <c r="O66" i="30"/>
  <c r="N66" i="30"/>
  <c r="M66" i="30"/>
  <c r="L66" i="30"/>
  <c r="K66" i="30"/>
  <c r="J66" i="30"/>
  <c r="I66" i="30"/>
  <c r="H66" i="30"/>
  <c r="G66" i="30"/>
  <c r="F66" i="30"/>
  <c r="E66" i="30"/>
  <c r="D66" i="30"/>
  <c r="C66" i="30"/>
  <c r="B66" i="30"/>
  <c r="AC65" i="30"/>
  <c r="AB65" i="30"/>
  <c r="AA65" i="30"/>
  <c r="Z65" i="30"/>
  <c r="Y65" i="30"/>
  <c r="X65" i="30"/>
  <c r="W65" i="30"/>
  <c r="V65" i="30"/>
  <c r="U65" i="30"/>
  <c r="T65" i="30"/>
  <c r="S65" i="30"/>
  <c r="R65" i="30"/>
  <c r="Q65" i="30"/>
  <c r="P65" i="30"/>
  <c r="O65" i="30"/>
  <c r="N65" i="30"/>
  <c r="M65" i="30"/>
  <c r="L65" i="30"/>
  <c r="K65" i="30"/>
  <c r="J65" i="30"/>
  <c r="I65" i="30"/>
  <c r="H65" i="30"/>
  <c r="G65" i="30"/>
  <c r="F65" i="30"/>
  <c r="E65" i="30"/>
  <c r="D65" i="30"/>
  <c r="C65" i="30"/>
  <c r="B65" i="30"/>
  <c r="AC64" i="30"/>
  <c r="AB64" i="30"/>
  <c r="AA64" i="30"/>
  <c r="Z64" i="30"/>
  <c r="Y64" i="30"/>
  <c r="X64" i="30"/>
  <c r="W64" i="30"/>
  <c r="V64" i="30"/>
  <c r="U64" i="30"/>
  <c r="T64" i="30"/>
  <c r="S64" i="30"/>
  <c r="R64" i="30"/>
  <c r="Q64" i="30"/>
  <c r="P64" i="30"/>
  <c r="O64" i="30"/>
  <c r="N64" i="30"/>
  <c r="M64" i="30"/>
  <c r="L64" i="30"/>
  <c r="K64" i="30"/>
  <c r="J64" i="30"/>
  <c r="I64" i="30"/>
  <c r="H64" i="30"/>
  <c r="G64" i="30"/>
  <c r="F64" i="30"/>
  <c r="E64" i="30"/>
  <c r="D64" i="30"/>
  <c r="C64" i="30"/>
  <c r="B64" i="30"/>
  <c r="AC63" i="30"/>
  <c r="AB63" i="30"/>
  <c r="AA63" i="30"/>
  <c r="Z63" i="30"/>
  <c r="Y63" i="30"/>
  <c r="X63" i="30"/>
  <c r="W63" i="30"/>
  <c r="V63" i="30"/>
  <c r="U63" i="30"/>
  <c r="T63" i="30"/>
  <c r="S63" i="30"/>
  <c r="R63" i="30"/>
  <c r="Q63" i="30"/>
  <c r="P63" i="30"/>
  <c r="O63" i="30"/>
  <c r="N63" i="30"/>
  <c r="M63" i="30"/>
  <c r="L63" i="30"/>
  <c r="K63" i="30"/>
  <c r="J63" i="30"/>
  <c r="I63" i="30"/>
  <c r="H63" i="30"/>
  <c r="G63" i="30"/>
  <c r="F63" i="30"/>
  <c r="E63" i="30"/>
  <c r="D63" i="30"/>
  <c r="C63" i="30"/>
  <c r="B63" i="30"/>
  <c r="AC62" i="30"/>
  <c r="AB62" i="30"/>
  <c r="AA62" i="30"/>
  <c r="Z62" i="30"/>
  <c r="Y62" i="30"/>
  <c r="X62" i="30"/>
  <c r="W62" i="30"/>
  <c r="V62" i="30"/>
  <c r="U62" i="30"/>
  <c r="T62" i="30"/>
  <c r="S62" i="30"/>
  <c r="R62" i="30"/>
  <c r="Q62" i="30"/>
  <c r="P62" i="30"/>
  <c r="O62" i="30"/>
  <c r="N62" i="30"/>
  <c r="M62" i="30"/>
  <c r="L62" i="30"/>
  <c r="K62" i="30"/>
  <c r="J62" i="30"/>
  <c r="I62" i="30"/>
  <c r="H62" i="30"/>
  <c r="G62" i="30"/>
  <c r="F62" i="30"/>
  <c r="E62" i="30"/>
  <c r="D62" i="30"/>
  <c r="C62" i="30"/>
  <c r="B62" i="30"/>
  <c r="AC61" i="30"/>
  <c r="AB61" i="30"/>
  <c r="AA61" i="30"/>
  <c r="Z61" i="30"/>
  <c r="Y61" i="30"/>
  <c r="X61" i="30"/>
  <c r="W61" i="30"/>
  <c r="V61" i="30"/>
  <c r="U61" i="30"/>
  <c r="T61" i="30"/>
  <c r="S61" i="30"/>
  <c r="R61" i="30"/>
  <c r="Q61" i="30"/>
  <c r="P61" i="30"/>
  <c r="O61" i="30"/>
  <c r="N61" i="30"/>
  <c r="M61" i="30"/>
  <c r="L61" i="30"/>
  <c r="K61" i="30"/>
  <c r="J61" i="30"/>
  <c r="I61" i="30"/>
  <c r="H61" i="30"/>
  <c r="G61" i="30"/>
  <c r="F61" i="30"/>
  <c r="E61" i="30"/>
  <c r="D61" i="30"/>
  <c r="C61" i="30"/>
  <c r="B61" i="30"/>
  <c r="AC60" i="30"/>
  <c r="AB60" i="30"/>
  <c r="AA60" i="30"/>
  <c r="Z60" i="30"/>
  <c r="Y60" i="30"/>
  <c r="X60" i="30"/>
  <c r="W60" i="30"/>
  <c r="V60" i="30"/>
  <c r="U60" i="30"/>
  <c r="T60" i="30"/>
  <c r="S60" i="30"/>
  <c r="R60" i="30"/>
  <c r="Q60" i="30"/>
  <c r="P60" i="30"/>
  <c r="O60" i="30"/>
  <c r="N60" i="30"/>
  <c r="M60" i="30"/>
  <c r="L60" i="30"/>
  <c r="K60" i="30"/>
  <c r="J60" i="30"/>
  <c r="I60" i="30"/>
  <c r="H60" i="30"/>
  <c r="G60" i="30"/>
  <c r="F60" i="30"/>
  <c r="E60" i="30"/>
  <c r="D60" i="30"/>
  <c r="C60" i="30"/>
  <c r="B60" i="30"/>
  <c r="AC59" i="30"/>
  <c r="AB59" i="30"/>
  <c r="AA59" i="30"/>
  <c r="Z59" i="30"/>
  <c r="Y59" i="30"/>
  <c r="X59" i="30"/>
  <c r="W59" i="30"/>
  <c r="V59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F59" i="30"/>
  <c r="E59" i="30"/>
  <c r="D59" i="30"/>
  <c r="C59" i="30"/>
  <c r="B59" i="30"/>
  <c r="AC58" i="30"/>
  <c r="AB58" i="30"/>
  <c r="AA58" i="30"/>
  <c r="Z58" i="30"/>
  <c r="Y58" i="30"/>
  <c r="X58" i="30"/>
  <c r="W58" i="30"/>
  <c r="V58" i="30"/>
  <c r="U58" i="30"/>
  <c r="T58" i="30"/>
  <c r="S58" i="30"/>
  <c r="R58" i="30"/>
  <c r="Q58" i="30"/>
  <c r="P58" i="30"/>
  <c r="O58" i="30"/>
  <c r="N58" i="30"/>
  <c r="M58" i="30"/>
  <c r="L58" i="30"/>
  <c r="K58" i="30"/>
  <c r="J58" i="30"/>
  <c r="I58" i="30"/>
  <c r="H58" i="30"/>
  <c r="G58" i="30"/>
  <c r="F58" i="30"/>
  <c r="E58" i="30"/>
  <c r="D58" i="30"/>
  <c r="C58" i="30"/>
  <c r="B58" i="30"/>
  <c r="AC57" i="30"/>
  <c r="AB57" i="30"/>
  <c r="AA57" i="30"/>
  <c r="Z57" i="30"/>
  <c r="Y57" i="30"/>
  <c r="X57" i="30"/>
  <c r="W57" i="30"/>
  <c r="V57" i="30"/>
  <c r="U57" i="30"/>
  <c r="T57" i="30"/>
  <c r="S57" i="30"/>
  <c r="R57" i="30"/>
  <c r="Q57" i="30"/>
  <c r="P57" i="30"/>
  <c r="O57" i="30"/>
  <c r="N57" i="30"/>
  <c r="M57" i="30"/>
  <c r="L57" i="30"/>
  <c r="K57" i="30"/>
  <c r="J57" i="30"/>
  <c r="I57" i="30"/>
  <c r="H57" i="30"/>
  <c r="G57" i="30"/>
  <c r="F57" i="30"/>
  <c r="E57" i="30"/>
  <c r="D57" i="30"/>
  <c r="C57" i="30"/>
  <c r="B57" i="30"/>
  <c r="AC56" i="30"/>
  <c r="AB56" i="30"/>
  <c r="AA56" i="30"/>
  <c r="Z56" i="30"/>
  <c r="Y56" i="30"/>
  <c r="X56" i="30"/>
  <c r="W56" i="30"/>
  <c r="V56" i="30"/>
  <c r="U56" i="30"/>
  <c r="T56" i="30"/>
  <c r="S56" i="30"/>
  <c r="R56" i="30"/>
  <c r="Q56" i="30"/>
  <c r="P56" i="30"/>
  <c r="O56" i="30"/>
  <c r="N56" i="30"/>
  <c r="M56" i="30"/>
  <c r="L56" i="30"/>
  <c r="K56" i="30"/>
  <c r="J56" i="30"/>
  <c r="I56" i="30"/>
  <c r="H56" i="30"/>
  <c r="G56" i="30"/>
  <c r="F56" i="30"/>
  <c r="E56" i="30"/>
  <c r="D56" i="30"/>
  <c r="C56" i="30"/>
  <c r="B56" i="30"/>
  <c r="AC55" i="30"/>
  <c r="AB55" i="30"/>
  <c r="AA55" i="30"/>
  <c r="Z55" i="30"/>
  <c r="Y55" i="30"/>
  <c r="X55" i="30"/>
  <c r="W55" i="30"/>
  <c r="V55" i="30"/>
  <c r="U55" i="30"/>
  <c r="T55" i="30"/>
  <c r="S55" i="30"/>
  <c r="R55" i="30"/>
  <c r="Q55" i="30"/>
  <c r="P55" i="30"/>
  <c r="O55" i="30"/>
  <c r="N55" i="30"/>
  <c r="M55" i="30"/>
  <c r="L55" i="30"/>
  <c r="K55" i="30"/>
  <c r="J55" i="30"/>
  <c r="I55" i="30"/>
  <c r="H55" i="30"/>
  <c r="G55" i="30"/>
  <c r="F55" i="30"/>
  <c r="E55" i="30"/>
  <c r="D55" i="30"/>
  <c r="C55" i="30"/>
  <c r="B55" i="30"/>
  <c r="AC54" i="30"/>
  <c r="AB54" i="30"/>
  <c r="AA54" i="30"/>
  <c r="Z54" i="30"/>
  <c r="Y54" i="30"/>
  <c r="X54" i="30"/>
  <c r="W54" i="30"/>
  <c r="V54" i="30"/>
  <c r="U54" i="30"/>
  <c r="T54" i="30"/>
  <c r="S54" i="30"/>
  <c r="R54" i="30"/>
  <c r="Q54" i="30"/>
  <c r="P54" i="30"/>
  <c r="O54" i="30"/>
  <c r="N54" i="30"/>
  <c r="M54" i="30"/>
  <c r="L54" i="30"/>
  <c r="K54" i="30"/>
  <c r="J54" i="30"/>
  <c r="I54" i="30"/>
  <c r="H54" i="30"/>
  <c r="G54" i="30"/>
  <c r="F54" i="30"/>
  <c r="E54" i="30"/>
  <c r="D54" i="30"/>
  <c r="C54" i="30"/>
  <c r="B54" i="30"/>
  <c r="AC53" i="30"/>
  <c r="AB53" i="30"/>
  <c r="AA53" i="30"/>
  <c r="Z53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J53" i="30"/>
  <c r="I53" i="30"/>
  <c r="H53" i="30"/>
  <c r="G53" i="30"/>
  <c r="F53" i="30"/>
  <c r="E53" i="30"/>
  <c r="D53" i="30"/>
  <c r="C53" i="30"/>
  <c r="B53" i="30"/>
  <c r="AC52" i="30"/>
  <c r="AB52" i="30"/>
  <c r="AA52" i="30"/>
  <c r="Z52" i="30"/>
  <c r="Y52" i="30"/>
  <c r="X52" i="30"/>
  <c r="W52" i="30"/>
  <c r="V52" i="30"/>
  <c r="U52" i="30"/>
  <c r="T52" i="30"/>
  <c r="S52" i="30"/>
  <c r="R52" i="30"/>
  <c r="Q52" i="30"/>
  <c r="P52" i="30"/>
  <c r="O52" i="30"/>
  <c r="N52" i="30"/>
  <c r="M52" i="30"/>
  <c r="L52" i="30"/>
  <c r="K52" i="30"/>
  <c r="J52" i="30"/>
  <c r="I52" i="30"/>
  <c r="H52" i="30"/>
  <c r="G52" i="30"/>
  <c r="F52" i="30"/>
  <c r="E52" i="30"/>
  <c r="D52" i="30"/>
  <c r="C52" i="30"/>
  <c r="B52" i="30"/>
  <c r="AC51" i="30"/>
  <c r="AB51" i="30"/>
  <c r="AA51" i="30"/>
  <c r="Z51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C51" i="30"/>
  <c r="B51" i="30"/>
  <c r="AC50" i="30"/>
  <c r="AB50" i="30"/>
  <c r="AA50" i="30"/>
  <c r="Z50" i="30"/>
  <c r="Y50" i="30"/>
  <c r="X50" i="30"/>
  <c r="W50" i="30"/>
  <c r="V50" i="30"/>
  <c r="U50" i="30"/>
  <c r="T50" i="30"/>
  <c r="S50" i="30"/>
  <c r="R50" i="30"/>
  <c r="Q50" i="30"/>
  <c r="P50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C50" i="30"/>
  <c r="B50" i="30"/>
  <c r="AC49" i="30"/>
  <c r="AB49" i="30"/>
  <c r="AA49" i="30"/>
  <c r="Z49" i="30"/>
  <c r="Y49" i="30"/>
  <c r="X49" i="30"/>
  <c r="W49" i="30"/>
  <c r="V49" i="30"/>
  <c r="U49" i="30"/>
  <c r="T49" i="30"/>
  <c r="S49" i="30"/>
  <c r="R49" i="30"/>
  <c r="Q49" i="30"/>
  <c r="P49" i="30"/>
  <c r="O49" i="30"/>
  <c r="N49" i="30"/>
  <c r="M49" i="30"/>
  <c r="L49" i="30"/>
  <c r="K49" i="30"/>
  <c r="J49" i="30"/>
  <c r="I49" i="30"/>
  <c r="H49" i="30"/>
  <c r="G49" i="30"/>
  <c r="F49" i="30"/>
  <c r="E49" i="30"/>
  <c r="D49" i="30"/>
  <c r="C49" i="30"/>
  <c r="B49" i="30"/>
  <c r="AC48" i="30"/>
  <c r="AB48" i="30"/>
  <c r="AA48" i="30"/>
  <c r="Z48" i="30"/>
  <c r="Y48" i="30"/>
  <c r="X48" i="30"/>
  <c r="W48" i="30"/>
  <c r="V48" i="30"/>
  <c r="U48" i="30"/>
  <c r="T48" i="30"/>
  <c r="S48" i="30"/>
  <c r="R48" i="30"/>
  <c r="Q48" i="30"/>
  <c r="P48" i="30"/>
  <c r="O48" i="30"/>
  <c r="N48" i="30"/>
  <c r="M48" i="30"/>
  <c r="L48" i="30"/>
  <c r="K48" i="30"/>
  <c r="J48" i="30"/>
  <c r="I48" i="30"/>
  <c r="H48" i="30"/>
  <c r="G48" i="30"/>
  <c r="F48" i="30"/>
  <c r="E48" i="30"/>
  <c r="D48" i="30"/>
  <c r="C48" i="30"/>
  <c r="B48" i="30"/>
  <c r="AC47" i="30"/>
  <c r="AB47" i="30"/>
  <c r="AA47" i="30"/>
  <c r="Z47" i="30"/>
  <c r="Y47" i="30"/>
  <c r="X47" i="30"/>
  <c r="W47" i="30"/>
  <c r="V47" i="30"/>
  <c r="U47" i="30"/>
  <c r="T47" i="30"/>
  <c r="S47" i="30"/>
  <c r="R47" i="30"/>
  <c r="Q47" i="30"/>
  <c r="P47" i="30"/>
  <c r="O47" i="30"/>
  <c r="N47" i="30"/>
  <c r="M47" i="30"/>
  <c r="L47" i="30"/>
  <c r="K47" i="30"/>
  <c r="J47" i="30"/>
  <c r="I47" i="30"/>
  <c r="H47" i="30"/>
  <c r="G47" i="30"/>
  <c r="F47" i="30"/>
  <c r="E47" i="30"/>
  <c r="D47" i="30"/>
  <c r="C47" i="30"/>
  <c r="B47" i="30"/>
  <c r="AC46" i="30"/>
  <c r="AB46" i="30"/>
  <c r="AA46" i="30"/>
  <c r="Z46" i="30"/>
  <c r="Y46" i="30"/>
  <c r="X46" i="30"/>
  <c r="W46" i="30"/>
  <c r="V46" i="30"/>
  <c r="U46" i="30"/>
  <c r="T46" i="30"/>
  <c r="S46" i="30"/>
  <c r="R46" i="30"/>
  <c r="Q46" i="30"/>
  <c r="P46" i="30"/>
  <c r="O46" i="30"/>
  <c r="N46" i="30"/>
  <c r="M46" i="30"/>
  <c r="L46" i="30"/>
  <c r="K46" i="30"/>
  <c r="J46" i="30"/>
  <c r="I46" i="30"/>
  <c r="H46" i="30"/>
  <c r="G46" i="30"/>
  <c r="F46" i="30"/>
  <c r="E46" i="30"/>
  <c r="D46" i="30"/>
  <c r="C46" i="30"/>
  <c r="B46" i="30"/>
  <c r="AC45" i="30"/>
  <c r="AB45" i="30"/>
  <c r="AA45" i="30"/>
  <c r="Z45" i="30"/>
  <c r="Y45" i="30"/>
  <c r="X45" i="30"/>
  <c r="W45" i="30"/>
  <c r="V45" i="30"/>
  <c r="U45" i="30"/>
  <c r="T45" i="30"/>
  <c r="S45" i="30"/>
  <c r="R45" i="30"/>
  <c r="Q45" i="30"/>
  <c r="P45" i="30"/>
  <c r="O45" i="30"/>
  <c r="N45" i="30"/>
  <c r="M45" i="30"/>
  <c r="L45" i="30"/>
  <c r="K45" i="30"/>
  <c r="J45" i="30"/>
  <c r="I45" i="30"/>
  <c r="H45" i="30"/>
  <c r="G45" i="30"/>
  <c r="F45" i="30"/>
  <c r="E45" i="30"/>
  <c r="D45" i="30"/>
  <c r="C45" i="30"/>
  <c r="B45" i="30"/>
  <c r="AC44" i="30"/>
  <c r="AB44" i="30"/>
  <c r="AA44" i="30"/>
  <c r="Z44" i="30"/>
  <c r="Y44" i="30"/>
  <c r="X44" i="30"/>
  <c r="W44" i="30"/>
  <c r="V44" i="30"/>
  <c r="U44" i="30"/>
  <c r="T44" i="30"/>
  <c r="S44" i="30"/>
  <c r="R44" i="30"/>
  <c r="Q44" i="30"/>
  <c r="P44" i="30"/>
  <c r="O44" i="30"/>
  <c r="N44" i="30"/>
  <c r="M44" i="30"/>
  <c r="L44" i="30"/>
  <c r="K44" i="30"/>
  <c r="J44" i="30"/>
  <c r="I44" i="30"/>
  <c r="H44" i="30"/>
  <c r="G44" i="30"/>
  <c r="F44" i="30"/>
  <c r="E44" i="30"/>
  <c r="D44" i="30"/>
  <c r="C44" i="30"/>
  <c r="B44" i="30"/>
  <c r="AC43" i="30"/>
  <c r="AB43" i="30"/>
  <c r="AA43" i="30"/>
  <c r="Z43" i="30"/>
  <c r="Y43" i="30"/>
  <c r="X43" i="30"/>
  <c r="W43" i="30"/>
  <c r="V43" i="30"/>
  <c r="U43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G43" i="30"/>
  <c r="F43" i="30"/>
  <c r="E43" i="30"/>
  <c r="D43" i="30"/>
  <c r="C43" i="30"/>
  <c r="B43" i="30"/>
  <c r="AC42" i="30"/>
  <c r="AB42" i="30"/>
  <c r="AA42" i="30"/>
  <c r="Z42" i="30"/>
  <c r="Y42" i="30"/>
  <c r="X42" i="30"/>
  <c r="W42" i="30"/>
  <c r="V42" i="30"/>
  <c r="U42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H42" i="30"/>
  <c r="G42" i="30"/>
  <c r="F42" i="30"/>
  <c r="E42" i="30"/>
  <c r="D42" i="30"/>
  <c r="C42" i="30"/>
  <c r="B42" i="30"/>
  <c r="AC41" i="30"/>
  <c r="AB41" i="30"/>
  <c r="AA41" i="30"/>
  <c r="Z41" i="30"/>
  <c r="Y41" i="30"/>
  <c r="X41" i="30"/>
  <c r="W41" i="30"/>
  <c r="V41" i="30"/>
  <c r="U41" i="30"/>
  <c r="T41" i="30"/>
  <c r="S41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E41" i="30"/>
  <c r="D41" i="30"/>
  <c r="C41" i="30"/>
  <c r="B41" i="30"/>
  <c r="AC40" i="30"/>
  <c r="AB40" i="30"/>
  <c r="AA40" i="30"/>
  <c r="Z40" i="30"/>
  <c r="Y40" i="30"/>
  <c r="X40" i="30"/>
  <c r="W40" i="30"/>
  <c r="V40" i="30"/>
  <c r="U40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C40" i="30"/>
  <c r="B40" i="30"/>
  <c r="AC35" i="30"/>
  <c r="AB35" i="30"/>
  <c r="AA35" i="30"/>
  <c r="Z35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C35" i="30"/>
  <c r="B35" i="30"/>
  <c r="AC34" i="30"/>
  <c r="AB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C34" i="30"/>
  <c r="B34" i="30"/>
  <c r="AC33" i="30"/>
  <c r="AB33" i="30"/>
  <c r="AA33" i="30"/>
  <c r="Z33" i="30"/>
  <c r="Y33" i="30"/>
  <c r="X33" i="30"/>
  <c r="W33" i="30"/>
  <c r="V33" i="30"/>
  <c r="U33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D33" i="30"/>
  <c r="C33" i="30"/>
  <c r="B33" i="30"/>
  <c r="AC32" i="30"/>
  <c r="AB32" i="30"/>
  <c r="AA32" i="30"/>
  <c r="Z32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C32" i="30"/>
  <c r="B32" i="30"/>
  <c r="AC31" i="30"/>
  <c r="AB31" i="30"/>
  <c r="AA3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B31" i="30"/>
  <c r="AC30" i="30"/>
  <c r="AB30" i="30"/>
  <c r="AA30" i="30"/>
  <c r="Z30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B30" i="30"/>
  <c r="AC29" i="30"/>
  <c r="AB29" i="30"/>
  <c r="AA29" i="30"/>
  <c r="Z29" i="30"/>
  <c r="Y29" i="30"/>
  <c r="X29" i="30"/>
  <c r="W29" i="30"/>
  <c r="V29" i="30"/>
  <c r="U29" i="30"/>
  <c r="T29" i="30"/>
  <c r="S29" i="30"/>
  <c r="R29" i="30"/>
  <c r="Q29" i="30"/>
  <c r="P29" i="30"/>
  <c r="O29" i="30"/>
  <c r="N29" i="30"/>
  <c r="M29" i="30"/>
  <c r="L29" i="30"/>
  <c r="K29" i="30"/>
  <c r="J29" i="30"/>
  <c r="I29" i="30"/>
  <c r="H29" i="30"/>
  <c r="G29" i="30"/>
  <c r="F29" i="30"/>
  <c r="E29" i="30"/>
  <c r="D29" i="30"/>
  <c r="C29" i="30"/>
  <c r="B29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C28" i="30"/>
  <c r="B28" i="30"/>
  <c r="AC27" i="30"/>
  <c r="AB27" i="30"/>
  <c r="AA27" i="30"/>
  <c r="Z27" i="30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C27" i="30"/>
  <c r="B27" i="30"/>
  <c r="AC26" i="30"/>
  <c r="AB26" i="30"/>
  <c r="AA26" i="30"/>
  <c r="Z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C26" i="30"/>
  <c r="B26" i="30"/>
  <c r="AC25" i="30"/>
  <c r="AB25" i="30"/>
  <c r="AA25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C25" i="30"/>
  <c r="B25" i="30"/>
  <c r="AC24" i="30"/>
  <c r="AB24" i="30"/>
  <c r="AA24" i="30"/>
  <c r="Z24" i="30"/>
  <c r="Y24" i="30"/>
  <c r="X24" i="30"/>
  <c r="W24" i="30"/>
  <c r="V24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C24" i="30"/>
  <c r="B24" i="30"/>
  <c r="AC23" i="30"/>
  <c r="AB23" i="30"/>
  <c r="AA23" i="30"/>
  <c r="Z23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C23" i="30"/>
  <c r="B23" i="30"/>
  <c r="AC22" i="30"/>
  <c r="AB22" i="30"/>
  <c r="AA22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C22" i="30"/>
  <c r="B22" i="30"/>
  <c r="AC21" i="30"/>
  <c r="AB21" i="30"/>
  <c r="AA21" i="30"/>
  <c r="Z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B21" i="30"/>
  <c r="AC20" i="30"/>
  <c r="AB20" i="30"/>
  <c r="AA20" i="30"/>
  <c r="Z20" i="30"/>
  <c r="Y20" i="30"/>
  <c r="X20" i="30"/>
  <c r="W20" i="30"/>
  <c r="V20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C20" i="30"/>
  <c r="B20" i="30"/>
  <c r="AC19" i="30"/>
  <c r="AB19" i="30"/>
  <c r="AA19" i="30"/>
  <c r="Z19" i="30"/>
  <c r="Y19" i="30"/>
  <c r="X19" i="30"/>
  <c r="W19" i="30"/>
  <c r="V19" i="30"/>
  <c r="U19" i="30"/>
  <c r="T19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C19" i="30"/>
  <c r="B19" i="30"/>
  <c r="AC18" i="30"/>
  <c r="AB18" i="30"/>
  <c r="AA18" i="30"/>
  <c r="Z18" i="30"/>
  <c r="Y18" i="30"/>
  <c r="X18" i="30"/>
  <c r="W18" i="30"/>
  <c r="V18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C18" i="30"/>
  <c r="B18" i="30"/>
  <c r="AC17" i="30"/>
  <c r="AB17" i="30"/>
  <c r="AA17" i="30"/>
  <c r="Z17" i="30"/>
  <c r="Y17" i="30"/>
  <c r="X17" i="30"/>
  <c r="W17" i="30"/>
  <c r="V17" i="30"/>
  <c r="U17" i="30"/>
  <c r="T17" i="30"/>
  <c r="S17" i="30"/>
  <c r="R17" i="30"/>
  <c r="Q17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C16" i="30"/>
  <c r="AB16" i="30"/>
  <c r="AA16" i="30"/>
  <c r="Z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C15" i="30"/>
  <c r="AB15" i="30"/>
  <c r="AA15" i="30"/>
  <c r="Z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C14" i="30"/>
  <c r="AB14" i="30"/>
  <c r="AA14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C12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AC10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AC8" i="30"/>
  <c r="AB8" i="30"/>
  <c r="AA8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8" i="30"/>
  <c r="F8" i="30"/>
  <c r="E8" i="30"/>
  <c r="D8" i="30"/>
  <c r="C8" i="30"/>
  <c r="B8" i="30"/>
  <c r="AC7" i="30"/>
  <c r="AB7" i="30"/>
  <c r="AA7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L5" i="23"/>
  <c r="T46" i="23" l="1"/>
  <c r="U46" i="23" s="1"/>
  <c r="M39" i="23"/>
  <c r="N39" i="23" s="1"/>
  <c r="M48" i="23"/>
  <c r="N48" i="23" s="1"/>
  <c r="T37" i="23"/>
  <c r="U37" i="23" s="1"/>
  <c r="M43" i="23"/>
  <c r="V43" i="23" s="1"/>
  <c r="W43" i="23" s="1"/>
  <c r="X42" i="23"/>
  <c r="Y42" i="23" s="1"/>
  <c r="T40" i="23"/>
  <c r="U40" i="23" s="1"/>
  <c r="M46" i="23"/>
  <c r="V46" i="23" s="1"/>
  <c r="W46" i="23" s="1"/>
  <c r="M37" i="23"/>
  <c r="N37" i="23" s="1"/>
  <c r="M42" i="23"/>
  <c r="N42" i="23" s="1"/>
  <c r="X45" i="23"/>
  <c r="Y45" i="23" s="1"/>
  <c r="X36" i="23"/>
  <c r="Y36" i="23" s="1"/>
  <c r="T43" i="23"/>
  <c r="U43" i="23" s="1"/>
  <c r="M40" i="23"/>
  <c r="V40" i="23" s="1"/>
  <c r="W40" i="23" s="1"/>
  <c r="T34" i="23"/>
  <c r="U34" i="23" s="1"/>
  <c r="M45" i="23"/>
  <c r="N45" i="23" s="1"/>
  <c r="M36" i="23"/>
  <c r="N36" i="23" s="1"/>
  <c r="X48" i="23"/>
  <c r="Y48" i="23" s="1"/>
  <c r="X39" i="23"/>
  <c r="Y39" i="23" s="1"/>
  <c r="M47" i="23"/>
  <c r="M44" i="23"/>
  <c r="M41" i="23"/>
  <c r="M38" i="23"/>
  <c r="M35" i="23"/>
  <c r="X47" i="23"/>
  <c r="Y47" i="23" s="1"/>
  <c r="X44" i="23"/>
  <c r="Y44" i="23" s="1"/>
  <c r="X41" i="23"/>
  <c r="Y41" i="23" s="1"/>
  <c r="X38" i="23"/>
  <c r="Y38" i="23" s="1"/>
  <c r="X35" i="23"/>
  <c r="Y35" i="23" s="1"/>
  <c r="M34" i="23"/>
  <c r="Q63" i="26"/>
  <c r="P63" i="26"/>
  <c r="L63" i="26"/>
  <c r="O63" i="26" s="1"/>
  <c r="Q62" i="26"/>
  <c r="P62" i="26"/>
  <c r="L62" i="26"/>
  <c r="O62" i="26" s="1"/>
  <c r="Q61" i="26"/>
  <c r="P61" i="26"/>
  <c r="L61" i="26"/>
  <c r="O61" i="26" s="1"/>
  <c r="Q60" i="26"/>
  <c r="P60" i="26"/>
  <c r="L60" i="26"/>
  <c r="M60" i="26" s="1"/>
  <c r="Q59" i="26"/>
  <c r="P59" i="26"/>
  <c r="L59" i="26"/>
  <c r="O59" i="26" s="1"/>
  <c r="Q58" i="26"/>
  <c r="P58" i="26"/>
  <c r="N58" i="26"/>
  <c r="L58" i="26"/>
  <c r="O58" i="26" s="1"/>
  <c r="Q57" i="26"/>
  <c r="P57" i="26"/>
  <c r="L57" i="26"/>
  <c r="O57" i="26" s="1"/>
  <c r="Q56" i="26"/>
  <c r="P56" i="26"/>
  <c r="L56" i="26"/>
  <c r="O56" i="26" s="1"/>
  <c r="Q55" i="26"/>
  <c r="P55" i="26"/>
  <c r="N55" i="26"/>
  <c r="M55" i="26"/>
  <c r="L55" i="26"/>
  <c r="O55" i="26" s="1"/>
  <c r="Q54" i="26"/>
  <c r="P54" i="26"/>
  <c r="L54" i="26"/>
  <c r="O54" i="26" s="1"/>
  <c r="Q53" i="26"/>
  <c r="P53" i="26"/>
  <c r="M53" i="26"/>
  <c r="L53" i="26"/>
  <c r="O53" i="26" s="1"/>
  <c r="Q52" i="26"/>
  <c r="P52" i="26"/>
  <c r="L52" i="26"/>
  <c r="O52" i="26" s="1"/>
  <c r="Q51" i="26"/>
  <c r="P51" i="26"/>
  <c r="L51" i="26"/>
  <c r="O51" i="26" s="1"/>
  <c r="Q50" i="26"/>
  <c r="P50" i="26"/>
  <c r="L50" i="26"/>
  <c r="O50" i="26" s="1"/>
  <c r="Q49" i="26"/>
  <c r="P49" i="26"/>
  <c r="L49" i="26"/>
  <c r="O49" i="26" s="1"/>
  <c r="Q48" i="26"/>
  <c r="P48" i="26"/>
  <c r="L48" i="26"/>
  <c r="N48" i="26" s="1"/>
  <c r="Q47" i="26"/>
  <c r="P47" i="26"/>
  <c r="L47" i="26"/>
  <c r="O47" i="26" s="1"/>
  <c r="Q46" i="26"/>
  <c r="P46" i="26"/>
  <c r="L46" i="26"/>
  <c r="O46" i="26" s="1"/>
  <c r="Q45" i="26"/>
  <c r="P45" i="26"/>
  <c r="L45" i="26"/>
  <c r="O45" i="26" s="1"/>
  <c r="Q44" i="26"/>
  <c r="P44" i="26"/>
  <c r="L44" i="26"/>
  <c r="O44" i="26" s="1"/>
  <c r="Q43" i="26"/>
  <c r="P43" i="26"/>
  <c r="L43" i="26"/>
  <c r="M43" i="26" s="1"/>
  <c r="Q42" i="26"/>
  <c r="P42" i="26"/>
  <c r="L42" i="26"/>
  <c r="O42" i="26" s="1"/>
  <c r="Q41" i="26"/>
  <c r="P41" i="26"/>
  <c r="L41" i="26"/>
  <c r="O41" i="26" s="1"/>
  <c r="Q40" i="26"/>
  <c r="P40" i="26"/>
  <c r="L40" i="26"/>
  <c r="N40" i="26" s="1"/>
  <c r="Q39" i="26"/>
  <c r="P39" i="26"/>
  <c r="L39" i="26"/>
  <c r="O39" i="26" s="1"/>
  <c r="Q38" i="26"/>
  <c r="P38" i="26"/>
  <c r="L38" i="26"/>
  <c r="O38" i="26" s="1"/>
  <c r="Q37" i="26"/>
  <c r="P37" i="26"/>
  <c r="L37" i="26"/>
  <c r="O37" i="26" s="1"/>
  <c r="Q36" i="26"/>
  <c r="P36" i="26"/>
  <c r="L36" i="26"/>
  <c r="N36" i="26" s="1"/>
  <c r="Q35" i="26"/>
  <c r="P35" i="26"/>
  <c r="L35" i="26"/>
  <c r="O35" i="26" s="1"/>
  <c r="Q34" i="26"/>
  <c r="P34" i="26"/>
  <c r="L34" i="26"/>
  <c r="O34" i="26" s="1"/>
  <c r="Q33" i="26"/>
  <c r="P33" i="26"/>
  <c r="L33" i="26"/>
  <c r="O33" i="26" s="1"/>
  <c r="Q32" i="26"/>
  <c r="P32" i="26"/>
  <c r="L32" i="26"/>
  <c r="O32" i="26" s="1"/>
  <c r="Q31" i="26"/>
  <c r="P31" i="26"/>
  <c r="L31" i="26"/>
  <c r="M31" i="26" s="1"/>
  <c r="Q30" i="26"/>
  <c r="P30" i="26"/>
  <c r="L30" i="26"/>
  <c r="O30" i="26" s="1"/>
  <c r="Q29" i="26"/>
  <c r="P29" i="26"/>
  <c r="L29" i="26"/>
  <c r="O29" i="26" s="1"/>
  <c r="Q28" i="26"/>
  <c r="P28" i="26"/>
  <c r="L28" i="26"/>
  <c r="N28" i="26" s="1"/>
  <c r="Q27" i="26"/>
  <c r="P27" i="26"/>
  <c r="L27" i="26"/>
  <c r="O27" i="26" s="1"/>
  <c r="Q26" i="26"/>
  <c r="P26" i="26"/>
  <c r="L26" i="26"/>
  <c r="M26" i="26" s="1"/>
  <c r="Q25" i="26"/>
  <c r="P25" i="26"/>
  <c r="L25" i="26"/>
  <c r="O25" i="26" s="1"/>
  <c r="Q24" i="26"/>
  <c r="P24" i="26"/>
  <c r="L24" i="26"/>
  <c r="N24" i="26" s="1"/>
  <c r="Q23" i="26"/>
  <c r="P23" i="26"/>
  <c r="L23" i="26"/>
  <c r="O23" i="26" s="1"/>
  <c r="Q22" i="26"/>
  <c r="P22" i="26"/>
  <c r="L22" i="26"/>
  <c r="O22" i="26" s="1"/>
  <c r="Q21" i="26"/>
  <c r="P21" i="26"/>
  <c r="L21" i="26"/>
  <c r="O21" i="26" s="1"/>
  <c r="Q20" i="26"/>
  <c r="P20" i="26"/>
  <c r="L20" i="26"/>
  <c r="O20" i="26" s="1"/>
  <c r="Q19" i="26"/>
  <c r="P19" i="26"/>
  <c r="O19" i="26"/>
  <c r="L19" i="26"/>
  <c r="M19" i="26" s="1"/>
  <c r="Q18" i="26"/>
  <c r="P18" i="26"/>
  <c r="L18" i="26"/>
  <c r="M18" i="26" s="1"/>
  <c r="Q17" i="26"/>
  <c r="P17" i="26"/>
  <c r="L17" i="26"/>
  <c r="O17" i="26" s="1"/>
  <c r="Q16" i="26"/>
  <c r="P16" i="26"/>
  <c r="L16" i="26"/>
  <c r="N16" i="26" s="1"/>
  <c r="Q15" i="26"/>
  <c r="P15" i="26"/>
  <c r="L15" i="26"/>
  <c r="O15" i="26" s="1"/>
  <c r="Q14" i="26"/>
  <c r="P14" i="26"/>
  <c r="L14" i="26"/>
  <c r="O14" i="26" s="1"/>
  <c r="Q13" i="26"/>
  <c r="P13" i="26"/>
  <c r="L13" i="26"/>
  <c r="O13" i="26" s="1"/>
  <c r="Q12" i="26"/>
  <c r="P12" i="26"/>
  <c r="L12" i="26"/>
  <c r="N12" i="26" s="1"/>
  <c r="Q11" i="26"/>
  <c r="P11" i="26"/>
  <c r="L11" i="26"/>
  <c r="M11" i="26" s="1"/>
  <c r="Q10" i="26"/>
  <c r="P10" i="26"/>
  <c r="L10" i="26"/>
  <c r="O10" i="26" s="1"/>
  <c r="Q9" i="26"/>
  <c r="P9" i="26"/>
  <c r="L9" i="26"/>
  <c r="N9" i="26" s="1"/>
  <c r="Q8" i="26"/>
  <c r="P8" i="26"/>
  <c r="L8" i="26"/>
  <c r="O8" i="26" s="1"/>
  <c r="Q7" i="26"/>
  <c r="P7" i="26"/>
  <c r="L7" i="26"/>
  <c r="M7" i="26" s="1"/>
  <c r="Q6" i="26"/>
  <c r="P6" i="26"/>
  <c r="L6" i="26"/>
  <c r="M6" i="26" s="1"/>
  <c r="J6" i="26"/>
  <c r="J7" i="26" s="1"/>
  <c r="J8" i="26" s="1"/>
  <c r="J9" i="26" s="1"/>
  <c r="J10" i="26" s="1"/>
  <c r="J11" i="26" s="1"/>
  <c r="J12" i="26" s="1"/>
  <c r="J13" i="26" s="1"/>
  <c r="J14" i="26" s="1"/>
  <c r="J15" i="26" s="1"/>
  <c r="J16" i="26" s="1"/>
  <c r="J17" i="26" s="1"/>
  <c r="J18" i="26" s="1"/>
  <c r="J19" i="26" s="1"/>
  <c r="J20" i="26" s="1"/>
  <c r="J21" i="26" s="1"/>
  <c r="J22" i="26" s="1"/>
  <c r="J23" i="26" s="1"/>
  <c r="J24" i="26" s="1"/>
  <c r="J25" i="26" s="1"/>
  <c r="J26" i="26" s="1"/>
  <c r="J27" i="26" s="1"/>
  <c r="J28" i="26" s="1"/>
  <c r="J29" i="26" s="1"/>
  <c r="J30" i="26" s="1"/>
  <c r="J31" i="26" s="1"/>
  <c r="J32" i="26" s="1"/>
  <c r="J33" i="26" s="1"/>
  <c r="J34" i="26" s="1"/>
  <c r="J35" i="26" s="1"/>
  <c r="J36" i="26" s="1"/>
  <c r="J37" i="26" s="1"/>
  <c r="J38" i="26" s="1"/>
  <c r="J39" i="26" s="1"/>
  <c r="J40" i="26" s="1"/>
  <c r="J41" i="26" s="1"/>
  <c r="J42" i="26" s="1"/>
  <c r="J43" i="26" s="1"/>
  <c r="J44" i="26" s="1"/>
  <c r="J45" i="26" s="1"/>
  <c r="J46" i="26" s="1"/>
  <c r="J47" i="26" s="1"/>
  <c r="J48" i="26" s="1"/>
  <c r="J49" i="26" s="1"/>
  <c r="J50" i="26" s="1"/>
  <c r="J51" i="26" s="1"/>
  <c r="J52" i="26" s="1"/>
  <c r="J53" i="26" s="1"/>
  <c r="J54" i="26" s="1"/>
  <c r="J55" i="26" s="1"/>
  <c r="J56" i="26" s="1"/>
  <c r="J57" i="26" s="1"/>
  <c r="J58" i="26" s="1"/>
  <c r="J59" i="26" s="1"/>
  <c r="J60" i="26" s="1"/>
  <c r="J61" i="26" s="1"/>
  <c r="J62" i="26" s="1"/>
  <c r="J63" i="26" s="1"/>
  <c r="Q5" i="26"/>
  <c r="P5" i="26"/>
  <c r="L5" i="26"/>
  <c r="O5" i="26" s="1"/>
  <c r="N26" i="26" l="1"/>
  <c r="O26" i="26"/>
  <c r="N38" i="26"/>
  <c r="O24" i="26"/>
  <c r="M35" i="26"/>
  <c r="N50" i="26"/>
  <c r="M47" i="26"/>
  <c r="P39" i="23"/>
  <c r="V45" i="23"/>
  <c r="W45" i="23" s="1"/>
  <c r="P43" i="23"/>
  <c r="S43" i="23"/>
  <c r="O43" i="23"/>
  <c r="N43" i="23"/>
  <c r="O45" i="23"/>
  <c r="S39" i="23"/>
  <c r="O39" i="23"/>
  <c r="S45" i="23"/>
  <c r="O42" i="23"/>
  <c r="P36" i="23"/>
  <c r="S42" i="23"/>
  <c r="V39" i="23"/>
  <c r="W39" i="23" s="1"/>
  <c r="P46" i="23"/>
  <c r="S46" i="23"/>
  <c r="O46" i="23"/>
  <c r="P48" i="23"/>
  <c r="N46" i="23"/>
  <c r="S48" i="23"/>
  <c r="V48" i="23"/>
  <c r="W48" i="23" s="1"/>
  <c r="O48" i="23"/>
  <c r="P42" i="23"/>
  <c r="P45" i="23"/>
  <c r="V42" i="23"/>
  <c r="W42" i="23" s="1"/>
  <c r="V37" i="23"/>
  <c r="W37" i="23" s="1"/>
  <c r="O37" i="23"/>
  <c r="P37" i="23"/>
  <c r="S40" i="23"/>
  <c r="O40" i="23"/>
  <c r="S37" i="23"/>
  <c r="S36" i="23"/>
  <c r="P40" i="23"/>
  <c r="O36" i="23"/>
  <c r="N40" i="23"/>
  <c r="V36" i="23"/>
  <c r="W36" i="23" s="1"/>
  <c r="S35" i="23"/>
  <c r="V35" i="23"/>
  <c r="W35" i="23" s="1"/>
  <c r="N35" i="23"/>
  <c r="P35" i="23"/>
  <c r="O35" i="23"/>
  <c r="V34" i="23"/>
  <c r="W34" i="23" s="1"/>
  <c r="N34" i="23"/>
  <c r="O34" i="23"/>
  <c r="P34" i="23"/>
  <c r="S34" i="23"/>
  <c r="S38" i="23"/>
  <c r="P38" i="23"/>
  <c r="V38" i="23"/>
  <c r="W38" i="23" s="1"/>
  <c r="N38" i="23"/>
  <c r="O38" i="23"/>
  <c r="P41" i="23"/>
  <c r="S41" i="23"/>
  <c r="V41" i="23"/>
  <c r="W41" i="23" s="1"/>
  <c r="N41" i="23"/>
  <c r="O41" i="23"/>
  <c r="S44" i="23"/>
  <c r="V44" i="23"/>
  <c r="W44" i="23" s="1"/>
  <c r="N44" i="23"/>
  <c r="O44" i="23"/>
  <c r="P44" i="23"/>
  <c r="S47" i="23"/>
  <c r="V47" i="23"/>
  <c r="W47" i="23" s="1"/>
  <c r="N47" i="23"/>
  <c r="P47" i="23"/>
  <c r="O47" i="23"/>
  <c r="N7" i="26"/>
  <c r="M14" i="26"/>
  <c r="N43" i="26"/>
  <c r="O7" i="26"/>
  <c r="N14" i="26"/>
  <c r="M24" i="26"/>
  <c r="O43" i="26"/>
  <c r="N52" i="26"/>
  <c r="M50" i="26"/>
  <c r="M59" i="26"/>
  <c r="M62" i="26"/>
  <c r="M20" i="26"/>
  <c r="O36" i="26"/>
  <c r="N62" i="26"/>
  <c r="N31" i="26"/>
  <c r="O12" i="26"/>
  <c r="O31" i="26"/>
  <c r="M44" i="26"/>
  <c r="N19" i="26"/>
  <c r="M38" i="26"/>
  <c r="N60" i="26"/>
  <c r="O48" i="26"/>
  <c r="O60" i="26"/>
  <c r="M23" i="26"/>
  <c r="N29" i="26"/>
  <c r="M32" i="26"/>
  <c r="M45" i="26"/>
  <c r="M57" i="26"/>
  <c r="M16" i="26"/>
  <c r="N21" i="26"/>
  <c r="M28" i="26"/>
  <c r="N33" i="26"/>
  <c r="M40" i="26"/>
  <c r="N45" i="26"/>
  <c r="M52" i="26"/>
  <c r="N57" i="26"/>
  <c r="O9" i="26"/>
  <c r="M21" i="26"/>
  <c r="N11" i="26"/>
  <c r="N23" i="26"/>
  <c r="O28" i="26"/>
  <c r="M30" i="26"/>
  <c r="N35" i="26"/>
  <c r="O40" i="26"/>
  <c r="M42" i="26"/>
  <c r="N47" i="26"/>
  <c r="M54" i="26"/>
  <c r="N59" i="26"/>
  <c r="N6" i="26"/>
  <c r="O11" i="26"/>
  <c r="M13" i="26"/>
  <c r="N18" i="26"/>
  <c r="M25" i="26"/>
  <c r="N30" i="26"/>
  <c r="M37" i="26"/>
  <c r="N42" i="26"/>
  <c r="M49" i="26"/>
  <c r="N54" i="26"/>
  <c r="M61" i="26"/>
  <c r="M9" i="26"/>
  <c r="O6" i="26"/>
  <c r="M8" i="26"/>
  <c r="N13" i="26"/>
  <c r="O18" i="26"/>
  <c r="N25" i="26"/>
  <c r="N37" i="26"/>
  <c r="N49" i="26"/>
  <c r="M56" i="26"/>
  <c r="N61" i="26"/>
  <c r="M33" i="26"/>
  <c r="O16" i="26"/>
  <c r="N8" i="26"/>
  <c r="M15" i="26"/>
  <c r="N20" i="26"/>
  <c r="M27" i="26"/>
  <c r="N32" i="26"/>
  <c r="M39" i="26"/>
  <c r="N44" i="26"/>
  <c r="M51" i="26"/>
  <c r="N56" i="26"/>
  <c r="M63" i="26"/>
  <c r="M10" i="26"/>
  <c r="N15" i="26"/>
  <c r="M22" i="26"/>
  <c r="N27" i="26"/>
  <c r="M34" i="26"/>
  <c r="N39" i="26"/>
  <c r="M46" i="26"/>
  <c r="N51" i="26"/>
  <c r="M58" i="26"/>
  <c r="N63" i="26"/>
  <c r="M5" i="26"/>
  <c r="N10" i="26"/>
  <c r="M17" i="26"/>
  <c r="N22" i="26"/>
  <c r="M29" i="26"/>
  <c r="N34" i="26"/>
  <c r="M41" i="26"/>
  <c r="N46" i="26"/>
  <c r="M12" i="26"/>
  <c r="N17" i="26"/>
  <c r="M36" i="26"/>
  <c r="N41" i="26"/>
  <c r="M48" i="26"/>
  <c r="N53" i="26"/>
  <c r="N5" i="26"/>
  <c r="A7" i="26" l="1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" i="26"/>
  <c r="H63" i="26"/>
  <c r="D63" i="26"/>
  <c r="G63" i="26" s="1"/>
  <c r="H62" i="26"/>
  <c r="D62" i="26"/>
  <c r="G62" i="26" s="1"/>
  <c r="H61" i="26"/>
  <c r="D61" i="26"/>
  <c r="G61" i="26" s="1"/>
  <c r="H60" i="26"/>
  <c r="D60" i="26"/>
  <c r="G60" i="26" s="1"/>
  <c r="H59" i="26"/>
  <c r="D59" i="26"/>
  <c r="G59" i="26" s="1"/>
  <c r="H58" i="26"/>
  <c r="D58" i="26"/>
  <c r="G58" i="26" s="1"/>
  <c r="H57" i="26"/>
  <c r="D57" i="26"/>
  <c r="G57" i="26" s="1"/>
  <c r="H56" i="26"/>
  <c r="D56" i="26"/>
  <c r="G56" i="26" s="1"/>
  <c r="H55" i="26"/>
  <c r="D55" i="26"/>
  <c r="G55" i="26" s="1"/>
  <c r="H54" i="26"/>
  <c r="D54" i="26"/>
  <c r="G54" i="26" s="1"/>
  <c r="H53" i="26"/>
  <c r="D53" i="26"/>
  <c r="G53" i="26" s="1"/>
  <c r="H52" i="26"/>
  <c r="D52" i="26"/>
  <c r="G52" i="26" s="1"/>
  <c r="H51" i="26"/>
  <c r="D51" i="26"/>
  <c r="G51" i="26" s="1"/>
  <c r="H50" i="26"/>
  <c r="D50" i="26"/>
  <c r="G50" i="26" s="1"/>
  <c r="H49" i="26"/>
  <c r="D49" i="26"/>
  <c r="G49" i="26" s="1"/>
  <c r="H48" i="26"/>
  <c r="D48" i="26"/>
  <c r="G48" i="26" s="1"/>
  <c r="H47" i="26"/>
  <c r="D47" i="26"/>
  <c r="G47" i="26" s="1"/>
  <c r="H46" i="26"/>
  <c r="D46" i="26"/>
  <c r="G46" i="26" s="1"/>
  <c r="H45" i="26"/>
  <c r="D45" i="26"/>
  <c r="G45" i="26" s="1"/>
  <c r="H44" i="26"/>
  <c r="D44" i="26"/>
  <c r="E44" i="26" s="1"/>
  <c r="H43" i="26"/>
  <c r="D43" i="26"/>
  <c r="G43" i="26" s="1"/>
  <c r="H42" i="26"/>
  <c r="D42" i="26"/>
  <c r="E42" i="26" s="1"/>
  <c r="H41" i="26"/>
  <c r="D41" i="26"/>
  <c r="G41" i="26" s="1"/>
  <c r="H40" i="26"/>
  <c r="D40" i="26"/>
  <c r="E40" i="26" s="1"/>
  <c r="H39" i="26"/>
  <c r="D39" i="26"/>
  <c r="G39" i="26" s="1"/>
  <c r="H38" i="26"/>
  <c r="D38" i="26"/>
  <c r="E38" i="26" s="1"/>
  <c r="H37" i="26"/>
  <c r="D37" i="26"/>
  <c r="G37" i="26" s="1"/>
  <c r="H36" i="26"/>
  <c r="D36" i="26"/>
  <c r="E36" i="26" s="1"/>
  <c r="H35" i="26"/>
  <c r="D35" i="26"/>
  <c r="G35" i="26" s="1"/>
  <c r="H34" i="26"/>
  <c r="D34" i="26"/>
  <c r="G34" i="26" s="1"/>
  <c r="H33" i="26"/>
  <c r="D33" i="26"/>
  <c r="G33" i="26" s="1"/>
  <c r="H32" i="26"/>
  <c r="D32" i="26"/>
  <c r="G32" i="26" s="1"/>
  <c r="H31" i="26"/>
  <c r="D31" i="26"/>
  <c r="G31" i="26" s="1"/>
  <c r="H30" i="26"/>
  <c r="D30" i="26"/>
  <c r="E30" i="26" s="1"/>
  <c r="H29" i="26"/>
  <c r="D29" i="26"/>
  <c r="G29" i="26" s="1"/>
  <c r="H28" i="26"/>
  <c r="D28" i="26"/>
  <c r="G28" i="26" s="1"/>
  <c r="H27" i="26"/>
  <c r="D27" i="26"/>
  <c r="G27" i="26" s="1"/>
  <c r="H26" i="26"/>
  <c r="D26" i="26"/>
  <c r="G26" i="26" s="1"/>
  <c r="H25" i="26"/>
  <c r="D25" i="26"/>
  <c r="G25" i="26" s="1"/>
  <c r="H24" i="26"/>
  <c r="D24" i="26"/>
  <c r="G24" i="26" s="1"/>
  <c r="H23" i="26"/>
  <c r="D23" i="26"/>
  <c r="G23" i="26" s="1"/>
  <c r="H22" i="26"/>
  <c r="D22" i="26"/>
  <c r="E22" i="26" s="1"/>
  <c r="H21" i="26"/>
  <c r="D21" i="26"/>
  <c r="G21" i="26" s="1"/>
  <c r="H20" i="26"/>
  <c r="D20" i="26"/>
  <c r="G20" i="26" s="1"/>
  <c r="H19" i="26"/>
  <c r="D19" i="26"/>
  <c r="G19" i="26" s="1"/>
  <c r="H18" i="26"/>
  <c r="D18" i="26"/>
  <c r="E18" i="26" s="1"/>
  <c r="H17" i="26"/>
  <c r="D17" i="26"/>
  <c r="G17" i="26" s="1"/>
  <c r="H16" i="26"/>
  <c r="D16" i="26"/>
  <c r="G16" i="26" s="1"/>
  <c r="H15" i="26"/>
  <c r="D15" i="26"/>
  <c r="G15" i="26" s="1"/>
  <c r="H14" i="26"/>
  <c r="D14" i="26"/>
  <c r="E14" i="26" s="1"/>
  <c r="H13" i="26"/>
  <c r="D13" i="26"/>
  <c r="G13" i="26" s="1"/>
  <c r="H12" i="26"/>
  <c r="D12" i="26"/>
  <c r="E12" i="26" s="1"/>
  <c r="H11" i="26"/>
  <c r="D11" i="26"/>
  <c r="G11" i="26" s="1"/>
  <c r="H10" i="26"/>
  <c r="D10" i="26"/>
  <c r="E10" i="26" s="1"/>
  <c r="H9" i="26"/>
  <c r="D9" i="26"/>
  <c r="G9" i="26" s="1"/>
  <c r="H8" i="26"/>
  <c r="D8" i="26"/>
  <c r="G8" i="26" s="1"/>
  <c r="H7" i="26"/>
  <c r="D7" i="26"/>
  <c r="G7" i="26" s="1"/>
  <c r="H6" i="26"/>
  <c r="D6" i="26"/>
  <c r="G6" i="26" s="1"/>
  <c r="B6" i="26"/>
  <c r="B7" i="26" s="1"/>
  <c r="B8" i="26" s="1"/>
  <c r="B9" i="26" s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H5" i="26"/>
  <c r="D5" i="26"/>
  <c r="G5" i="26" s="1"/>
  <c r="E6" i="26" l="1"/>
  <c r="E24" i="26"/>
  <c r="E32" i="26"/>
  <c r="E46" i="26"/>
  <c r="E48" i="26"/>
  <c r="E50" i="26"/>
  <c r="E54" i="26"/>
  <c r="E58" i="26"/>
  <c r="E60" i="26"/>
  <c r="E62" i="26"/>
  <c r="E8" i="26"/>
  <c r="E20" i="26"/>
  <c r="E28" i="26"/>
  <c r="E52" i="26"/>
  <c r="F10" i="26"/>
  <c r="F16" i="26"/>
  <c r="F22" i="26"/>
  <c r="F28" i="26"/>
  <c r="F38" i="26"/>
  <c r="F62" i="26"/>
  <c r="E16" i="26"/>
  <c r="E26" i="26"/>
  <c r="E34" i="26"/>
  <c r="E56" i="26"/>
  <c r="F6" i="26"/>
  <c r="F8" i="26"/>
  <c r="F12" i="26"/>
  <c r="F14" i="26"/>
  <c r="F18" i="26"/>
  <c r="F20" i="26"/>
  <c r="F24" i="26"/>
  <c r="F26" i="26"/>
  <c r="F30" i="26"/>
  <c r="F32" i="26"/>
  <c r="F34" i="26"/>
  <c r="F36" i="26"/>
  <c r="F40" i="26"/>
  <c r="F42" i="26"/>
  <c r="F44" i="26"/>
  <c r="F46" i="26"/>
  <c r="F48" i="26"/>
  <c r="F50" i="26"/>
  <c r="F52" i="26"/>
  <c r="F54" i="26"/>
  <c r="F56" i="26"/>
  <c r="F58" i="26"/>
  <c r="F60" i="26"/>
  <c r="G10" i="26"/>
  <c r="G12" i="26"/>
  <c r="G14" i="26"/>
  <c r="G18" i="26"/>
  <c r="G22" i="26"/>
  <c r="G30" i="26"/>
  <c r="G36" i="26"/>
  <c r="G38" i="26"/>
  <c r="G40" i="26"/>
  <c r="G42" i="26"/>
  <c r="G44" i="26"/>
  <c r="E5" i="26"/>
  <c r="E7" i="26"/>
  <c r="E9" i="26"/>
  <c r="E11" i="26"/>
  <c r="E13" i="26"/>
  <c r="E15" i="26"/>
  <c r="E17" i="26"/>
  <c r="E19" i="26"/>
  <c r="E21" i="26"/>
  <c r="E23" i="26"/>
  <c r="E25" i="26"/>
  <c r="E27" i="26"/>
  <c r="E29" i="26"/>
  <c r="E31" i="26"/>
  <c r="E33" i="26"/>
  <c r="E35" i="26"/>
  <c r="E37" i="26"/>
  <c r="E39" i="26"/>
  <c r="E41" i="26"/>
  <c r="E43" i="26"/>
  <c r="E45" i="26"/>
  <c r="E47" i="26"/>
  <c r="E49" i="26"/>
  <c r="E51" i="26"/>
  <c r="E53" i="26"/>
  <c r="E55" i="26"/>
  <c r="E57" i="26"/>
  <c r="E59" i="26"/>
  <c r="E61" i="26"/>
  <c r="E63" i="26"/>
  <c r="F5" i="26"/>
  <c r="F7" i="26"/>
  <c r="F9" i="26"/>
  <c r="F11" i="26"/>
  <c r="F13" i="26"/>
  <c r="F15" i="26"/>
  <c r="F17" i="26"/>
  <c r="F19" i="26"/>
  <c r="F21" i="26"/>
  <c r="F23" i="26"/>
  <c r="F25" i="26"/>
  <c r="F27" i="26"/>
  <c r="F29" i="26"/>
  <c r="F31" i="26"/>
  <c r="F33" i="26"/>
  <c r="F35" i="26"/>
  <c r="F37" i="26"/>
  <c r="F39" i="26"/>
  <c r="F41" i="26"/>
  <c r="F43" i="26"/>
  <c r="F45" i="26"/>
  <c r="F47" i="26"/>
  <c r="F49" i="26"/>
  <c r="F51" i="26"/>
  <c r="F53" i="26"/>
  <c r="F55" i="26"/>
  <c r="F57" i="26"/>
  <c r="F59" i="26"/>
  <c r="F61" i="26"/>
  <c r="F63" i="26"/>
  <c r="H6" i="28" l="1"/>
  <c r="H7" i="28"/>
  <c r="H8" i="28"/>
  <c r="H9" i="28"/>
  <c r="H10" i="28"/>
  <c r="H11" i="28"/>
  <c r="H12" i="28"/>
  <c r="H13" i="28"/>
  <c r="H14" i="28"/>
  <c r="H5" i="28"/>
  <c r="G6" i="28" l="1"/>
  <c r="G7" i="28"/>
  <c r="G8" i="28"/>
  <c r="G9" i="28"/>
  <c r="G10" i="28"/>
  <c r="G11" i="28"/>
  <c r="G12" i="28"/>
  <c r="G13" i="28"/>
  <c r="G14" i="28"/>
  <c r="AG31" i="30"/>
  <c r="AG30" i="30"/>
  <c r="AG29" i="30"/>
  <c r="AG28" i="30"/>
  <c r="AG27" i="30"/>
  <c r="AG26" i="30"/>
  <c r="AG25" i="30"/>
  <c r="AG24" i="30"/>
  <c r="AG23" i="30"/>
  <c r="AG22" i="30"/>
  <c r="AG21" i="30"/>
  <c r="AG20" i="30"/>
  <c r="AG19" i="30"/>
  <c r="AG18" i="30"/>
  <c r="AG17" i="30"/>
  <c r="AG16" i="30"/>
  <c r="AG15" i="30"/>
  <c r="AG14" i="30"/>
  <c r="AG13" i="30"/>
  <c r="AG12" i="30"/>
  <c r="AG11" i="30"/>
  <c r="AG10" i="30"/>
  <c r="AG9" i="30"/>
  <c r="AG8" i="30"/>
  <c r="AG7" i="30"/>
  <c r="AG6" i="30"/>
  <c r="AG5" i="30"/>
  <c r="AG4" i="30"/>
  <c r="I14" i="28" l="1"/>
  <c r="S14" i="28" s="1"/>
  <c r="T14" i="28" s="1"/>
  <c r="I11" i="28"/>
  <c r="P11" i="28" s="1"/>
  <c r="V11" i="28" s="1"/>
  <c r="I8" i="28"/>
  <c r="J8" i="28" s="1"/>
  <c r="K8" i="28"/>
  <c r="I12" i="28"/>
  <c r="O12" i="28" s="1"/>
  <c r="I9" i="28"/>
  <c r="I13" i="28"/>
  <c r="K13" i="28" s="1"/>
  <c r="I10" i="28"/>
  <c r="L10" i="28" s="1"/>
  <c r="I7" i="28"/>
  <c r="L7" i="28" s="1"/>
  <c r="I6" i="28"/>
  <c r="K6" i="28" s="1"/>
  <c r="K7" i="28" l="1"/>
  <c r="L8" i="28"/>
  <c r="P8" i="28"/>
  <c r="V8" i="28" s="1"/>
  <c r="L11" i="28"/>
  <c r="S8" i="28"/>
  <c r="T8" i="28" s="1"/>
  <c r="O8" i="28"/>
  <c r="O11" i="28"/>
  <c r="S11" i="28"/>
  <c r="T11" i="28" s="1"/>
  <c r="J11" i="28"/>
  <c r="K11" i="28"/>
  <c r="L14" i="28"/>
  <c r="O14" i="28"/>
  <c r="J14" i="28"/>
  <c r="P14" i="28"/>
  <c r="V14" i="28" s="1"/>
  <c r="K14" i="28"/>
  <c r="K10" i="28"/>
  <c r="J10" i="28"/>
  <c r="O10" i="28"/>
  <c r="W11" i="28"/>
  <c r="X11" i="28"/>
  <c r="Y11" i="28" s="1"/>
  <c r="W14" i="28"/>
  <c r="X14" i="28"/>
  <c r="Y14" i="28" s="1"/>
  <c r="W8" i="28"/>
  <c r="X8" i="28"/>
  <c r="Y8" i="28" s="1"/>
  <c r="O7" i="28"/>
  <c r="J7" i="28"/>
  <c r="Q8" i="28"/>
  <c r="R8" i="28" s="1"/>
  <c r="Q11" i="28"/>
  <c r="R11" i="28" s="1"/>
  <c r="L13" i="28"/>
  <c r="S13" i="28"/>
  <c r="T13" i="28" s="1"/>
  <c r="P13" i="28"/>
  <c r="V13" i="28" s="1"/>
  <c r="S12" i="28"/>
  <c r="T12" i="28" s="1"/>
  <c r="P12" i="28"/>
  <c r="V12" i="28" s="1"/>
  <c r="P9" i="28"/>
  <c r="V9" i="28" s="1"/>
  <c r="J12" i="28"/>
  <c r="L12" i="28"/>
  <c r="O9" i="28"/>
  <c r="O13" i="28"/>
  <c r="L9" i="28"/>
  <c r="K9" i="28"/>
  <c r="L6" i="28"/>
  <c r="J9" i="28"/>
  <c r="P7" i="28"/>
  <c r="V7" i="28" s="1"/>
  <c r="K12" i="28"/>
  <c r="J13" i="28"/>
  <c r="S10" i="28"/>
  <c r="T10" i="28" s="1"/>
  <c r="P10" i="28"/>
  <c r="V10" i="28" s="1"/>
  <c r="O6" i="28"/>
  <c r="P6" i="28"/>
  <c r="J6" i="28"/>
  <c r="U11" i="28"/>
  <c r="U14" i="28" l="1"/>
  <c r="U8" i="28"/>
  <c r="Q14" i="28"/>
  <c r="R14" i="28" s="1"/>
  <c r="S6" i="28"/>
  <c r="T6" i="28" s="1"/>
  <c r="V6" i="28"/>
  <c r="W12" i="28"/>
  <c r="X12" i="28"/>
  <c r="Y12" i="28" s="1"/>
  <c r="X13" i="28"/>
  <c r="Y13" i="28" s="1"/>
  <c r="W13" i="28"/>
  <c r="W10" i="28"/>
  <c r="X10" i="28"/>
  <c r="Y10" i="28" s="1"/>
  <c r="U13" i="28"/>
  <c r="W6" i="28"/>
  <c r="W9" i="28"/>
  <c r="S9" i="28"/>
  <c r="T9" i="28" s="1"/>
  <c r="W7" i="28"/>
  <c r="S7" i="28"/>
  <c r="T7" i="28" s="1"/>
  <c r="Q12" i="28"/>
  <c r="R12" i="28" s="1"/>
  <c r="Q6" i="28"/>
  <c r="R6" i="28" s="1"/>
  <c r="Q7" i="28"/>
  <c r="R7" i="28" s="1"/>
  <c r="Q13" i="28"/>
  <c r="R13" i="28" s="1"/>
  <c r="Q10" i="28"/>
  <c r="R10" i="28" s="1"/>
  <c r="U12" i="28"/>
  <c r="Q9" i="28"/>
  <c r="R9" i="28" s="1"/>
  <c r="U10" i="28"/>
  <c r="U7" i="28"/>
  <c r="U9" i="28"/>
  <c r="U6" i="28"/>
  <c r="X6" i="28" l="1"/>
  <c r="Y6" i="28" s="1"/>
  <c r="X9" i="28"/>
  <c r="Y9" i="28" s="1"/>
  <c r="X7" i="28"/>
  <c r="Y7" i="28" s="1"/>
  <c r="G5" i="28"/>
  <c r="Q6" i="23"/>
  <c r="R6" i="23"/>
  <c r="Q7" i="23"/>
  <c r="R7" i="23"/>
  <c r="Q8" i="23"/>
  <c r="R8" i="23"/>
  <c r="Q9" i="23"/>
  <c r="R9" i="23"/>
  <c r="Q10" i="23"/>
  <c r="R10" i="23"/>
  <c r="Q11" i="23"/>
  <c r="R11" i="23"/>
  <c r="Q12" i="23"/>
  <c r="R12" i="23"/>
  <c r="Q13" i="23"/>
  <c r="R13" i="23"/>
  <c r="Q14" i="23"/>
  <c r="R14" i="23"/>
  <c r="Q15" i="23"/>
  <c r="R15" i="23"/>
  <c r="Q16" i="23"/>
  <c r="R16" i="23"/>
  <c r="Q17" i="23"/>
  <c r="R17" i="23"/>
  <c r="Q18" i="23"/>
  <c r="R18" i="23"/>
  <c r="Q19" i="23"/>
  <c r="R19" i="23"/>
  <c r="Q20" i="23"/>
  <c r="R20" i="23"/>
  <c r="Q21" i="23"/>
  <c r="R21" i="23"/>
  <c r="Q22" i="23"/>
  <c r="R22" i="23"/>
  <c r="Q23" i="23"/>
  <c r="R23" i="23"/>
  <c r="Q24" i="23"/>
  <c r="R24" i="23"/>
  <c r="Q25" i="23"/>
  <c r="R25" i="23"/>
  <c r="Q26" i="23"/>
  <c r="R26" i="23"/>
  <c r="Q27" i="23"/>
  <c r="R27" i="23"/>
  <c r="Q28" i="23"/>
  <c r="R28" i="23"/>
  <c r="Q29" i="23"/>
  <c r="R29" i="23"/>
  <c r="Q30" i="23"/>
  <c r="R30" i="23"/>
  <c r="Q31" i="23"/>
  <c r="R31" i="23"/>
  <c r="Q32" i="23"/>
  <c r="R32" i="23"/>
  <c r="Q33" i="23"/>
  <c r="R33" i="23"/>
  <c r="Q49" i="23"/>
  <c r="R49" i="23"/>
  <c r="J6" i="23"/>
  <c r="X6" i="23" s="1"/>
  <c r="K6" i="23"/>
  <c r="L6" i="23"/>
  <c r="J7" i="23"/>
  <c r="X7" i="23" s="1"/>
  <c r="K7" i="23"/>
  <c r="L7" i="23"/>
  <c r="J8" i="23"/>
  <c r="X8" i="23" s="1"/>
  <c r="K8" i="23"/>
  <c r="L8" i="23"/>
  <c r="J9" i="23"/>
  <c r="K9" i="23"/>
  <c r="L9" i="23"/>
  <c r="J10" i="23"/>
  <c r="X10" i="23" s="1"/>
  <c r="K10" i="23"/>
  <c r="L10" i="23"/>
  <c r="J11" i="23"/>
  <c r="K11" i="23"/>
  <c r="L11" i="23"/>
  <c r="J12" i="23"/>
  <c r="K12" i="23"/>
  <c r="L12" i="23"/>
  <c r="J13" i="23"/>
  <c r="K13" i="23"/>
  <c r="L13" i="23"/>
  <c r="J14" i="23"/>
  <c r="K14" i="23"/>
  <c r="L14" i="23"/>
  <c r="J15" i="23"/>
  <c r="X15" i="23" s="1"/>
  <c r="K15" i="23"/>
  <c r="L15" i="23"/>
  <c r="J16" i="23"/>
  <c r="K16" i="23"/>
  <c r="L16" i="23"/>
  <c r="J17" i="23"/>
  <c r="K17" i="23"/>
  <c r="L17" i="23"/>
  <c r="J18" i="23"/>
  <c r="K18" i="23"/>
  <c r="L18" i="23"/>
  <c r="J19" i="23"/>
  <c r="X19" i="23" s="1"/>
  <c r="K19" i="23"/>
  <c r="L19" i="23"/>
  <c r="J20" i="23"/>
  <c r="K20" i="23"/>
  <c r="L20" i="23"/>
  <c r="J21" i="23"/>
  <c r="K21" i="23"/>
  <c r="L21" i="23"/>
  <c r="J22" i="23"/>
  <c r="X22" i="23" s="1"/>
  <c r="K22" i="23"/>
  <c r="L22" i="23"/>
  <c r="J23" i="23"/>
  <c r="K23" i="23"/>
  <c r="L23" i="23"/>
  <c r="J24" i="23"/>
  <c r="K24" i="23"/>
  <c r="L24" i="23"/>
  <c r="J25" i="23"/>
  <c r="K25" i="23"/>
  <c r="L25" i="23"/>
  <c r="J26" i="23"/>
  <c r="X26" i="23" s="1"/>
  <c r="K26" i="23"/>
  <c r="L26" i="23"/>
  <c r="J27" i="23"/>
  <c r="X27" i="23" s="1"/>
  <c r="K27" i="23"/>
  <c r="L27" i="23"/>
  <c r="J28" i="23"/>
  <c r="X28" i="23" s="1"/>
  <c r="K28" i="23"/>
  <c r="L28" i="23"/>
  <c r="J29" i="23"/>
  <c r="K29" i="23"/>
  <c r="L29" i="23"/>
  <c r="J30" i="23"/>
  <c r="K30" i="23"/>
  <c r="L30" i="23"/>
  <c r="J31" i="23"/>
  <c r="K31" i="23"/>
  <c r="L31" i="23"/>
  <c r="J32" i="23"/>
  <c r="K32" i="23"/>
  <c r="L32" i="23"/>
  <c r="J33" i="23"/>
  <c r="X33" i="23" s="1"/>
  <c r="K33" i="23"/>
  <c r="L33" i="23"/>
  <c r="J49" i="23"/>
  <c r="K49" i="23"/>
  <c r="L49" i="23"/>
  <c r="X9" i="23" l="1"/>
  <c r="Y9" i="23" s="1"/>
  <c r="T20" i="23"/>
  <c r="U20" i="23" s="1"/>
  <c r="X20" i="23"/>
  <c r="T16" i="23"/>
  <c r="U16" i="23" s="1"/>
  <c r="X16" i="23"/>
  <c r="T32" i="23"/>
  <c r="U32" i="23" s="1"/>
  <c r="X32" i="23"/>
  <c r="Y32" i="23" s="1"/>
  <c r="T24" i="23"/>
  <c r="U24" i="23" s="1"/>
  <c r="X24" i="23"/>
  <c r="Y24" i="23" s="1"/>
  <c r="X12" i="23"/>
  <c r="Y12" i="23" s="1"/>
  <c r="T29" i="23"/>
  <c r="U29" i="23" s="1"/>
  <c r="X29" i="23"/>
  <c r="Y29" i="23" s="1"/>
  <c r="T17" i="23"/>
  <c r="U17" i="23" s="1"/>
  <c r="X17" i="23"/>
  <c r="T13" i="23"/>
  <c r="U13" i="23" s="1"/>
  <c r="X13" i="23"/>
  <c r="T31" i="23"/>
  <c r="U31" i="23" s="1"/>
  <c r="X31" i="23"/>
  <c r="Y31" i="23" s="1"/>
  <c r="T23" i="23"/>
  <c r="U23" i="23" s="1"/>
  <c r="X23" i="23"/>
  <c r="Y23" i="23" s="1"/>
  <c r="T11" i="23"/>
  <c r="U11" i="23" s="1"/>
  <c r="X11" i="23"/>
  <c r="Y11" i="23" s="1"/>
  <c r="X25" i="23"/>
  <c r="Y25" i="23" s="1"/>
  <c r="T30" i="23"/>
  <c r="U30" i="23" s="1"/>
  <c r="X30" i="23"/>
  <c r="T18" i="23"/>
  <c r="U18" i="23" s="1"/>
  <c r="X18" i="23"/>
  <c r="Y18" i="23" s="1"/>
  <c r="X21" i="23"/>
  <c r="Y21" i="23" s="1"/>
  <c r="X49" i="23"/>
  <c r="Y49" i="23" s="1"/>
  <c r="T14" i="23"/>
  <c r="U14" i="23" s="1"/>
  <c r="X14" i="23"/>
  <c r="Y14" i="23" s="1"/>
  <c r="Y7" i="23"/>
  <c r="T6" i="23"/>
  <c r="U6" i="23" s="1"/>
  <c r="M23" i="23"/>
  <c r="V23" i="23" s="1"/>
  <c r="W23" i="23" s="1"/>
  <c r="M20" i="23"/>
  <c r="N20" i="23" s="1"/>
  <c r="T12" i="23"/>
  <c r="U12" i="23" s="1"/>
  <c r="M27" i="23"/>
  <c r="S27" i="23" s="1"/>
  <c r="M10" i="23"/>
  <c r="S10" i="23" s="1"/>
  <c r="M26" i="23"/>
  <c r="P26" i="23" s="1"/>
  <c r="M29" i="23"/>
  <c r="P29" i="23" s="1"/>
  <c r="M28" i="23"/>
  <c r="S28" i="23" s="1"/>
  <c r="M8" i="23"/>
  <c r="N8" i="23" s="1"/>
  <c r="M33" i="23"/>
  <c r="S33" i="23" s="1"/>
  <c r="M19" i="23"/>
  <c r="O19" i="23" s="1"/>
  <c r="M15" i="23"/>
  <c r="O15" i="23" s="1"/>
  <c r="M16" i="28"/>
  <c r="O29" i="23"/>
  <c r="M32" i="23"/>
  <c r="M22" i="23"/>
  <c r="M14" i="23"/>
  <c r="Y20" i="23"/>
  <c r="Y6" i="23"/>
  <c r="M18" i="23"/>
  <c r="T19" i="23"/>
  <c r="U19" i="23" s="1"/>
  <c r="M25" i="23"/>
  <c r="M17" i="23"/>
  <c r="M7" i="23"/>
  <c r="Y26" i="23"/>
  <c r="Y15" i="23"/>
  <c r="Y8" i="23"/>
  <c r="M21" i="23"/>
  <c r="T25" i="23"/>
  <c r="U25" i="23" s="1"/>
  <c r="Y33" i="23"/>
  <c r="Y27" i="23"/>
  <c r="Y22" i="23"/>
  <c r="Y16" i="23"/>
  <c r="M24" i="23"/>
  <c r="M6" i="23"/>
  <c r="T26" i="23"/>
  <c r="U26" i="23" s="1"/>
  <c r="T21" i="23"/>
  <c r="U21" i="23" s="1"/>
  <c r="T15" i="23"/>
  <c r="U15" i="23" s="1"/>
  <c r="Y10" i="23"/>
  <c r="T7" i="23"/>
  <c r="U7" i="23" s="1"/>
  <c r="M31" i="23"/>
  <c r="M13" i="23"/>
  <c r="Y28" i="23"/>
  <c r="Y17" i="23"/>
  <c r="T8" i="23"/>
  <c r="U8" i="23" s="1"/>
  <c r="M9" i="23"/>
  <c r="T33" i="23"/>
  <c r="U33" i="23" s="1"/>
  <c r="T27" i="23"/>
  <c r="U27" i="23" s="1"/>
  <c r="T22" i="23"/>
  <c r="U22" i="23" s="1"/>
  <c r="T9" i="23"/>
  <c r="U9" i="23" s="1"/>
  <c r="M49" i="23"/>
  <c r="M16" i="23"/>
  <c r="M30" i="23"/>
  <c r="M12" i="23"/>
  <c r="T49" i="23"/>
  <c r="U49" i="23" s="1"/>
  <c r="T28" i="23"/>
  <c r="U28" i="23" s="1"/>
  <c r="T10" i="23"/>
  <c r="U10" i="23" s="1"/>
  <c r="M11" i="23"/>
  <c r="Y30" i="23"/>
  <c r="Y19" i="23"/>
  <c r="Y13" i="23"/>
  <c r="I5" i="28"/>
  <c r="P23" i="23" l="1"/>
  <c r="N23" i="23"/>
  <c r="O20" i="23"/>
  <c r="S20" i="23"/>
  <c r="V20" i="23"/>
  <c r="W20" i="23" s="1"/>
  <c r="S23" i="23"/>
  <c r="P20" i="23"/>
  <c r="O23" i="23"/>
  <c r="V29" i="23"/>
  <c r="W29" i="23" s="1"/>
  <c r="O10" i="23"/>
  <c r="P8" i="23"/>
  <c r="V10" i="23"/>
  <c r="W10" i="23" s="1"/>
  <c r="N29" i="23"/>
  <c r="V26" i="23"/>
  <c r="W26" i="23" s="1"/>
  <c r="S26" i="23"/>
  <c r="O26" i="23"/>
  <c r="N10" i="23"/>
  <c r="V27" i="23"/>
  <c r="W27" i="23" s="1"/>
  <c r="N27" i="23"/>
  <c r="P27" i="23"/>
  <c r="O27" i="23"/>
  <c r="N26" i="23"/>
  <c r="P10" i="23"/>
  <c r="P28" i="23"/>
  <c r="O28" i="23"/>
  <c r="V28" i="23"/>
  <c r="W28" i="23" s="1"/>
  <c r="P15" i="23"/>
  <c r="P19" i="23"/>
  <c r="N28" i="23"/>
  <c r="V33" i="23"/>
  <c r="W33" i="23" s="1"/>
  <c r="S29" i="23"/>
  <c r="O33" i="23"/>
  <c r="S15" i="23"/>
  <c r="S19" i="23"/>
  <c r="N33" i="23"/>
  <c r="O8" i="23"/>
  <c r="P33" i="23"/>
  <c r="N15" i="23"/>
  <c r="V8" i="23"/>
  <c r="W8" i="23" s="1"/>
  <c r="V15" i="23"/>
  <c r="W15" i="23" s="1"/>
  <c r="S8" i="23"/>
  <c r="N19" i="23"/>
  <c r="V19" i="23"/>
  <c r="W19" i="23" s="1"/>
  <c r="P5" i="28"/>
  <c r="L5" i="28"/>
  <c r="J5" i="28"/>
  <c r="J16" i="28" s="1"/>
  <c r="K5" i="28"/>
  <c r="N24" i="23"/>
  <c r="O24" i="23"/>
  <c r="V24" i="23"/>
  <c r="W24" i="23" s="1"/>
  <c r="P24" i="23"/>
  <c r="N31" i="23"/>
  <c r="O31" i="23"/>
  <c r="P31" i="23"/>
  <c r="S31" i="23"/>
  <c r="V31" i="23"/>
  <c r="W31" i="23" s="1"/>
  <c r="S22" i="23"/>
  <c r="V22" i="23"/>
  <c r="W22" i="23" s="1"/>
  <c r="N22" i="23"/>
  <c r="P22" i="23"/>
  <c r="O22" i="23"/>
  <c r="N13" i="23"/>
  <c r="O13" i="23"/>
  <c r="P13" i="23"/>
  <c r="V13" i="23"/>
  <c r="W13" i="23" s="1"/>
  <c r="S13" i="23"/>
  <c r="N30" i="23"/>
  <c r="O30" i="23"/>
  <c r="P30" i="23"/>
  <c r="V30" i="23"/>
  <c r="W30" i="23" s="1"/>
  <c r="S30" i="23"/>
  <c r="O32" i="23"/>
  <c r="P32" i="23"/>
  <c r="S32" i="23"/>
  <c r="N32" i="23"/>
  <c r="V32" i="23"/>
  <c r="W32" i="23" s="1"/>
  <c r="S24" i="23"/>
  <c r="V18" i="23"/>
  <c r="W18" i="23" s="1"/>
  <c r="N18" i="23"/>
  <c r="O18" i="23"/>
  <c r="P18" i="23"/>
  <c r="S18" i="23"/>
  <c r="V12" i="23"/>
  <c r="W12" i="23" s="1"/>
  <c r="N12" i="23"/>
  <c r="O12" i="23"/>
  <c r="P12" i="23"/>
  <c r="S12" i="23"/>
  <c r="S9" i="23"/>
  <c r="V9" i="23"/>
  <c r="W9" i="23" s="1"/>
  <c r="P9" i="23"/>
  <c r="N9" i="23"/>
  <c r="O9" i="23"/>
  <c r="P16" i="23"/>
  <c r="S16" i="23"/>
  <c r="V16" i="23"/>
  <c r="W16" i="23" s="1"/>
  <c r="N16" i="23"/>
  <c r="O16" i="23"/>
  <c r="O7" i="23"/>
  <c r="P7" i="23"/>
  <c r="S7" i="23"/>
  <c r="V7" i="23"/>
  <c r="W7" i="23" s="1"/>
  <c r="N7" i="23"/>
  <c r="N14" i="23"/>
  <c r="O14" i="23"/>
  <c r="P14" i="23"/>
  <c r="S14" i="23"/>
  <c r="V14" i="23"/>
  <c r="W14" i="23" s="1"/>
  <c r="O5" i="28"/>
  <c r="V11" i="23"/>
  <c r="W11" i="23" s="1"/>
  <c r="S11" i="23"/>
  <c r="N11" i="23"/>
  <c r="O11" i="23"/>
  <c r="P11" i="23"/>
  <c r="S49" i="23"/>
  <c r="V49" i="23"/>
  <c r="W49" i="23" s="1"/>
  <c r="N49" i="23"/>
  <c r="O49" i="23"/>
  <c r="P49" i="23"/>
  <c r="S17" i="23"/>
  <c r="V17" i="23"/>
  <c r="W17" i="23" s="1"/>
  <c r="N17" i="23"/>
  <c r="O17" i="23"/>
  <c r="P17" i="23"/>
  <c r="N25" i="23"/>
  <c r="O25" i="23"/>
  <c r="P25" i="23"/>
  <c r="S25" i="23"/>
  <c r="V25" i="23"/>
  <c r="W25" i="23" s="1"/>
  <c r="N6" i="23"/>
  <c r="O6" i="23"/>
  <c r="P6" i="23"/>
  <c r="S6" i="23"/>
  <c r="V6" i="23"/>
  <c r="W6" i="23" s="1"/>
  <c r="O21" i="23"/>
  <c r="P21" i="23"/>
  <c r="S21" i="23"/>
  <c r="V21" i="23"/>
  <c r="W21" i="23" s="1"/>
  <c r="N21" i="23"/>
  <c r="V5" i="28" l="1"/>
  <c r="W5" i="28"/>
  <c r="U5" i="28"/>
  <c r="S5" i="28"/>
  <c r="Q5" i="28"/>
  <c r="R5" i="28" s="1"/>
  <c r="R16" i="28" s="1"/>
  <c r="O16" i="28"/>
  <c r="L16" i="28"/>
  <c r="K16" i="28"/>
  <c r="X5" i="28" l="1"/>
  <c r="Y5" i="28" s="1"/>
  <c r="Y16" i="28" s="1"/>
  <c r="T5" i="28"/>
  <c r="T16" i="28" s="1"/>
  <c r="Q51" i="23" l="1"/>
  <c r="K5" i="23"/>
  <c r="J5" i="23"/>
  <c r="X5" i="23" s="1"/>
  <c r="T5" i="23" l="1"/>
  <c r="U5" i="23" s="1"/>
  <c r="Y5" i="23"/>
  <c r="M5" i="23"/>
  <c r="O5" i="23" l="1"/>
  <c r="V5" i="23"/>
  <c r="W5" i="23" s="1"/>
  <c r="Y51" i="23"/>
  <c r="U51" i="23"/>
  <c r="S5" i="23"/>
  <c r="N5" i="23"/>
  <c r="P5" i="23"/>
  <c r="O51" i="23" l="1"/>
  <c r="W51" i="23"/>
  <c r="N51" i="23"/>
  <c r="P51" i="23"/>
  <c r="S51" i="23"/>
  <c r="C20" i="21" l="1"/>
  <c r="M13" i="21"/>
  <c r="M14" i="21"/>
  <c r="M15" i="21"/>
  <c r="M16" i="21"/>
  <c r="C11" i="16"/>
  <c r="C9" i="16" s="1"/>
  <c r="B11" i="16"/>
  <c r="B9" i="16" s="1"/>
  <c r="M19" i="21"/>
  <c r="E9" i="16"/>
  <c r="D20" i="21"/>
  <c r="E20" i="21"/>
  <c r="F20" i="21"/>
  <c r="G9" i="21"/>
  <c r="G20" i="21" s="1"/>
  <c r="H9" i="21"/>
  <c r="H20" i="21" s="1"/>
  <c r="I9" i="21"/>
  <c r="I20" i="21" s="1"/>
  <c r="J9" i="21"/>
  <c r="J20" i="21" s="1"/>
  <c r="K9" i="21"/>
  <c r="K20" i="21" s="1"/>
  <c r="Q7" i="22"/>
  <c r="Q8" i="22"/>
  <c r="Q9" i="22"/>
  <c r="Q10" i="22"/>
  <c r="Q11" i="22"/>
  <c r="Q12" i="22"/>
  <c r="Q13" i="22"/>
  <c r="Q14" i="22"/>
  <c r="Q15" i="22"/>
  <c r="Q16" i="22"/>
  <c r="Q17" i="22"/>
  <c r="Q18" i="22"/>
  <c r="Q19" i="22"/>
  <c r="Q20" i="22"/>
  <c r="Q21" i="22"/>
  <c r="I22" i="22"/>
  <c r="J22" i="22"/>
  <c r="M22" i="22"/>
  <c r="N22" i="22"/>
  <c r="O22" i="22"/>
  <c r="P22" i="22"/>
  <c r="M20" i="21" l="1"/>
  <c r="F9" i="16" s="1"/>
  <c r="Q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3" authorId="0" shapeId="0" xr:uid="{00000000-0006-0000-0000-000001000000}">
      <text>
        <r>
          <rPr>
            <sz val="9"/>
            <color indexed="81"/>
            <rFont val="新細明體"/>
            <family val="1"/>
            <charset val="136"/>
          </rPr>
          <t>刪除約聘僱人員欄位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00000000-0006-0000-0300-000001000000}">
      <text>
        <r>
          <rPr>
            <sz val="9"/>
            <color indexed="81"/>
            <rFont val="細明體"/>
            <family val="3"/>
            <charset val="136"/>
          </rPr>
          <t>請依</t>
        </r>
        <r>
          <rPr>
            <sz val="9"/>
            <color indexed="81"/>
            <rFont val="Tahoma"/>
            <family val="2"/>
          </rPr>
          <t>114</t>
        </r>
        <r>
          <rPr>
            <sz val="9"/>
            <color indexed="81"/>
            <rFont val="細明體"/>
            <family val="3"/>
            <charset val="136"/>
          </rPr>
          <t>年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細明體"/>
            <family val="3"/>
            <charset val="136"/>
          </rPr>
          <t>月份薪資清冊所列俸點
倘若已晉級，按晉1級估算
倘若未晉級，按晉2級估算</t>
        </r>
      </text>
    </comment>
    <comment ref="O3" authorId="0" shapeId="0" xr:uid="{00000000-0006-0000-0300-000002000000}">
      <text>
        <r>
          <rPr>
            <sz val="9"/>
            <color indexed="81"/>
            <rFont val="細明體"/>
            <family val="3"/>
            <charset val="136"/>
          </rPr>
          <t>政務官不會有考績獎金，請自行手動刪除</t>
        </r>
      </text>
    </comment>
    <comment ref="T3" authorId="0" shapeId="0" xr:uid="{00000000-0006-0000-0300-000003000000}">
      <text>
        <r>
          <rPr>
            <sz val="9"/>
            <color indexed="81"/>
            <rFont val="細明體"/>
            <family val="3"/>
            <charset val="136"/>
          </rPr>
          <t>退休離職儲金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本俸2倍*15%
政府負擔65%
個人負擔35%</t>
        </r>
      </text>
    </comment>
    <comment ref="V3" authorId="0" shapeId="0" xr:uid="{00000000-0006-0000-0300-000004000000}">
      <text>
        <r>
          <rPr>
            <sz val="9"/>
            <color indexed="81"/>
            <rFont val="細明體"/>
            <family val="3"/>
            <charset val="136"/>
          </rPr>
          <t>投保級距看(本俸+專加+主加)</t>
        </r>
      </text>
    </comment>
    <comment ref="X3" authorId="0" shapeId="0" xr:uid="{00000000-0006-0000-0300-000005000000}">
      <text>
        <r>
          <rPr>
            <sz val="9"/>
            <color indexed="81"/>
            <rFont val="細明體"/>
            <family val="3"/>
            <charset val="136"/>
          </rPr>
          <t>投保級距看(本俸)
114.1.1起
一般費率：7.22%
全額年金費率：16.33%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3" authorId="0" shapeId="0" xr:uid="{00000000-0006-0000-0400-000001000000}">
      <text>
        <r>
          <rPr>
            <sz val="9"/>
            <color indexed="81"/>
            <rFont val="細明體"/>
            <family val="3"/>
            <charset val="136"/>
          </rPr>
          <t>雖不可強制勞工休假，惟為估計預算最大值，仍以強制休假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細明體"/>
            <family val="3"/>
            <charset val="136"/>
          </rPr>
          <t>天估算</t>
        </r>
      </text>
    </comment>
    <comment ref="Q3" authorId="0" shapeId="0" xr:uid="{00000000-0006-0000-0400-000002000000}">
      <text>
        <r>
          <rPr>
            <sz val="9"/>
            <color indexed="81"/>
            <rFont val="細明體"/>
            <family val="3"/>
            <charset val="136"/>
          </rPr>
          <t>退休離職儲金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勞工退休金＝月提繳工資×雇主提繳率</t>
        </r>
        <r>
          <rPr>
            <sz val="9"/>
            <color indexed="81"/>
            <rFont val="Tahoma"/>
            <family val="2"/>
          </rPr>
          <t>(6%)</t>
        </r>
        <r>
          <rPr>
            <sz val="9"/>
            <color indexed="81"/>
            <rFont val="細明體"/>
            <family val="3"/>
            <charset val="136"/>
          </rPr>
          <t xml:space="preserve">。
月提繳工資
</t>
        </r>
        <r>
          <rPr>
            <sz val="9"/>
            <color indexed="81"/>
            <rFont val="Tahoma"/>
            <family val="2"/>
          </rPr>
          <t xml:space="preserve">https://www.bli.gov.tw/0012959.html
</t>
        </r>
        <r>
          <rPr>
            <sz val="9"/>
            <color indexed="81"/>
            <rFont val="細明體"/>
            <family val="3"/>
            <charset val="136"/>
          </rPr>
          <t>與勞建保月投保金額一致</t>
        </r>
      </text>
    </comment>
    <comment ref="S3" authorId="0" shapeId="0" xr:uid="{00000000-0006-0000-0400-000003000000}">
      <text>
        <r>
          <rPr>
            <sz val="9"/>
            <color indexed="81"/>
            <rFont val="細明體"/>
            <family val="3"/>
            <charset val="136"/>
          </rPr>
          <t>公、民營事業、機構及有一定雇主之受僱者
全民健康保險保險費負擔金額表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細明體"/>
            <family val="3"/>
            <charset val="136"/>
          </rPr>
          <t>三</t>
        </r>
        <r>
          <rPr>
            <sz val="9"/>
            <color indexed="81"/>
            <rFont val="Tahoma"/>
            <family val="2"/>
          </rPr>
          <t>)</t>
        </r>
      </text>
    </comment>
    <comment ref="U3" authorId="0" shapeId="0" xr:uid="{00000000-0006-0000-0400-000004000000}">
      <text>
        <r>
          <rPr>
            <sz val="9"/>
            <color indexed="81"/>
            <rFont val="細明體"/>
            <family val="3"/>
            <charset val="136"/>
          </rPr>
          <t>投保級距看(本俸)
普通事故保險(11.5%)+就業保險(1%)
+職業災害保險(0.16%)
+工資墊償基金(0.025%)
(參考114年度短期進用及約用人員勞健保費率調整表)(人事處製作)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200-000001000000}">
      <text>
        <r>
          <rPr>
            <sz val="12"/>
            <color indexed="81"/>
            <rFont val="Tahoma"/>
            <family val="2"/>
          </rPr>
          <t>113</t>
        </r>
        <r>
          <rPr>
            <sz val="12"/>
            <color indexed="81"/>
            <rFont val="細明體"/>
            <family val="3"/>
            <charset val="136"/>
          </rPr>
          <t>及</t>
        </r>
        <r>
          <rPr>
            <sz val="12"/>
            <color indexed="81"/>
            <rFont val="Tahoma"/>
            <family val="2"/>
          </rPr>
          <t>114</t>
        </r>
        <r>
          <rPr>
            <sz val="12"/>
            <color indexed="81"/>
            <rFont val="細明體"/>
            <family val="3"/>
            <charset val="136"/>
          </rPr>
          <t>年度新購車輛請檢附行照影本</t>
        </r>
        <r>
          <rPr>
            <sz val="12"/>
            <color indexed="81"/>
            <rFont val="Tahoma"/>
            <family val="2"/>
          </rPr>
          <t>1</t>
        </r>
        <r>
          <rPr>
            <sz val="12"/>
            <color indexed="81"/>
            <rFont val="細明體"/>
            <family val="3"/>
            <charset val="136"/>
          </rPr>
          <t>份</t>
        </r>
      </text>
    </comment>
  </commentList>
</comments>
</file>

<file path=xl/sharedStrings.xml><?xml version="1.0" encoding="utf-8"?>
<sst xmlns="http://schemas.openxmlformats.org/spreadsheetml/2006/main" count="556" uniqueCount="410">
  <si>
    <t>正式員額</t>
  </si>
  <si>
    <t>駕駛</t>
  </si>
  <si>
    <t>技工</t>
  </si>
  <si>
    <t>工友</t>
  </si>
  <si>
    <t>民意代表</t>
    <phoneticPr fontId="2" type="noConversion"/>
  </si>
  <si>
    <t>預算員額</t>
    <phoneticPr fontId="2" type="noConversion"/>
  </si>
  <si>
    <t>總計</t>
    <phoneticPr fontId="2" type="noConversion"/>
  </si>
  <si>
    <t>機關(單位)名稱</t>
    <phoneticPr fontId="15" type="noConversion"/>
  </si>
  <si>
    <t>退休人員</t>
    <phoneticPr fontId="2" type="noConversion"/>
  </si>
  <si>
    <t>人 事 費 分 析 表</t>
    <phoneticPr fontId="2" type="noConversion"/>
  </si>
  <si>
    <t>單位：元</t>
    <phoneticPr fontId="16" type="noConversion"/>
  </si>
  <si>
    <t>類別</t>
    <phoneticPr fontId="2" type="noConversion"/>
  </si>
  <si>
    <t>全年度人事費</t>
    <phoneticPr fontId="2" type="noConversion"/>
  </si>
  <si>
    <t>民意代表待遇</t>
    <phoneticPr fontId="2" type="noConversion"/>
  </si>
  <si>
    <t>政務人員待遇</t>
    <phoneticPr fontId="2" type="noConversion"/>
  </si>
  <si>
    <t>法定編制人員待遇</t>
    <phoneticPr fontId="2" type="noConversion"/>
  </si>
  <si>
    <t>技工及工友待遇</t>
    <phoneticPr fontId="2" type="noConversion"/>
  </si>
  <si>
    <t>獎金</t>
    <phoneticPr fontId="2" type="noConversion"/>
  </si>
  <si>
    <t>其他給與</t>
    <phoneticPr fontId="2" type="noConversion"/>
  </si>
  <si>
    <t>退休退職給付</t>
    <phoneticPr fontId="2" type="noConversion"/>
  </si>
  <si>
    <t>退休離職儲金</t>
    <phoneticPr fontId="2" type="noConversion"/>
  </si>
  <si>
    <t>保險</t>
    <phoneticPr fontId="2" type="noConversion"/>
  </si>
  <si>
    <t>民意代表</t>
    <phoneticPr fontId="16" type="noConversion"/>
  </si>
  <si>
    <r>
      <t>正式員額</t>
    </r>
    <r>
      <rPr>
        <sz val="12"/>
        <rFont val="Times New Roman"/>
        <family val="1"/>
      </rPr>
      <t xml:space="preserve"> </t>
    </r>
    <phoneticPr fontId="2" type="noConversion"/>
  </si>
  <si>
    <r>
      <t xml:space="preserve">       </t>
    </r>
    <r>
      <rPr>
        <sz val="12"/>
        <rFont val="標楷體"/>
        <family val="4"/>
        <charset val="136"/>
      </rPr>
      <t>職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員</t>
    </r>
    <phoneticPr fontId="2" type="noConversion"/>
  </si>
  <si>
    <r>
      <t xml:space="preserve">       </t>
    </r>
    <r>
      <rPr>
        <sz val="12"/>
        <rFont val="標楷體"/>
        <family val="4"/>
        <charset val="136"/>
      </rPr>
      <t>警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員</t>
    </r>
    <phoneticPr fontId="2" type="noConversion"/>
  </si>
  <si>
    <r>
      <t xml:space="preserve">       </t>
    </r>
    <r>
      <rPr>
        <sz val="12"/>
        <rFont val="標楷體"/>
        <family val="4"/>
        <charset val="136"/>
      </rPr>
      <t>消防人員</t>
    </r>
    <phoneticPr fontId="2" type="noConversion"/>
  </si>
  <si>
    <t>臨時編制</t>
    <phoneticPr fontId="16" type="noConversion"/>
  </si>
  <si>
    <t>技工</t>
    <phoneticPr fontId="2" type="noConversion"/>
  </si>
  <si>
    <t>駕駛</t>
    <phoneticPr fontId="2" type="noConversion"/>
  </si>
  <si>
    <t>工友</t>
    <phoneticPr fontId="2" type="noConversion"/>
  </si>
  <si>
    <t>其他人事費</t>
    <phoneticPr fontId="2" type="noConversion"/>
  </si>
  <si>
    <t>全年總計</t>
    <phoneticPr fontId="2" type="noConversion"/>
  </si>
  <si>
    <t>牌照稅</t>
  </si>
  <si>
    <t>總排氣量</t>
  </si>
  <si>
    <t>使 用 費</t>
  </si>
  <si>
    <t>數 量</t>
  </si>
  <si>
    <t>單 價</t>
  </si>
  <si>
    <t>金 額</t>
  </si>
  <si>
    <t>(立方公分)</t>
  </si>
  <si>
    <t>(全年)</t>
  </si>
  <si>
    <t>(公升)</t>
  </si>
  <si>
    <t>車 輛 費 用 明 細 表</t>
    <phoneticPr fontId="2" type="noConversion"/>
  </si>
  <si>
    <t>車</t>
    <phoneticPr fontId="2" type="noConversion"/>
  </si>
  <si>
    <t>乘客人數
(不含司機)</t>
    <phoneticPr fontId="2" type="noConversion"/>
  </si>
  <si>
    <t>購置
年月</t>
    <phoneticPr fontId="16" type="noConversion"/>
  </si>
  <si>
    <t xml:space="preserve"> 汽  缸 </t>
    <phoneticPr fontId="16" type="noConversion"/>
  </si>
  <si>
    <t>燃    料</t>
    <phoneticPr fontId="16" type="noConversion"/>
  </si>
  <si>
    <t xml:space="preserve"> 油 料 費 (全年) </t>
    <phoneticPr fontId="16" type="noConversion"/>
  </si>
  <si>
    <t>養 護 費</t>
    <phoneticPr fontId="16" type="noConversion"/>
  </si>
  <si>
    <t xml:space="preserve">車輛
保險費 </t>
    <phoneticPr fontId="16" type="noConversion"/>
  </si>
  <si>
    <t xml:space="preserve">車輛
檢驗費 </t>
    <phoneticPr fontId="16" type="noConversion"/>
  </si>
  <si>
    <t>合    計</t>
    <phoneticPr fontId="16" type="noConversion"/>
  </si>
  <si>
    <t>輛</t>
    <phoneticPr fontId="2" type="noConversion"/>
  </si>
  <si>
    <t>車輛種類</t>
    <phoneticPr fontId="16" type="noConversion"/>
  </si>
  <si>
    <t>數</t>
    <phoneticPr fontId="2" type="noConversion"/>
  </si>
  <si>
    <t>(全年)</t>
    <phoneticPr fontId="16" type="noConversion"/>
  </si>
  <si>
    <t>(元)</t>
    <phoneticPr fontId="16" type="noConversion"/>
  </si>
  <si>
    <t>總      計</t>
    <phoneticPr fontId="16" type="noConversion"/>
  </si>
  <si>
    <t>填表說明：</t>
    <phoneticPr fontId="2" type="noConversion"/>
  </si>
  <si>
    <t>二、每輛油料費計列標準：</t>
    <phoneticPr fontId="2" type="noConversion"/>
  </si>
  <si>
    <t>製表：</t>
    <phoneticPr fontId="2" type="noConversion"/>
  </si>
  <si>
    <t>單位主管：</t>
    <phoneticPr fontId="2" type="noConversion"/>
  </si>
  <si>
    <t>【總表】</t>
    <phoneticPr fontId="2" type="noConversion"/>
  </si>
  <si>
    <t>合 計
(A)</t>
    <phoneticPr fontId="2" type="noConversion"/>
  </si>
  <si>
    <t>製表：</t>
    <phoneticPr fontId="16" type="noConversion"/>
  </si>
  <si>
    <t>單位主管：</t>
    <phoneticPr fontId="16" type="noConversion"/>
  </si>
  <si>
    <t>【附表】</t>
    <phoneticPr fontId="2" type="noConversion"/>
  </si>
  <si>
    <t>單位主管：</t>
  </si>
  <si>
    <t>退休人員(註2)</t>
    <phoneticPr fontId="16" type="noConversion"/>
  </si>
  <si>
    <t>編制員額</t>
    <phoneticPr fontId="2" type="noConversion"/>
  </si>
  <si>
    <t>得發放三節慰問金人數(註3)</t>
    <phoneticPr fontId="16" type="noConversion"/>
  </si>
  <si>
    <t>得發放三節慰問金人數</t>
    <phoneticPr fontId="2" type="noConversion"/>
  </si>
  <si>
    <t xml:space="preserve">    2.退休人數按編列統籌科目「退休退職給付」二級用途別科目預算所計列支員額數填列。</t>
    <phoneticPr fontId="16" type="noConversion"/>
  </si>
  <si>
    <t>5月實際員額</t>
    <phoneticPr fontId="2" type="noConversion"/>
  </si>
  <si>
    <t>加班費</t>
    <phoneticPr fontId="2" type="noConversion"/>
  </si>
  <si>
    <t>P14</t>
    <phoneticPr fontId="16" type="noConversion"/>
  </si>
  <si>
    <t>P13</t>
    <phoneticPr fontId="16" type="noConversion"/>
  </si>
  <si>
    <t>P12</t>
    <phoneticPr fontId="16" type="noConversion"/>
  </si>
  <si>
    <t>P11</t>
    <phoneticPr fontId="16" type="noConversion"/>
  </si>
  <si>
    <t>P10</t>
    <phoneticPr fontId="16" type="noConversion"/>
  </si>
  <si>
    <t>P09</t>
    <phoneticPr fontId="16" type="noConversion"/>
  </si>
  <si>
    <t>P08</t>
    <phoneticPr fontId="16" type="noConversion"/>
  </si>
  <si>
    <t>P07</t>
    <phoneticPr fontId="16" type="noConversion"/>
  </si>
  <si>
    <t>P06</t>
    <phoneticPr fontId="16" type="noConversion"/>
  </si>
  <si>
    <t>P05</t>
    <phoneticPr fontId="16" type="noConversion"/>
  </si>
  <si>
    <t>P04</t>
    <phoneticPr fontId="16" type="noConversion"/>
  </si>
  <si>
    <t>P03</t>
    <phoneticPr fontId="16" type="noConversion"/>
  </si>
  <si>
    <t>P02</t>
    <phoneticPr fontId="16" type="noConversion"/>
  </si>
  <si>
    <t>P01</t>
    <phoneticPr fontId="16" type="noConversion"/>
  </si>
  <si>
    <t>公務人員</t>
    <phoneticPr fontId="16" type="noConversion"/>
  </si>
  <si>
    <t>表二</t>
    <phoneticPr fontId="16" type="noConversion"/>
  </si>
  <si>
    <t>表三</t>
    <phoneticPr fontId="16" type="noConversion"/>
  </si>
  <si>
    <t>表五</t>
    <phoneticPr fontId="16" type="noConversion"/>
  </si>
  <si>
    <t>表七</t>
    <phoneticPr fontId="16" type="noConversion"/>
  </si>
  <si>
    <t>表十</t>
    <phoneticPr fontId="16" type="noConversion"/>
  </si>
  <si>
    <t>表十四</t>
    <phoneticPr fontId="16" type="noConversion"/>
  </si>
  <si>
    <t>表二十</t>
    <phoneticPr fontId="16" type="noConversion"/>
  </si>
  <si>
    <t>V</t>
    <phoneticPr fontId="16" type="noConversion"/>
  </si>
  <si>
    <t>X</t>
    <phoneticPr fontId="16" type="noConversion"/>
  </si>
  <si>
    <t>專業加給</t>
    <phoneticPr fontId="16" type="noConversion"/>
  </si>
  <si>
    <t>專業加給
表別</t>
    <phoneticPr fontId="16" type="noConversion"/>
  </si>
  <si>
    <t>主管加給</t>
    <phoneticPr fontId="16" type="noConversion"/>
  </si>
  <si>
    <t>俸點</t>
    <phoneticPr fontId="16" type="noConversion"/>
  </si>
  <si>
    <t>休假天數</t>
    <phoneticPr fontId="16" type="noConversion"/>
  </si>
  <si>
    <t>強制休假</t>
    <phoneticPr fontId="16" type="noConversion"/>
  </si>
  <si>
    <t>未休畢天數</t>
    <phoneticPr fontId="16" type="noConversion"/>
  </si>
  <si>
    <t>未休假
加班費</t>
    <phoneticPr fontId="16" type="noConversion"/>
  </si>
  <si>
    <t>單位：新台幣元</t>
  </si>
  <si>
    <t>月投保金額</t>
  </si>
  <si>
    <t>被保險人及眷屬負擔金額﹝負擔比率30%﹞</t>
    <phoneticPr fontId="16" type="noConversion"/>
  </si>
  <si>
    <t>本人</t>
    <phoneticPr fontId="16" type="noConversion"/>
  </si>
  <si>
    <t>本人+１眷口</t>
    <phoneticPr fontId="16" type="noConversion"/>
  </si>
  <si>
    <t>本人+２眷口</t>
    <phoneticPr fontId="16" type="noConversion"/>
  </si>
  <si>
    <t>本人+３眷口</t>
    <phoneticPr fontId="16" type="noConversion"/>
  </si>
  <si>
    <t>待遇</t>
    <phoneticPr fontId="16" type="noConversion"/>
  </si>
  <si>
    <t>考績獎金</t>
    <phoneticPr fontId="16" type="noConversion"/>
  </si>
  <si>
    <t>年終獎金</t>
    <phoneticPr fontId="16" type="noConversion"/>
  </si>
  <si>
    <t>公保(機關負擔)</t>
    <phoneticPr fontId="16" type="noConversion"/>
  </si>
  <si>
    <t>技工工友駕駛</t>
    <phoneticPr fontId="16" type="noConversion"/>
  </si>
  <si>
    <t>薪點</t>
    <phoneticPr fontId="16" type="noConversion"/>
  </si>
  <si>
    <t>月支數額</t>
    <phoneticPr fontId="16" type="noConversion"/>
  </si>
  <si>
    <t>專業加給</t>
    <phoneticPr fontId="16" type="noConversion"/>
  </si>
  <si>
    <t>技工</t>
    <phoneticPr fontId="16" type="noConversion"/>
  </si>
  <si>
    <t>駕駛</t>
    <phoneticPr fontId="16" type="noConversion"/>
  </si>
  <si>
    <t>工友</t>
    <phoneticPr fontId="16" type="noConversion"/>
  </si>
  <si>
    <t>職稱</t>
    <phoneticPr fontId="16" type="noConversion"/>
  </si>
  <si>
    <t>退休準備金</t>
    <phoneticPr fontId="16" type="noConversion"/>
  </si>
  <si>
    <t>級距</t>
    <phoneticPr fontId="16" type="noConversion"/>
  </si>
  <si>
    <t>投保級距</t>
    <phoneticPr fontId="16" type="noConversion"/>
  </si>
  <si>
    <t>勞保(機關負擔)</t>
    <phoneticPr fontId="16" type="noConversion"/>
  </si>
  <si>
    <t xml:space="preserve">      ※本表不含勞工職業災害保險費，職業災害保險費率依投保單位行業別而有不同，請按繳款單所列職業災害保險費率自行計算，並請依規定職業災害保險費全部由投保單位負擔。單位：新台幣元</t>
    <phoneticPr fontId="16" type="noConversion"/>
  </si>
  <si>
    <t>勞工</t>
  </si>
  <si>
    <t>單位</t>
  </si>
  <si>
    <t>機關負擔</t>
    <phoneticPr fontId="16" type="noConversion"/>
  </si>
  <si>
    <t>﹝公、民營事業、機構及有一定雇主之受僱者適用﹞</t>
    <phoneticPr fontId="16" type="noConversion"/>
  </si>
  <si>
    <t>被保險人及眷屬負擔金額﹝負擔比率30%﹞</t>
  </si>
  <si>
    <t>投保單位負擔金額﹝負擔比率60%﹞</t>
    <phoneticPr fontId="16" type="noConversion"/>
  </si>
  <si>
    <t>政府補助金額﹝補助比率10%﹞</t>
    <phoneticPr fontId="16" type="noConversion"/>
  </si>
  <si>
    <t xml:space="preserve">                         中央健康保險署製表</t>
    <phoneticPr fontId="16" type="noConversion"/>
  </si>
  <si>
    <t>普通事故保險、就業保險</t>
    <phoneticPr fontId="16" type="noConversion"/>
  </si>
  <si>
    <t>職業災害保險</t>
    <phoneticPr fontId="16" type="noConversion"/>
  </si>
  <si>
    <t>工資墊償基金</t>
    <phoneticPr fontId="16" type="noConversion"/>
  </si>
  <si>
    <t>月</t>
    <phoneticPr fontId="16" type="noConversion"/>
  </si>
  <si>
    <t>年</t>
    <phoneticPr fontId="16" type="noConversion"/>
  </si>
  <si>
    <t>表六</t>
    <phoneticPr fontId="16" type="noConversion"/>
  </si>
  <si>
    <t>健保(機關負擔)</t>
    <phoneticPr fontId="16" type="noConversion"/>
  </si>
  <si>
    <t>全民健康保險保險費負擔金額表(一)</t>
    <phoneticPr fontId="16" type="noConversion"/>
  </si>
  <si>
    <t>﹝公務人員、公職人員、志願役軍人適用﹞</t>
    <phoneticPr fontId="16" type="noConversion"/>
  </si>
  <si>
    <t>投保金額等級</t>
    <phoneticPr fontId="16" type="noConversion"/>
  </si>
  <si>
    <t>投保單位負擔金額
﹝負擔比率70%﹞</t>
    <phoneticPr fontId="16" type="noConversion"/>
  </si>
  <si>
    <t>114年1月1日起實施</t>
    <phoneticPr fontId="16" type="noConversion"/>
  </si>
  <si>
    <t xml:space="preserve">                        中央健康保險署製表</t>
    <phoneticPr fontId="16" type="noConversion"/>
  </si>
  <si>
    <t>註:1.自114年1月1日起配合基本工資調整，第一級調整為28,590元，投保金額最高一級調整為313,000元。</t>
    <phoneticPr fontId="16" type="noConversion"/>
  </si>
  <si>
    <t xml:space="preserve">   3.自110年1月1日起費率調整為5.17%。</t>
    <phoneticPr fontId="16" type="noConversion"/>
  </si>
  <si>
    <t>全民健康保險保險費負擔金額表(三)</t>
    <phoneticPr fontId="16" type="noConversion"/>
  </si>
  <si>
    <t>投保金額等級</t>
    <phoneticPr fontId="16" type="noConversion"/>
  </si>
  <si>
    <t>月投保金額</t>
    <phoneticPr fontId="16" type="noConversion"/>
  </si>
  <si>
    <t>本人</t>
    <phoneticPr fontId="16" type="noConversion"/>
  </si>
  <si>
    <t>本人+１眷口</t>
    <phoneticPr fontId="16" type="noConversion"/>
  </si>
  <si>
    <t>本人+３眷口</t>
    <phoneticPr fontId="16" type="noConversion"/>
  </si>
  <si>
    <t>114年1月1日起實施</t>
    <phoneticPr fontId="16" type="noConversion"/>
  </si>
  <si>
    <t>註:1.自114年1月1日起配合基本工資調整，第一級調整為28,590元，投保金額最高一級調整為313,000元。</t>
    <phoneticPr fontId="16" type="noConversion"/>
  </si>
  <si>
    <t>https://www.nhi.gov.tw/ch/np-2571-1.html</t>
    <phoneticPr fontId="16" type="noConversion"/>
  </si>
  <si>
    <t>https://www.mocs.gov.tw/pages/detail.aspx?Node=38&amp;Page=12574&amp;Index=1</t>
    <phoneticPr fontId="16" type="noConversion"/>
  </si>
  <si>
    <t>https://www.bot.com.tw/tw/policy-business/government-employees-insurance-service/about-government-employees-insurance/type-of-insurance</t>
    <phoneticPr fontId="16" type="noConversion"/>
  </si>
  <si>
    <t>銓敘部</t>
    <phoneticPr fontId="16" type="noConversion"/>
  </si>
  <si>
    <t>台灣銀行</t>
    <phoneticPr fontId="16" type="noConversion"/>
  </si>
  <si>
    <t>退休撫卹基(儲)金</t>
    <phoneticPr fontId="16" type="noConversion"/>
  </si>
  <si>
    <t>https://www.bli.gov.tw/0103196.html</t>
    <phoneticPr fontId="16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</si>
  <si>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114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16" type="noConversion"/>
  </si>
  <si>
    <t>部分工時勞工適用</t>
    <phoneticPr fontId="16" type="noConversion"/>
  </si>
  <si>
    <t>第1級</t>
    <phoneticPr fontId="16" type="noConversion"/>
  </si>
  <si>
    <t>第2級</t>
    <phoneticPr fontId="16" type="noConversion"/>
  </si>
  <si>
    <t>第3級</t>
    <phoneticPr fontId="16" type="noConversion"/>
  </si>
  <si>
    <t>第4級</t>
    <phoneticPr fontId="16" type="noConversion"/>
  </si>
  <si>
    <t>第5級</t>
    <phoneticPr fontId="16" type="noConversion"/>
  </si>
  <si>
    <t>第6級</t>
    <phoneticPr fontId="16" type="noConversion"/>
  </si>
  <si>
    <t>第7級</t>
    <phoneticPr fontId="16" type="noConversion"/>
  </si>
  <si>
    <t>第8級</t>
    <phoneticPr fontId="16" type="noConversion"/>
  </si>
  <si>
    <t>第9級</t>
    <phoneticPr fontId="16" type="noConversion"/>
  </si>
  <si>
    <t>第10級</t>
    <phoneticPr fontId="16" type="noConversion"/>
  </si>
  <si>
    <t>第11級</t>
    <phoneticPr fontId="16" type="noConversion"/>
  </si>
  <si>
    <t>第12級</t>
    <phoneticPr fontId="16" type="noConversion"/>
  </si>
  <si>
    <t xml:space="preserve">      113.11製表</t>
    <phoneticPr fontId="16" type="noConversion"/>
  </si>
  <si>
    <t xml:space="preserve">        </t>
    <phoneticPr fontId="16" type="noConversion"/>
  </si>
  <si>
    <r>
      <rPr>
        <sz val="12"/>
        <rFont val="Times New Roman"/>
        <family val="4"/>
      </rPr>
      <t xml:space="preserve">         </t>
    </r>
    <r>
      <rPr>
        <sz val="12"/>
        <rFont val="標楷體"/>
        <family val="4"/>
        <charset val="136"/>
      </rPr>
      <t>中華民國</t>
    </r>
    <r>
      <rPr>
        <u/>
        <sz val="12"/>
        <rFont val="Times New Roman"/>
        <family val="1"/>
      </rPr>
      <t>115</t>
    </r>
    <r>
      <rPr>
        <sz val="12"/>
        <rFont val="標楷體"/>
        <family val="4"/>
        <charset val="136"/>
      </rPr>
      <t>年度</t>
    </r>
    <phoneticPr fontId="2" type="noConversion"/>
  </si>
  <si>
    <r>
      <t>註：1.本表各類人員人事費合計數(A欄)應與【附表】</t>
    </r>
    <r>
      <rPr>
        <u/>
        <sz val="14"/>
        <color rgb="FFFF0000"/>
        <rFont val="標楷體"/>
        <family val="4"/>
        <charset val="136"/>
      </rPr>
      <t>115</t>
    </r>
    <r>
      <rPr>
        <sz val="14"/>
        <color rgb="FFFF0000"/>
        <rFont val="標楷體"/>
        <family val="4"/>
        <charset val="136"/>
      </rPr>
      <t>年度人事費需求數（B欄）相符。</t>
    </r>
    <phoneticPr fontId="16" type="noConversion"/>
  </si>
  <si>
    <r>
      <t xml:space="preserve">    3.預估</t>
    </r>
    <r>
      <rPr>
        <u/>
        <sz val="14"/>
        <rFont val="標楷體"/>
        <family val="4"/>
        <charset val="136"/>
      </rPr>
      <t>115</t>
    </r>
    <r>
      <rPr>
        <sz val="14"/>
        <rFont val="標楷體"/>
        <family val="4"/>
        <charset val="136"/>
      </rPr>
      <t>年度領取三節慰問金之人數，請依本府106年3月16日府人退字第1060056520號函規定辦理，並依規定核實計算得支領人數。</t>
    </r>
    <phoneticPr fontId="16" type="noConversion"/>
  </si>
  <si>
    <t>115年度人事費需求表</t>
    <phoneticPr fontId="2" type="noConversion"/>
  </si>
  <si>
    <r>
      <rPr>
        <u/>
        <sz val="11"/>
        <rFont val="標楷體"/>
        <family val="4"/>
        <charset val="136"/>
      </rPr>
      <t>114</t>
    </r>
    <r>
      <rPr>
        <sz val="11"/>
        <rFont val="標楷體"/>
        <family val="4"/>
        <charset val="136"/>
      </rPr>
      <t>年度</t>
    </r>
    <phoneticPr fontId="2" type="noConversion"/>
  </si>
  <si>
    <r>
      <rPr>
        <u/>
        <sz val="12"/>
        <rFont val="標楷體"/>
        <family val="4"/>
        <charset val="136"/>
      </rPr>
      <t>115</t>
    </r>
    <r>
      <rPr>
        <sz val="12"/>
        <rFont val="標楷體"/>
        <family val="4"/>
        <charset val="136"/>
      </rPr>
      <t>年度            人事費需求數
(B)</t>
    </r>
    <phoneticPr fontId="2" type="noConversion"/>
  </si>
  <si>
    <r>
      <t>註:1.倘</t>
    </r>
    <r>
      <rPr>
        <u/>
        <sz val="13"/>
        <color rgb="FF0000FF"/>
        <rFont val="標楷體"/>
        <family val="4"/>
        <charset val="136"/>
      </rPr>
      <t>113</t>
    </r>
    <r>
      <rPr>
        <sz val="13"/>
        <color rgb="FF0000FF"/>
        <rFont val="標楷體"/>
        <family val="4"/>
        <charset val="136"/>
      </rPr>
      <t>年度人事費決算數尚未經審定通過，則請先就</t>
    </r>
    <r>
      <rPr>
        <u/>
        <sz val="13"/>
        <color rgb="FF0000FF"/>
        <rFont val="標楷體"/>
        <family val="4"/>
        <charset val="136"/>
      </rPr>
      <t>113</t>
    </r>
    <r>
      <rPr>
        <sz val="13"/>
        <color rgb="FF0000FF"/>
        <rFont val="標楷體"/>
        <family val="4"/>
        <charset val="136"/>
      </rPr>
      <t>年度人事費決算數填列。
   2.本表僅計算編制內人員(含駕駛、技工、工友)，不含約聘僱人員。</t>
    </r>
    <phoneticPr fontId="2" type="noConversion"/>
  </si>
  <si>
    <t>類 別</t>
    <phoneticPr fontId="2" type="noConversion"/>
  </si>
  <si>
    <t xml:space="preserve">  職員</t>
    <phoneticPr fontId="10" type="noConversion"/>
  </si>
  <si>
    <t xml:space="preserve">  警員</t>
    <phoneticPr fontId="10" type="noConversion"/>
  </si>
  <si>
    <t xml:space="preserve">  消防人員</t>
    <phoneticPr fontId="10" type="noConversion"/>
  </si>
  <si>
    <r>
      <t xml:space="preserve">               中華民國</t>
    </r>
    <r>
      <rPr>
        <u/>
        <sz val="12"/>
        <color rgb="FF000000"/>
        <rFont val="標楷體"/>
        <family val="4"/>
        <charset val="136"/>
      </rPr>
      <t>115</t>
    </r>
    <r>
      <rPr>
        <sz val="12"/>
        <color indexed="8"/>
        <rFont val="標楷體"/>
        <family val="4"/>
        <charset val="136"/>
      </rPr>
      <t>年度</t>
    </r>
    <phoneticPr fontId="16" type="noConversion"/>
  </si>
  <si>
    <t>單位 : 元</t>
    <phoneticPr fontId="16" type="noConversion"/>
  </si>
  <si>
    <t>預算科目
(業務計畫－工作計畫名稱)</t>
    <phoneticPr fontId="16" type="noConversion"/>
  </si>
  <si>
    <t xml:space="preserve">  (一)小客車、吉普車、小貨車、客貨兩用車：每月139公升。</t>
    <phoneticPr fontId="2" type="noConversion"/>
  </si>
  <si>
    <t xml:space="preserve">  (二)大客車、大貨車：每月190公升。</t>
    <phoneticPr fontId="2" type="noConversion"/>
  </si>
  <si>
    <t xml:space="preserve">  (三)機車：每月26公升。</t>
    <phoneticPr fontId="2" type="noConversion"/>
  </si>
  <si>
    <t xml:space="preserve">  (四)油電混合動力車：每月95公升。</t>
    <phoneticPr fontId="2" type="noConversion"/>
  </si>
  <si>
    <t>職等</t>
    <phoneticPr fontId="16" type="noConversion"/>
  </si>
  <si>
    <t>公式設算(合計欄在最底下)</t>
    <phoneticPr fontId="16" type="noConversion"/>
  </si>
  <si>
    <r>
      <t>輸入相關資訊
(除</t>
    </r>
    <r>
      <rPr>
        <b/>
        <sz val="12"/>
        <color rgb="FFFF0000"/>
        <rFont val="標楷體"/>
        <family val="4"/>
        <charset val="136"/>
      </rPr>
      <t>姓名</t>
    </r>
    <r>
      <rPr>
        <sz val="12"/>
        <rFont val="標楷體"/>
        <family val="4"/>
        <charset val="136"/>
      </rPr>
      <t>及</t>
    </r>
    <r>
      <rPr>
        <b/>
        <sz val="12"/>
        <color rgb="FFFF0000"/>
        <rFont val="標楷體"/>
        <family val="4"/>
        <charset val="136"/>
      </rPr>
      <t>休假天數</t>
    </r>
    <r>
      <rPr>
        <sz val="12"/>
        <rFont val="標楷體"/>
        <family val="4"/>
        <charset val="136"/>
      </rPr>
      <t>外，其他欄位請以「</t>
    </r>
    <r>
      <rPr>
        <b/>
        <sz val="12"/>
        <color rgb="FF0000FF"/>
        <rFont val="標楷體"/>
        <family val="4"/>
        <charset val="136"/>
      </rPr>
      <t>下拉式選單</t>
    </r>
    <r>
      <rPr>
        <sz val="12"/>
        <rFont val="標楷體"/>
        <family val="4"/>
        <charset val="136"/>
      </rPr>
      <t>」提供資料選填)</t>
    </r>
    <phoneticPr fontId="16" type="noConversion"/>
  </si>
  <si>
    <t>預算員額</t>
    <phoneticPr fontId="16" type="noConversion"/>
  </si>
  <si>
    <t>姓名</t>
    <phoneticPr fontId="16" type="noConversion"/>
  </si>
  <si>
    <t>是否有
主管加給
(V/X)</t>
    <phoneticPr fontId="16" type="noConversion"/>
  </si>
  <si>
    <t>薪俸</t>
    <phoneticPr fontId="16" type="noConversion"/>
  </si>
  <si>
    <t>合計</t>
    <phoneticPr fontId="16" type="noConversion"/>
  </si>
  <si>
    <t>是否年攻頂
(V/X)</t>
    <phoneticPr fontId="16" type="noConversion"/>
  </si>
  <si>
    <r>
      <t>輸入相關資訊
(除</t>
    </r>
    <r>
      <rPr>
        <b/>
        <sz val="12"/>
        <color rgb="FFFF0000"/>
        <rFont val="標楷體"/>
        <family val="4"/>
        <charset val="136"/>
      </rPr>
      <t>姓名</t>
    </r>
    <r>
      <rPr>
        <sz val="12"/>
        <rFont val="標楷體"/>
        <family val="4"/>
        <charset val="136"/>
      </rPr>
      <t>及</t>
    </r>
    <r>
      <rPr>
        <b/>
        <sz val="12"/>
        <color rgb="FFFF0000"/>
        <rFont val="標楷體"/>
        <family val="4"/>
        <charset val="136"/>
      </rPr>
      <t>休假天數</t>
    </r>
    <r>
      <rPr>
        <sz val="12"/>
        <rFont val="標楷體"/>
        <family val="4"/>
        <charset val="136"/>
      </rPr>
      <t>外，
其他欄位請以「</t>
    </r>
    <r>
      <rPr>
        <b/>
        <sz val="12"/>
        <color rgb="FF0000FF"/>
        <rFont val="標楷體"/>
        <family val="4"/>
        <charset val="136"/>
      </rPr>
      <t>下拉式選單</t>
    </r>
    <r>
      <rPr>
        <sz val="12"/>
        <rFont val="標楷體"/>
        <family val="4"/>
        <charset val="136"/>
      </rPr>
      <t>」提供資料選填)</t>
    </r>
    <phoneticPr fontId="16" type="noConversion"/>
  </si>
  <si>
    <t>車  號</t>
    <phoneticPr fontId="2" type="noConversion"/>
  </si>
  <si>
    <t>為避免公式跑掉，部分頁籤有設密碼保護，如有特殊需要請洽主計處詢問密碼</t>
    <phoneticPr fontId="16" type="noConversion"/>
  </si>
  <si>
    <t>https://www.dgpa.gov.tw/information?uid=15&amp;pid=12407</t>
    <phoneticPr fontId="16" type="noConversion"/>
  </si>
  <si>
    <t>https://www.skyman.url.tw/</t>
    <phoneticPr fontId="16" type="noConversion"/>
  </si>
  <si>
    <t>人事補給站</t>
    <phoneticPr fontId="16" type="noConversion"/>
  </si>
  <si>
    <t>114.04.22更新</t>
    <phoneticPr fontId="16" type="noConversion"/>
  </si>
  <si>
    <r>
      <t>專業加給</t>
    </r>
    <r>
      <rPr>
        <sz val="12"/>
        <rFont val="Times New Roman"/>
        <family val="1"/>
      </rPr>
      <t/>
    </r>
    <phoneticPr fontId="16" type="noConversion"/>
  </si>
  <si>
    <t>俸額</t>
    <phoneticPr fontId="16" type="noConversion"/>
  </si>
  <si>
    <t>歷年全國軍公教員工待遇支給要點(114年~)</t>
    <phoneticPr fontId="16" type="noConversion"/>
  </si>
  <si>
    <t>中央健保署網址</t>
    <phoneticPr fontId="16" type="noConversion"/>
  </si>
  <si>
    <t xml:space="preserve">   2.自113年1月1日起調整平均眷口數為0.56人，投保單位負擔金額含本人
       及平均眷屬人數0.56人,合計1.56人。</t>
    <phoneticPr fontId="16" type="noConversion"/>
  </si>
  <si>
    <t xml:space="preserve">   2.自113年1月1日起調整平均眷口數為0.56人，投保單位負擔金額含本人
       及平均眷屬人數0.56人，合計1.56人。</t>
    <phoneticPr fontId="16" type="noConversion"/>
  </si>
  <si>
    <r>
      <t>一般費率</t>
    </r>
    <r>
      <rPr>
        <sz val="12"/>
        <color rgb="FF4D4D4D"/>
        <rFont val="Noto Sans Tc"/>
        <family val="2"/>
      </rPr>
      <t/>
    </r>
    <phoneticPr fontId="16" type="noConversion"/>
  </si>
  <si>
    <t>基本年金費率(上限35年)</t>
    <phoneticPr fontId="16" type="noConversion"/>
  </si>
  <si>
    <t>基本年金費率(上限40年)</t>
    <phoneticPr fontId="16" type="noConversion"/>
  </si>
  <si>
    <t>全額年金費率(上限35年)</t>
    <phoneticPr fontId="16" type="noConversion"/>
  </si>
  <si>
    <t>全額年金費率(上限40年)</t>
    <phoneticPr fontId="16" type="noConversion"/>
  </si>
  <si>
    <t>人數倘不足夠，請自行新增並下拉公式。</t>
    <phoneticPr fontId="16" type="noConversion"/>
  </si>
  <si>
    <r>
      <t>一、車輛油料按公務車輛實際用油種類及價格(</t>
    </r>
    <r>
      <rPr>
        <b/>
        <sz val="11"/>
        <color indexed="10"/>
        <rFont val="標楷體"/>
        <family val="4"/>
        <charset val="136"/>
      </rPr>
      <t>汽油31元，柴油28元</t>
    </r>
    <r>
      <rPr>
        <sz val="11"/>
        <rFont val="標楷體"/>
        <family val="4"/>
        <charset val="136"/>
      </rPr>
      <t>)核實編列。</t>
    </r>
    <phoneticPr fontId="2" type="noConversion"/>
  </si>
  <si>
    <r>
      <t>三、購置年月請以</t>
    </r>
    <r>
      <rPr>
        <sz val="11"/>
        <color indexed="10"/>
        <rFont val="標楷體"/>
        <family val="4"/>
        <charset val="136"/>
      </rPr>
      <t>民國</t>
    </r>
    <r>
      <rPr>
        <sz val="11"/>
        <rFont val="標楷體"/>
        <family val="4"/>
        <charset val="136"/>
      </rPr>
      <t>紀元填列。</t>
    </r>
    <phoneticPr fontId="2" type="noConversion"/>
  </si>
  <si>
    <r>
      <t>四、</t>
    </r>
    <r>
      <rPr>
        <u/>
        <sz val="11"/>
        <color rgb="FFFF0000"/>
        <rFont val="標楷體"/>
        <family val="4"/>
        <charset val="136"/>
      </rPr>
      <t>113</t>
    </r>
    <r>
      <rPr>
        <sz val="11"/>
        <color indexed="10"/>
        <rFont val="標楷體"/>
        <family val="4"/>
        <charset val="136"/>
      </rPr>
      <t>及</t>
    </r>
    <r>
      <rPr>
        <u/>
        <sz val="11"/>
        <color rgb="FFFF0000"/>
        <rFont val="標楷體"/>
        <family val="4"/>
        <charset val="136"/>
      </rPr>
      <t>114</t>
    </r>
    <r>
      <rPr>
        <sz val="11"/>
        <color indexed="10"/>
        <rFont val="標楷體"/>
        <family val="4"/>
        <charset val="136"/>
      </rPr>
      <t>年度新購車輛請檢附行照影本1份。</t>
    </r>
    <phoneticPr fontId="2" type="noConversion"/>
  </si>
  <si>
    <r>
      <rPr>
        <u/>
        <sz val="12"/>
        <rFont val="標楷體"/>
        <family val="4"/>
        <charset val="136"/>
      </rPr>
      <t>113</t>
    </r>
    <r>
      <rPr>
        <sz val="12"/>
        <rFont val="標楷體"/>
        <family val="4"/>
        <charset val="136"/>
      </rPr>
      <t>年度人事費
決算數</t>
    </r>
    <r>
      <rPr>
        <sz val="12"/>
        <color indexed="10"/>
        <rFont val="標楷體"/>
        <family val="4"/>
        <charset val="136"/>
      </rPr>
      <t>(不含約聘僱)</t>
    </r>
    <phoneticPr fontId="2" type="noConversion"/>
  </si>
  <si>
    <r>
      <rPr>
        <u/>
        <sz val="12"/>
        <rFont val="標楷體"/>
        <family val="4"/>
        <charset val="136"/>
      </rPr>
      <t>113</t>
    </r>
    <r>
      <rPr>
        <sz val="12"/>
        <rFont val="標楷體"/>
        <family val="4"/>
        <charset val="136"/>
      </rPr>
      <t>年度人事費
決算數*1.05
(C)</t>
    </r>
    <phoneticPr fontId="2" type="noConversion"/>
  </si>
  <si>
    <t>機關(單位)名稱</t>
    <phoneticPr fontId="16" type="noConversion"/>
  </si>
  <si>
    <t>機 關(單位)名 稱</t>
    <phoneticPr fontId="2" type="noConversion"/>
  </si>
  <si>
    <t>【設算工具】人事費(技工等)-本表僅供簡易設算，倘公式設算與實際情形不符請逕以手動修正</t>
    <phoneticPr fontId="16" type="noConversion"/>
  </si>
  <si>
    <t>【設算工具】人事費(職員)-本表僅供簡易設算，倘公式設算與實際情形不符請逕以手動修正</t>
    <phoneticPr fontId="16" type="noConversion"/>
  </si>
  <si>
    <r>
      <t>是否為</t>
    </r>
    <r>
      <rPr>
        <sz val="10"/>
        <color rgb="FFFF0000"/>
        <rFont val="標楷體"/>
        <family val="4"/>
        <charset val="136"/>
      </rPr>
      <t>112</t>
    </r>
    <r>
      <rPr>
        <sz val="10"/>
        <rFont val="標楷體"/>
        <family val="4"/>
        <charset val="136"/>
      </rPr>
      <t>年7月以後初任公務人員
(V/X)</t>
    </r>
    <phoneticPr fontId="16" type="noConversion"/>
  </si>
  <si>
    <t>是否已
年功頂
(V/X)</t>
    <phoneticPr fontId="16" type="noConversion"/>
  </si>
  <si>
    <t>使用牌照稅</t>
    <phoneticPr fontId="16" type="noConversion"/>
  </si>
  <si>
    <t>燃料使用費</t>
    <phoneticPr fontId="16" type="noConversion"/>
  </si>
  <si>
    <t>檢驗費</t>
    <phoneticPr fontId="90" type="noConversion"/>
  </si>
  <si>
    <t>汽缸總排汽量</t>
  </si>
  <si>
    <t>每車乘人座位九人以下者</t>
  </si>
  <si>
    <t>每車乘人座位十人</t>
  </si>
  <si>
    <t>貨　車</t>
  </si>
  <si>
    <t>大　客　車</t>
  </si>
  <si>
    <t>小　客　車</t>
  </si>
  <si>
    <t>貨車 (含拖車)</t>
  </si>
  <si>
    <t>機車</t>
  </si>
  <si>
    <t>車種</t>
  </si>
  <si>
    <t>出廠年份</t>
  </si>
  <si>
    <t>檢驗次數</t>
    <phoneticPr fontId="90" type="noConversion"/>
  </si>
  <si>
    <r>
      <rPr>
        <sz val="12"/>
        <color rgb="FFFF0000"/>
        <rFont val="標楷體"/>
        <family val="4"/>
        <charset val="136"/>
      </rPr>
      <t>(自用小客車)</t>
    </r>
    <r>
      <rPr>
        <sz val="12"/>
        <rFont val="標楷體"/>
        <family val="4"/>
        <charset val="136"/>
      </rPr>
      <t>(全年)</t>
    </r>
    <phoneticPr fontId="16" type="noConversion"/>
  </si>
  <si>
    <t>以上者(大客車)(全年)</t>
  </si>
  <si>
    <t>自用（每年）</t>
  </si>
  <si>
    <t>自用(每年)</t>
  </si>
  <si>
    <t>(每年)</t>
  </si>
  <si>
    <r>
      <t>自用</t>
    </r>
    <r>
      <rPr>
        <sz val="12"/>
        <color rgb="FFFF0000"/>
        <rFont val="標楷體"/>
        <family val="4"/>
        <charset val="136"/>
      </rPr>
      <t>小客車</t>
    </r>
    <r>
      <rPr>
        <sz val="12"/>
        <color theme="1"/>
        <rFont val="標楷體"/>
        <family val="4"/>
        <charset val="136"/>
      </rPr>
      <t>、自用小</t>
    </r>
    <r>
      <rPr>
        <sz val="12"/>
        <color rgb="FFFF0000"/>
        <rFont val="標楷體"/>
        <family val="4"/>
        <charset val="136"/>
      </rPr>
      <t>客貨兩用車</t>
    </r>
    <r>
      <rPr>
        <sz val="12"/>
        <color theme="1"/>
        <rFont val="標楷體"/>
        <family val="4"/>
        <charset val="136"/>
      </rPr>
      <t>或大型重型機車</t>
    </r>
    <phoneticPr fontId="16" type="noConversion"/>
  </si>
  <si>
    <t>未滿五年</t>
  </si>
  <si>
    <t>免予檢驗</t>
  </si>
  <si>
    <t>500以下</t>
  </si>
  <si>
    <t>－</t>
  </si>
  <si>
    <t>汽缸排汽量</t>
  </si>
  <si>
    <t>汽油</t>
  </si>
  <si>
    <t>柴油</t>
  </si>
  <si>
    <t>五年以上，未滿十年</t>
  </si>
  <si>
    <t>每年一次</t>
  </si>
  <si>
    <t>501 - 600</t>
    <phoneticPr fontId="16" type="noConversion"/>
  </si>
  <si>
    <t>50 以下</t>
  </si>
  <si>
    <t>十年以上</t>
  </si>
  <si>
    <t>每年二次</t>
  </si>
  <si>
    <t>601 - 1200</t>
  </si>
  <si>
    <t>51-125</t>
  </si>
  <si>
    <t>租賃期一年以上租賃自用小客車或租賃自用小客貨兩用車</t>
  </si>
  <si>
    <t>未滿三年</t>
  </si>
  <si>
    <t>1201 - 1800</t>
  </si>
  <si>
    <t>126-250</t>
  </si>
  <si>
    <t>三年以上，未滿六年</t>
  </si>
  <si>
    <t>1801 - 2400</t>
  </si>
  <si>
    <t>251-500</t>
  </si>
  <si>
    <t>六年以上</t>
  </si>
  <si>
    <t>2401 - 3000</t>
  </si>
  <si>
    <t>501-600</t>
  </si>
  <si>
    <t>出廠年份逾十年之營業大客車或高壓罐槽車</t>
  </si>
  <si>
    <t>不分車齡</t>
  </si>
  <si>
    <t>每年三次</t>
  </si>
  <si>
    <t>3001 - 3600</t>
  </si>
  <si>
    <t>601-1200</t>
  </si>
  <si>
    <t>使用液化石油氣、壓縮天然氣為燃料之車輛、幼童專用車、其他自用車或其他營業車</t>
  </si>
  <si>
    <t>3601 - 4200</t>
  </si>
  <si>
    <t>1201-1800</t>
  </si>
  <si>
    <t>五年以上</t>
  </si>
  <si>
    <t>4201 - 4800</t>
  </si>
  <si>
    <t>1801-2400</t>
  </si>
  <si>
    <t>拖車</t>
  </si>
  <si>
    <t>4801 - 5400</t>
  </si>
  <si>
    <t>2401-3000</t>
  </si>
  <si>
    <t>5401 - 6000</t>
  </si>
  <si>
    <t>3001-3600</t>
  </si>
  <si>
    <t>A.大型汽車（含曳引車）新臺幣600元。</t>
    <phoneticPr fontId="90" type="noConversion"/>
  </si>
  <si>
    <t>6001 - 6600</t>
  </si>
  <si>
    <t>3601-4200</t>
  </si>
  <si>
    <t>B.小型汽車新臺幣450元。</t>
    <phoneticPr fontId="90" type="noConversion"/>
  </si>
  <si>
    <t>6601 - 7200</t>
  </si>
  <si>
    <t>4201-4800</t>
  </si>
  <si>
    <t>C.拖車新臺幣450元。</t>
    <phoneticPr fontId="90" type="noConversion"/>
  </si>
  <si>
    <t>7201 - 7800</t>
  </si>
  <si>
    <t>4801-5400</t>
  </si>
  <si>
    <t>D.重型及輕型機車檢驗費新臺幣200元。</t>
    <phoneticPr fontId="90" type="noConversion"/>
  </si>
  <si>
    <t>7801 - 8400</t>
  </si>
  <si>
    <t>5401-6000</t>
  </si>
  <si>
    <t>E.大型重型機車新臺幣200元。</t>
    <phoneticPr fontId="90" type="noConversion"/>
  </si>
  <si>
    <t>8401 - 9000</t>
  </si>
  <si>
    <t>6001-6600</t>
  </si>
  <si>
    <t>F.汽車預備引擎檢驗費新臺幣450元。</t>
    <phoneticPr fontId="90" type="noConversion"/>
  </si>
  <si>
    <t>9001 - 9600</t>
  </si>
  <si>
    <t>6601-7200</t>
  </si>
  <si>
    <t>G.十年以上自用小客車當年度第二次檢驗費新臺幣300元。</t>
    <phoneticPr fontId="90" type="noConversion"/>
  </si>
  <si>
    <t>9601 – 10200</t>
  </si>
  <si>
    <t>7201-8000</t>
  </si>
  <si>
    <t>10201以上</t>
  </si>
  <si>
    <t>8001-9000</t>
  </si>
  <si>
    <r>
      <t>附註：1.</t>
    </r>
    <r>
      <rPr>
        <sz val="12"/>
        <color rgb="FFFF0000"/>
        <rFont val="標楷體"/>
        <family val="4"/>
        <charset val="136"/>
      </rPr>
      <t>小客貨兩用車</t>
    </r>
    <r>
      <rPr>
        <sz val="12"/>
        <rFont val="標楷體"/>
        <family val="4"/>
        <charset val="136"/>
      </rPr>
      <t>之稅額按</t>
    </r>
    <r>
      <rPr>
        <sz val="12"/>
        <color rgb="FFFF0000"/>
        <rFont val="標楷體"/>
        <family val="4"/>
        <charset val="136"/>
      </rPr>
      <t>自用小客車</t>
    </r>
    <r>
      <rPr>
        <sz val="12"/>
        <rFont val="標楷體"/>
        <family val="4"/>
        <charset val="136"/>
      </rPr>
      <t>之稅額課徵。</t>
    </r>
    <phoneticPr fontId="16" type="noConversion"/>
  </si>
  <si>
    <t>9001-10000</t>
  </si>
  <si>
    <t>養護費</t>
    <phoneticPr fontId="16" type="noConversion"/>
  </si>
  <si>
    <t>年輛</t>
    <phoneticPr fontId="16" type="noConversion"/>
  </si>
  <si>
    <t>油料費</t>
    <phoneticPr fontId="16" type="noConversion"/>
  </si>
  <si>
    <t>月輛</t>
  </si>
  <si>
    <t xml:space="preserve">      2.曳引車之稅額按貨車之稅額加徵 30%。</t>
  </si>
  <si>
    <t>10001-11000</t>
  </si>
  <si>
    <t>(一)非電動汽車養護費</t>
  </si>
  <si>
    <r>
      <t>(一)</t>
    </r>
    <r>
      <rPr>
        <sz val="11.5"/>
        <color rgb="FFFF0000"/>
        <rFont val="標楷體"/>
        <family val="4"/>
        <charset val="136"/>
      </rPr>
      <t>小客車</t>
    </r>
    <r>
      <rPr>
        <sz val="11.5"/>
        <color rgb="FF000000"/>
        <rFont val="標楷體"/>
        <family val="4"/>
        <charset val="136"/>
      </rPr>
      <t>、小貨車、</t>
    </r>
    <r>
      <rPr>
        <sz val="11.5"/>
        <color rgb="FFFF0000"/>
        <rFont val="標楷體"/>
        <family val="4"/>
        <charset val="136"/>
      </rPr>
      <t>小客貨兩用車</t>
    </r>
    <phoneticPr fontId="16" type="noConversion"/>
  </si>
  <si>
    <t>139公升</t>
  </si>
  <si>
    <t>11001-12000</t>
  </si>
  <si>
    <t>1.購置未滿2年</t>
  </si>
  <si>
    <t>(二)大客車、大貨車</t>
  </si>
  <si>
    <t>190公升</t>
  </si>
  <si>
    <t>機車使用牌照稅稅額表</t>
  </si>
  <si>
    <t>12001-13000</t>
  </si>
  <si>
    <t>2.購置滿2年未滿4年</t>
  </si>
  <si>
    <t>(三)消防車試車費</t>
  </si>
  <si>
    <t>41公升</t>
  </si>
  <si>
    <t>汽缸總排氣量</t>
  </si>
  <si>
    <t>機車稅額</t>
  </si>
  <si>
    <t>13001-14000</t>
  </si>
  <si>
    <t>3.購置滿4年未滿6年</t>
  </si>
  <si>
    <t>(四)油氣雙燃料車</t>
  </si>
  <si>
    <t>71公升</t>
  </si>
  <si>
    <t>(元)</t>
  </si>
  <si>
    <t xml:space="preserve">14001 以上 </t>
  </si>
  <si>
    <t>4.購置滿6年以上</t>
  </si>
  <si>
    <t>1.汽油</t>
  </si>
  <si>
    <t>81公升</t>
  </si>
  <si>
    <t>150(含150以下)</t>
  </si>
  <si>
    <t>    0</t>
  </si>
  <si>
    <t>https://www.thb.gov.tw/cp.aspx?n=224</t>
    <phoneticPr fontId="16" type="noConversion"/>
  </si>
  <si>
    <t>(二)電動汽車養護費</t>
  </si>
  <si>
    <t>2.液化石油氣</t>
  </si>
  <si>
    <t>151~250</t>
  </si>
  <si>
    <t>  800</t>
  </si>
  <si>
    <r>
      <t>(五)</t>
    </r>
    <r>
      <rPr>
        <sz val="11.5"/>
        <color rgb="FFFF0000"/>
        <rFont val="標楷體"/>
        <family val="4"/>
        <charset val="136"/>
      </rPr>
      <t>油電混合動力車</t>
    </r>
    <phoneticPr fontId="16" type="noConversion"/>
  </si>
  <si>
    <t>95公升</t>
  </si>
  <si>
    <t>251~500</t>
  </si>
  <si>
    <t> 1,620</t>
  </si>
  <si>
    <t>(六)機車</t>
  </si>
  <si>
    <t>26公升</t>
  </si>
  <si>
    <t>501~600</t>
  </si>
  <si>
    <t> 2,160</t>
  </si>
  <si>
    <t>601~1200</t>
  </si>
  <si>
    <t> 4,320</t>
  </si>
  <si>
    <t>1201~1800</t>
  </si>
  <si>
    <t> 7,120</t>
  </si>
  <si>
    <t>(三)公務機車養護費</t>
  </si>
  <si>
    <t>1801以上</t>
  </si>
  <si>
    <t>https://www.etax.nat.gov.tw/etwmain/tax-info/understanding/tax-saving-manual/local/vehicle-license-tax/2Jv5NBY</t>
    <phoneticPr fontId="16" type="noConversion"/>
  </si>
  <si>
    <t>保險費</t>
    <phoneticPr fontId="16" type="noConversion"/>
  </si>
  <si>
    <t>(一)小客車</t>
  </si>
  <si>
    <t>車種稱呼</t>
  </si>
  <si>
    <t>(二)小客貨兩用車</t>
  </si>
  <si>
    <t>小型輕型機車</t>
  </si>
  <si>
    <t>不適用</t>
  </si>
  <si>
    <t>(三)大客車</t>
  </si>
  <si>
    <t>普通輕型機車</t>
  </si>
  <si>
    <t>50cm³以下</t>
  </si>
  <si>
    <t>(四)大貨車</t>
  </si>
  <si>
    <t>普通重型機車</t>
  </si>
  <si>
    <t>超過50cm³~250cm³以下</t>
  </si>
  <si>
    <t>1.3.5~9噸</t>
  </si>
  <si>
    <t>大型重型機車-黃牌</t>
  </si>
  <si>
    <t>超過250cm³~未滿550cm³</t>
  </si>
  <si>
    <t>2.9.1~15噸</t>
  </si>
  <si>
    <t>大型重型機車-紅牌</t>
  </si>
  <si>
    <t>550cm³以上</t>
  </si>
  <si>
    <t>3.15.1噸以上</t>
  </si>
  <si>
    <t>(五)小貨車</t>
  </si>
  <si>
    <t>1.輕型</t>
  </si>
  <si>
    <t>2.重型</t>
  </si>
  <si>
    <t>電動車輛電費及電池租賃費</t>
    <phoneticPr fontId="90" type="noConversion"/>
  </si>
  <si>
    <t>(一)電動汽車電費</t>
  </si>
  <si>
    <t>(二)電動汽車電池租賃費</t>
  </si>
  <si>
    <t>費額　</t>
    <phoneticPr fontId="16" type="noConversion"/>
  </si>
  <si>
    <t>車輛分類</t>
    <phoneticPr fontId="16" type="noConversion"/>
  </si>
  <si>
    <r>
      <t>五、本表填報之車輛相關養護費，請先以本縣</t>
    </r>
    <r>
      <rPr>
        <u/>
        <sz val="11"/>
        <color rgb="FFFF0000"/>
        <rFont val="標楷體"/>
        <family val="4"/>
        <charset val="136"/>
      </rPr>
      <t>114</t>
    </r>
    <r>
      <rPr>
        <sz val="11"/>
        <color rgb="FFFF0000"/>
        <rFont val="標楷體"/>
        <family val="4"/>
        <charset val="136"/>
      </rPr>
      <t>年度共同性費用編列基準編列(相關項目之</t>
    </r>
    <r>
      <rPr>
        <u/>
        <sz val="11"/>
        <color rgb="FFFF0000"/>
        <rFont val="標楷體"/>
        <family val="4"/>
        <charset val="136"/>
      </rPr>
      <t>11</t>
    </r>
    <r>
      <rPr>
        <sz val="11"/>
        <color rgb="FFFF0000"/>
        <rFont val="標楷體"/>
        <family val="4"/>
        <charset val="136"/>
      </rPr>
      <t>5年度同性費用編列基準如有修正，將另行通知調整方式)。</t>
    </r>
    <phoneticPr fontId="2" type="noConversion"/>
  </si>
  <si>
    <r>
      <rPr>
        <u/>
        <sz val="12"/>
        <color rgb="FFFF0000"/>
        <rFont val="標楷體"/>
        <family val="4"/>
        <charset val="136"/>
      </rPr>
      <t>535</t>
    </r>
    <r>
      <rPr>
        <sz val="12"/>
        <color theme="1"/>
        <rFont val="標楷體"/>
        <family val="4"/>
        <charset val="136"/>
      </rPr>
      <t>度電</t>
    </r>
    <phoneticPr fontId="16" type="noConversion"/>
  </si>
  <si>
    <t>114/5/1更正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</si>
</sst>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3" formatCode="_-* #,##0.00_-;\-* #,##0.00_-;_-* &quot;-&quot;??_-;_-@_-"/>
    <numFmt numFmtId="176" formatCode="General_)"/>
    <numFmt numFmtId="177" formatCode="0.00_)"/>
    <numFmt numFmtId="178" formatCode="#,##0_);[Red]\(#,##0\)"/>
    <numFmt numFmtId="179" formatCode="_(* #,##0_);_(* \(#,##0\);_(* &quot;-&quot;_);_(@_)"/>
    <numFmt numFmtId="180" formatCode="#,##0_ "/>
  </numFmts>
  <fonts count="9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u/>
      <sz val="16"/>
      <name val="標楷體"/>
      <family val="4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u/>
      <sz val="14"/>
      <name val="標楷體"/>
      <family val="4"/>
      <charset val="136"/>
    </font>
    <font>
      <sz val="14"/>
      <name val="標楷體"/>
      <family val="4"/>
      <charset val="136"/>
    </font>
    <font>
      <sz val="10"/>
      <name val="MS Sans Serif"/>
      <family val="2"/>
    </font>
    <font>
      <sz val="10"/>
      <name val="Arial"/>
      <family val="2"/>
    </font>
    <font>
      <sz val="12"/>
      <name val="Courier"/>
      <family val="3"/>
    </font>
    <font>
      <b/>
      <i/>
      <sz val="16"/>
      <name val="Helv"/>
      <family val="2"/>
    </font>
    <font>
      <sz val="10"/>
      <name val="標楷體"/>
      <family val="4"/>
      <charset val="136"/>
    </font>
    <font>
      <b/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44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4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u/>
      <sz val="18"/>
      <name val="標楷體"/>
      <family val="4"/>
      <charset val="136"/>
    </font>
    <font>
      <u/>
      <sz val="12"/>
      <name val="標楷體"/>
      <family val="4"/>
      <charset val="136"/>
    </font>
    <font>
      <u/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9"/>
      <color indexed="81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2"/>
      <color indexed="81"/>
      <name val="Tahoma"/>
      <family val="2"/>
    </font>
    <font>
      <sz val="12"/>
      <color indexed="81"/>
      <name val="細明體"/>
      <family val="3"/>
      <charset val="136"/>
    </font>
    <font>
      <sz val="11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3"/>
      <color rgb="FF0000FF"/>
      <name val="標楷體"/>
      <family val="4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2"/>
      <color rgb="FF0070C0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8"/>
      <color indexed="8"/>
      <name val="標楷體"/>
      <family val="4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0"/>
      <color indexed="8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color rgb="FF4D4D4D"/>
      <name val="Noto Sans Tc"/>
      <family val="2"/>
    </font>
    <font>
      <sz val="12"/>
      <name val="Times New Roman"/>
      <family val="4"/>
      <charset val="136"/>
    </font>
    <font>
      <sz val="12"/>
      <name val="Times New Roman"/>
      <family val="4"/>
    </font>
    <font>
      <u/>
      <sz val="12"/>
      <name val="Times New Roman"/>
      <family val="1"/>
    </font>
    <font>
      <u/>
      <sz val="14"/>
      <color rgb="FFFF0000"/>
      <name val="標楷體"/>
      <family val="4"/>
      <charset val="136"/>
    </font>
    <font>
      <u/>
      <sz val="11"/>
      <name val="標楷體"/>
      <family val="4"/>
      <charset val="136"/>
    </font>
    <font>
      <u/>
      <sz val="13"/>
      <color rgb="FF0000FF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u/>
      <sz val="12"/>
      <color theme="10"/>
      <name val="標楷體"/>
      <family val="4"/>
      <charset val="136"/>
    </font>
    <font>
      <b/>
      <sz val="18"/>
      <name val="標楷體"/>
      <family val="4"/>
      <charset val="136"/>
    </font>
    <font>
      <sz val="12"/>
      <color indexed="56"/>
      <name val="標楷體"/>
      <family val="4"/>
      <charset val="136"/>
    </font>
    <font>
      <b/>
      <sz val="12"/>
      <color rgb="FF0000CC"/>
      <name val="標楷體"/>
      <family val="4"/>
      <charset val="136"/>
    </font>
    <font>
      <sz val="12"/>
      <color rgb="FF0000CC"/>
      <name val="標楷體"/>
      <family val="4"/>
      <charset val="136"/>
    </font>
    <font>
      <sz val="12"/>
      <color rgb="FF4D4D4D"/>
      <name val="標楷體"/>
      <family val="4"/>
      <charset val="136"/>
    </font>
    <font>
      <b/>
      <sz val="11"/>
      <color indexed="10"/>
      <name val="標楷體"/>
      <family val="4"/>
      <charset val="136"/>
    </font>
    <font>
      <sz val="11"/>
      <color indexed="10"/>
      <name val="標楷體"/>
      <family val="4"/>
      <charset val="136"/>
    </font>
    <font>
      <u/>
      <sz val="11"/>
      <color rgb="FFFF0000"/>
      <name val="標楷體"/>
      <family val="4"/>
      <charset val="136"/>
    </font>
    <font>
      <sz val="9"/>
      <name val="標楷體"/>
      <family val="4"/>
      <charset val="136"/>
    </font>
    <font>
      <u/>
      <sz val="16"/>
      <color indexed="8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.5"/>
      <color rgb="FF000000"/>
      <name val="標楷體"/>
      <family val="4"/>
      <charset val="136"/>
    </font>
    <font>
      <sz val="11.5"/>
      <color rgb="FFFF0000"/>
      <name val="標楷體"/>
      <family val="4"/>
      <charset val="136"/>
    </font>
    <font>
      <sz val="12"/>
      <color rgb="FF202020"/>
      <name val="標楷體"/>
      <family val="4"/>
      <charset val="136"/>
    </font>
    <font>
      <u/>
      <sz val="10.199999999999999"/>
      <color indexed="12"/>
      <name val="新細明體"/>
      <family val="1"/>
      <charset val="136"/>
    </font>
    <font>
      <u/>
      <sz val="12"/>
      <color indexed="12"/>
      <name val="標楷體"/>
      <family val="4"/>
      <charset val="136"/>
    </font>
    <font>
      <sz val="12"/>
      <color rgb="FF202122"/>
      <name val="標楷體"/>
      <family val="4"/>
      <charset val="136"/>
    </font>
    <font>
      <u/>
      <sz val="12"/>
      <color rgb="FFFF0000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56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38" fontId="7" fillId="0" borderId="0" applyBorder="0" applyAlignment="0"/>
    <xf numFmtId="176" fontId="12" fillId="11" borderId="1" applyNumberFormat="0" applyFont="0" applyFill="0" applyBorder="0">
      <alignment horizontal="center" vertical="center"/>
    </xf>
    <xf numFmtId="177" fontId="13" fillId="0" borderId="0"/>
    <xf numFmtId="0" fontId="11" fillId="0" borderId="0"/>
    <xf numFmtId="0" fontId="17" fillId="0" borderId="0"/>
    <xf numFmtId="0" fontId="17" fillId="0" borderId="0"/>
    <xf numFmtId="43" fontId="1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" borderId="3" applyNumberFormat="0" applyAlignment="0" applyProtection="0">
      <alignment vertical="center"/>
    </xf>
    <xf numFmtId="42" fontId="3" fillId="0" borderId="0" applyFont="0" applyFill="0" applyBorder="0" applyAlignment="0" applyProtection="0"/>
    <xf numFmtId="0" fontId="25" fillId="0" borderId="4" applyNumberFormat="0" applyFill="0" applyAlignment="0" applyProtection="0">
      <alignment vertical="center"/>
    </xf>
    <xf numFmtId="0" fontId="17" fillId="4" borderId="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3" applyNumberFormat="0" applyAlignment="0" applyProtection="0">
      <alignment vertical="center"/>
    </xf>
    <xf numFmtId="0" fontId="32" fillId="2" borderId="9" applyNumberFormat="0" applyAlignment="0" applyProtection="0">
      <alignment vertical="center"/>
    </xf>
    <xf numFmtId="0" fontId="33" fillId="17" borderId="10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/>
    <xf numFmtId="0" fontId="3" fillId="0" borderId="0"/>
    <xf numFmtId="179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1" fillId="0" borderId="0">
      <alignment vertical="center"/>
    </xf>
    <xf numFmtId="0" fontId="94" fillId="0" borderId="0" applyNumberFormat="0" applyFill="0" applyBorder="0" applyAlignment="0" applyProtection="0">
      <alignment vertical="top"/>
      <protection locked="0"/>
    </xf>
  </cellStyleXfs>
  <cellXfs count="411">
    <xf numFmtId="0" fontId="0" fillId="0" borderId="0" xfId="0"/>
    <xf numFmtId="178" fontId="4" fillId="0" borderId="0" xfId="23" applyNumberFormat="1" applyFont="1" applyAlignment="1">
      <alignment vertical="center"/>
    </xf>
    <xf numFmtId="178" fontId="8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4" fillId="0" borderId="11" xfId="0" applyNumberFormat="1" applyFont="1" applyBorder="1" applyAlignment="1">
      <alignment horizontal="distributed" vertical="center"/>
    </xf>
    <xf numFmtId="178" fontId="4" fillId="0" borderId="11" xfId="0" applyNumberFormat="1" applyFont="1" applyBorder="1" applyAlignment="1">
      <alignment vertical="center"/>
    </xf>
    <xf numFmtId="178" fontId="4" fillId="0" borderId="11" xfId="23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45" fillId="0" borderId="17" xfId="0" applyNumberFormat="1" applyFont="1" applyBorder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14" fillId="0" borderId="19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8" fontId="39" fillId="0" borderId="20" xfId="0" applyNumberFormat="1" applyFont="1" applyBorder="1" applyAlignment="1">
      <alignment horizontal="center" vertical="center" wrapText="1"/>
    </xf>
    <xf numFmtId="178" fontId="39" fillId="0" borderId="21" xfId="0" applyNumberFormat="1" applyFont="1" applyBorder="1" applyAlignment="1">
      <alignment horizontal="center" vertical="center"/>
    </xf>
    <xf numFmtId="178" fontId="39" fillId="0" borderId="22" xfId="0" applyNumberFormat="1" applyFont="1" applyBorder="1" applyAlignment="1">
      <alignment horizontal="center" vertical="center" wrapText="1"/>
    </xf>
    <xf numFmtId="178" fontId="39" fillId="0" borderId="17" xfId="0" applyNumberFormat="1" applyFont="1" applyBorder="1" applyAlignment="1">
      <alignment horizontal="center" vertical="center"/>
    </xf>
    <xf numFmtId="178" fontId="39" fillId="0" borderId="17" xfId="0" applyNumberFormat="1" applyFont="1" applyBorder="1" applyAlignment="1">
      <alignment horizontal="center" vertical="center" wrapText="1"/>
    </xf>
    <xf numFmtId="178" fontId="39" fillId="0" borderId="17" xfId="0" applyNumberFormat="1" applyFont="1" applyBorder="1" applyAlignment="1">
      <alignment vertical="center"/>
    </xf>
    <xf numFmtId="178" fontId="39" fillId="0" borderId="26" xfId="0" applyNumberFormat="1" applyFont="1" applyBorder="1" applyAlignment="1">
      <alignment horizontal="center" vertical="center" wrapText="1"/>
    </xf>
    <xf numFmtId="178" fontId="39" fillId="0" borderId="0" xfId="0" applyNumberFormat="1" applyFont="1" applyAlignment="1">
      <alignment horizontal="center" vertical="center"/>
    </xf>
    <xf numFmtId="178" fontId="39" fillId="0" borderId="16" xfId="0" applyNumberFormat="1" applyFont="1" applyBorder="1" applyAlignment="1">
      <alignment horizontal="center" vertical="center"/>
    </xf>
    <xf numFmtId="178" fontId="39" fillId="0" borderId="26" xfId="0" applyNumberFormat="1" applyFont="1" applyBorder="1" applyAlignment="1">
      <alignment horizontal="center" vertical="center"/>
    </xf>
    <xf numFmtId="178" fontId="39" fillId="0" borderId="26" xfId="0" applyNumberFormat="1" applyFont="1" applyBorder="1" applyAlignment="1">
      <alignment vertical="center"/>
    </xf>
    <xf numFmtId="178" fontId="39" fillId="0" borderId="29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9" fillId="0" borderId="0" xfId="0" applyNumberFormat="1" applyFont="1" applyAlignment="1">
      <alignment vertical="center"/>
    </xf>
    <xf numFmtId="10" fontId="52" fillId="0" borderId="0" xfId="0" applyNumberFormat="1" applyFont="1"/>
    <xf numFmtId="0" fontId="54" fillId="0" borderId="0" xfId="0" applyFont="1"/>
    <xf numFmtId="0" fontId="19" fillId="0" borderId="0" xfId="0" applyFont="1"/>
    <xf numFmtId="0" fontId="55" fillId="0" borderId="1" xfId="0" applyFont="1" applyBorder="1" applyAlignment="1">
      <alignment horizontal="distributed"/>
    </xf>
    <xf numFmtId="0" fontId="55" fillId="0" borderId="50" xfId="0" applyFont="1" applyBorder="1" applyAlignment="1">
      <alignment horizontal="distributed"/>
    </xf>
    <xf numFmtId="0" fontId="55" fillId="0" borderId="53" xfId="0" applyFont="1" applyBorder="1" applyAlignment="1">
      <alignment horizontal="distributed"/>
    </xf>
    <xf numFmtId="0" fontId="57" fillId="0" borderId="52" xfId="0" applyFont="1" applyBorder="1" applyAlignment="1">
      <alignment horizontal="center" vertical="center"/>
    </xf>
    <xf numFmtId="180" fontId="57" fillId="0" borderId="1" xfId="0" applyNumberFormat="1" applyFont="1" applyBorder="1" applyAlignment="1">
      <alignment vertical="center"/>
    </xf>
    <xf numFmtId="180" fontId="57" fillId="0" borderId="50" xfId="0" applyNumberFormat="1" applyFont="1" applyBorder="1" applyAlignment="1">
      <alignment vertical="center"/>
    </xf>
    <xf numFmtId="180" fontId="57" fillId="0" borderId="53" xfId="0" applyNumberFormat="1" applyFont="1" applyBorder="1" applyAlignment="1">
      <alignment vertical="center"/>
    </xf>
    <xf numFmtId="0" fontId="58" fillId="0" borderId="0" xfId="0" applyFont="1"/>
    <xf numFmtId="0" fontId="57" fillId="0" borderId="23" xfId="0" applyFont="1" applyBorder="1" applyAlignment="1">
      <alignment horizontal="center" vertical="center"/>
    </xf>
    <xf numFmtId="180" fontId="57" fillId="0" borderId="55" xfId="0" applyNumberFormat="1" applyFont="1" applyBorder="1" applyAlignment="1">
      <alignment vertical="center"/>
    </xf>
    <xf numFmtId="180" fontId="57" fillId="0" borderId="56" xfId="0" applyNumberFormat="1" applyFont="1" applyBorder="1" applyAlignment="1">
      <alignment vertical="center"/>
    </xf>
    <xf numFmtId="0" fontId="55" fillId="0" borderId="0" xfId="0" applyFont="1" applyAlignment="1">
      <alignment vertical="center"/>
    </xf>
    <xf numFmtId="0" fontId="55" fillId="0" borderId="1" xfId="0" applyFont="1" applyBorder="1" applyAlignment="1">
      <alignment horizontal="distributed" vertical="center"/>
    </xf>
    <xf numFmtId="0" fontId="55" fillId="0" borderId="50" xfId="0" applyFont="1" applyBorder="1" applyAlignment="1">
      <alignment horizontal="distributed" vertical="center"/>
    </xf>
    <xf numFmtId="0" fontId="55" fillId="0" borderId="53" xfId="0" applyFont="1" applyBorder="1" applyAlignment="1">
      <alignment horizontal="distributed" vertical="center"/>
    </xf>
    <xf numFmtId="0" fontId="57" fillId="0" borderId="77" xfId="0" applyFont="1" applyBorder="1" applyAlignment="1">
      <alignment horizontal="center" vertical="center"/>
    </xf>
    <xf numFmtId="0" fontId="57" fillId="0" borderId="78" xfId="0" applyFont="1" applyBorder="1" applyAlignment="1">
      <alignment horizontal="center" vertical="center"/>
    </xf>
    <xf numFmtId="180" fontId="57" fillId="0" borderId="79" xfId="0" applyNumberFormat="1" applyFont="1" applyBorder="1" applyAlignment="1">
      <alignment vertical="center"/>
    </xf>
    <xf numFmtId="0" fontId="59" fillId="0" borderId="0" xfId="0" applyFont="1"/>
    <xf numFmtId="0" fontId="60" fillId="0" borderId="0" xfId="0" applyFont="1"/>
    <xf numFmtId="0" fontId="60" fillId="0" borderId="0" xfId="0" applyFont="1" applyAlignment="1">
      <alignment vertical="center"/>
    </xf>
    <xf numFmtId="0" fontId="19" fillId="0" borderId="1" xfId="0" applyFont="1" applyBorder="1"/>
    <xf numFmtId="178" fontId="61" fillId="0" borderId="1" xfId="0" applyNumberFormat="1" applyFont="1" applyBorder="1"/>
    <xf numFmtId="0" fontId="59" fillId="0" borderId="0" xfId="0" applyFont="1" applyAlignment="1">
      <alignment horizontal="left" vertical="center"/>
    </xf>
    <xf numFmtId="0" fontId="62" fillId="0" borderId="0" xfId="53"/>
    <xf numFmtId="178" fontId="36" fillId="0" borderId="0" xfId="23" applyNumberFormat="1" applyFont="1" applyAlignment="1">
      <alignment vertical="center"/>
    </xf>
    <xf numFmtId="178" fontId="4" fillId="0" borderId="1" xfId="25" applyNumberFormat="1" applyFont="1" applyBorder="1" applyAlignment="1">
      <alignment horizontal="right" vertical="center"/>
    </xf>
    <xf numFmtId="178" fontId="4" fillId="0" borderId="13" xfId="23" applyNumberFormat="1" applyFont="1" applyBorder="1" applyAlignment="1">
      <alignment horizontal="justify" vertical="center"/>
    </xf>
    <xf numFmtId="178" fontId="4" fillId="0" borderId="1" xfId="23" applyNumberFormat="1" applyFont="1" applyBorder="1" applyAlignment="1">
      <alignment horizontal="justify" vertical="center"/>
    </xf>
    <xf numFmtId="178" fontId="4" fillId="0" borderId="1" xfId="23" applyNumberFormat="1" applyFont="1" applyBorder="1" applyAlignment="1">
      <alignment horizontal="justify" vertical="center" wrapText="1"/>
    </xf>
    <xf numFmtId="178" fontId="4" fillId="19" borderId="1" xfId="23" applyNumberFormat="1" applyFont="1" applyFill="1" applyBorder="1" applyAlignment="1">
      <alignment horizontal="justify" vertical="center" wrapText="1"/>
    </xf>
    <xf numFmtId="178" fontId="4" fillId="23" borderId="1" xfId="23" applyNumberFormat="1" applyFont="1" applyFill="1" applyBorder="1" applyAlignment="1">
      <alignment horizontal="center" vertical="center"/>
    </xf>
    <xf numFmtId="178" fontId="4" fillId="23" borderId="14" xfId="25" applyNumberFormat="1" applyFont="1" applyFill="1" applyBorder="1" applyAlignment="1">
      <alignment horizontal="right" vertical="center"/>
    </xf>
    <xf numFmtId="178" fontId="4" fillId="23" borderId="1" xfId="25" applyNumberFormat="1" applyFont="1" applyFill="1" applyBorder="1" applyAlignment="1">
      <alignment horizontal="right" vertical="center"/>
    </xf>
    <xf numFmtId="178" fontId="4" fillId="0" borderId="1" xfId="0" applyNumberFormat="1" applyFont="1" applyBorder="1" applyAlignment="1">
      <alignment horizontal="justify" vertical="center" wrapText="1"/>
    </xf>
    <xf numFmtId="178" fontId="4" fillId="0" borderId="1" xfId="24" applyNumberFormat="1" applyFont="1" applyBorder="1" applyAlignment="1">
      <alignment horizontal="justify" vertical="center"/>
    </xf>
    <xf numFmtId="178" fontId="4" fillId="0" borderId="1" xfId="24" applyNumberFormat="1" applyFont="1" applyBorder="1" applyAlignment="1">
      <alignment horizontal="justify" vertical="center" wrapText="1"/>
    </xf>
    <xf numFmtId="178" fontId="4" fillId="23" borderId="1" xfId="0" applyNumberFormat="1" applyFont="1" applyFill="1" applyBorder="1" applyAlignment="1">
      <alignment horizontal="center" vertical="center" wrapText="1"/>
    </xf>
    <xf numFmtId="178" fontId="4" fillId="21" borderId="1" xfId="23" applyNumberFormat="1" applyFont="1" applyFill="1" applyBorder="1" applyAlignment="1">
      <alignment horizontal="justify" vertical="center"/>
    </xf>
    <xf numFmtId="178" fontId="4" fillId="21" borderId="1" xfId="25" applyNumberFormat="1" applyFont="1" applyFill="1" applyBorder="1" applyAlignment="1">
      <alignment horizontal="right" vertical="center"/>
    </xf>
    <xf numFmtId="178" fontId="3" fillId="21" borderId="1" xfId="23" applyNumberFormat="1" applyFont="1" applyFill="1" applyBorder="1" applyAlignment="1">
      <alignment horizontal="justify" vertical="center"/>
    </xf>
    <xf numFmtId="0" fontId="7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2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21" borderId="50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8" fontId="4" fillId="0" borderId="14" xfId="0" applyNumberFormat="1" applyFont="1" applyBorder="1" applyAlignment="1">
      <alignment horizontal="right" vertical="center"/>
    </xf>
    <xf numFmtId="0" fontId="4" fillId="0" borderId="62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78" fontId="4" fillId="0" borderId="18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vertical="center"/>
    </xf>
    <xf numFmtId="178" fontId="4" fillId="21" borderId="49" xfId="0" applyNumberFormat="1" applyFont="1" applyFill="1" applyBorder="1" applyAlignment="1">
      <alignment vertical="center"/>
    </xf>
    <xf numFmtId="178" fontId="4" fillId="21" borderId="18" xfId="0" applyNumberFormat="1" applyFont="1" applyFill="1" applyBorder="1" applyAlignment="1">
      <alignment vertical="center"/>
    </xf>
    <xf numFmtId="178" fontId="4" fillId="22" borderId="18" xfId="0" applyNumberFormat="1" applyFont="1" applyFill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8" xfId="0" applyFont="1" applyBorder="1" applyAlignment="1">
      <alignment horizontal="center" vertical="center"/>
    </xf>
    <xf numFmtId="178" fontId="4" fillId="0" borderId="68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center" vertical="center"/>
    </xf>
    <xf numFmtId="0" fontId="4" fillId="0" borderId="67" xfId="0" applyFont="1" applyBorder="1" applyAlignment="1">
      <alignment vertical="center"/>
    </xf>
    <xf numFmtId="0" fontId="4" fillId="23" borderId="1" xfId="0" applyFont="1" applyFill="1" applyBorder="1" applyAlignment="1">
      <alignment vertical="center"/>
    </xf>
    <xf numFmtId="178" fontId="4" fillId="23" borderId="1" xfId="0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8" fontId="40" fillId="0" borderId="26" xfId="0" applyNumberFormat="1" applyFont="1" applyBorder="1" applyAlignment="1">
      <alignment horizontal="center" vertical="center" wrapText="1"/>
    </xf>
    <xf numFmtId="178" fontId="40" fillId="0" borderId="17" xfId="0" applyNumberFormat="1" applyFont="1" applyBorder="1" applyAlignment="1">
      <alignment horizontal="center" vertical="center" wrapText="1"/>
    </xf>
    <xf numFmtId="178" fontId="39" fillId="0" borderId="69" xfId="0" applyNumberFormat="1" applyFont="1" applyBorder="1" applyAlignment="1">
      <alignment horizontal="center" vertical="center" wrapText="1"/>
    </xf>
    <xf numFmtId="178" fontId="39" fillId="0" borderId="29" xfId="0" applyNumberFormat="1" applyFont="1" applyBorder="1" applyAlignment="1">
      <alignment vertical="center"/>
    </xf>
    <xf numFmtId="178" fontId="4" fillId="21" borderId="1" xfId="0" applyNumberFormat="1" applyFont="1" applyFill="1" applyBorder="1" applyAlignment="1">
      <alignment vertical="center"/>
    </xf>
    <xf numFmtId="178" fontId="4" fillId="2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left" vertical="center"/>
    </xf>
    <xf numFmtId="178" fontId="4" fillId="0" borderId="19" xfId="0" applyNumberFormat="1" applyFont="1" applyBorder="1" applyAlignment="1">
      <alignment vertical="center"/>
    </xf>
    <xf numFmtId="178" fontId="39" fillId="0" borderId="16" xfId="0" applyNumberFormat="1" applyFont="1" applyBorder="1" applyAlignment="1">
      <alignment vertical="center"/>
    </xf>
    <xf numFmtId="178" fontId="39" fillId="0" borderId="16" xfId="0" quotePrefix="1" applyNumberFormat="1" applyFont="1" applyBorder="1" applyAlignment="1">
      <alignment vertical="center"/>
    </xf>
    <xf numFmtId="178" fontId="39" fillId="0" borderId="27" xfId="0" applyNumberFormat="1" applyFont="1" applyBorder="1" applyAlignment="1">
      <alignment vertical="center"/>
    </xf>
    <xf numFmtId="178" fontId="39" fillId="0" borderId="16" xfId="0" quotePrefix="1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8" fontId="4" fillId="21" borderId="50" xfId="0" applyNumberFormat="1" applyFont="1" applyFill="1" applyBorder="1" applyAlignment="1">
      <alignment vertical="center"/>
    </xf>
    <xf numFmtId="0" fontId="75" fillId="0" borderId="0" xfId="0" applyFont="1" applyAlignment="1">
      <alignment horizontal="left" vertical="center"/>
    </xf>
    <xf numFmtId="1" fontId="76" fillId="0" borderId="1" xfId="5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8" fontId="77" fillId="0" borderId="0" xfId="53" applyNumberFormat="1" applyFont="1" applyAlignment="1">
      <alignment horizontal="left" vertical="center"/>
    </xf>
    <xf numFmtId="0" fontId="4" fillId="20" borderId="0" xfId="51" applyFont="1" applyFill="1"/>
    <xf numFmtId="0" fontId="4" fillId="20" borderId="0" xfId="0" applyFont="1" applyFill="1"/>
    <xf numFmtId="0" fontId="78" fillId="20" borderId="0" xfId="0" applyFont="1" applyFill="1" applyAlignment="1">
      <alignment horizontal="centerContinuous"/>
    </xf>
    <xf numFmtId="0" fontId="4" fillId="20" borderId="0" xfId="0" applyFont="1" applyFill="1" applyAlignment="1">
      <alignment horizontal="centerContinuous"/>
    </xf>
    <xf numFmtId="0" fontId="4" fillId="20" borderId="0" xfId="0" quotePrefix="1" applyFont="1" applyFill="1" applyAlignment="1">
      <alignment horizontal="centerContinuous"/>
    </xf>
    <xf numFmtId="0" fontId="14" fillId="20" borderId="0" xfId="0" applyFont="1" applyFill="1" applyAlignment="1">
      <alignment horizontal="right"/>
    </xf>
    <xf numFmtId="0" fontId="14" fillId="20" borderId="13" xfId="0" applyFont="1" applyFill="1" applyBorder="1" applyAlignment="1">
      <alignment horizontal="center" vertical="center" wrapText="1"/>
    </xf>
    <xf numFmtId="0" fontId="14" fillId="20" borderId="50" xfId="0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 wrapText="1"/>
    </xf>
    <xf numFmtId="179" fontId="4" fillId="20" borderId="0" xfId="52" applyFont="1" applyFill="1" applyBorder="1" applyAlignment="1">
      <alignment horizontal="center"/>
    </xf>
    <xf numFmtId="0" fontId="4" fillId="20" borderId="26" xfId="0" applyFont="1" applyFill="1" applyBorder="1" applyAlignment="1">
      <alignment horizontal="center"/>
    </xf>
    <xf numFmtId="0" fontId="4" fillId="20" borderId="13" xfId="0" applyFont="1" applyFill="1" applyBorder="1" applyAlignment="1">
      <alignment horizontal="center"/>
    </xf>
    <xf numFmtId="0" fontId="4" fillId="20" borderId="22" xfId="0" applyFont="1" applyFill="1" applyBorder="1" applyAlignment="1">
      <alignment horizontal="center"/>
    </xf>
    <xf numFmtId="0" fontId="4" fillId="20" borderId="0" xfId="0" applyFont="1" applyFill="1" applyAlignment="1">
      <alignment horizontal="center"/>
    </xf>
    <xf numFmtId="0" fontId="79" fillId="20" borderId="27" xfId="0" applyFont="1" applyFill="1" applyBorder="1" applyAlignment="1">
      <alignment horizontal="center"/>
    </xf>
    <xf numFmtId="0" fontId="4" fillId="20" borderId="17" xfId="0" applyFont="1" applyFill="1" applyBorder="1" applyAlignment="1">
      <alignment horizontal="center"/>
    </xf>
    <xf numFmtId="0" fontId="79" fillId="20" borderId="17" xfId="0" applyFont="1" applyFill="1" applyBorder="1" applyAlignment="1">
      <alignment horizontal="center"/>
    </xf>
    <xf numFmtId="0" fontId="4" fillId="20" borderId="43" xfId="0" applyFont="1" applyFill="1" applyBorder="1" applyAlignment="1">
      <alignment horizontal="center"/>
    </xf>
    <xf numFmtId="179" fontId="4" fillId="20" borderId="11" xfId="52" applyFont="1" applyFill="1" applyBorder="1" applyAlignment="1">
      <alignment horizontal="center"/>
    </xf>
    <xf numFmtId="0" fontId="4" fillId="20" borderId="18" xfId="0" applyFont="1" applyFill="1" applyBorder="1" applyAlignment="1">
      <alignment horizontal="center"/>
    </xf>
    <xf numFmtId="0" fontId="4" fillId="20" borderId="49" xfId="0" applyFont="1" applyFill="1" applyBorder="1" applyAlignment="1">
      <alignment horizontal="center"/>
    </xf>
    <xf numFmtId="0" fontId="4" fillId="20" borderId="11" xfId="0" applyFont="1" applyFill="1" applyBorder="1" applyAlignment="1">
      <alignment horizontal="center"/>
    </xf>
    <xf numFmtId="0" fontId="79" fillId="20" borderId="45" xfId="0" applyFont="1" applyFill="1" applyBorder="1" applyAlignment="1">
      <alignment horizontal="center"/>
    </xf>
    <xf numFmtId="179" fontId="4" fillId="20" borderId="12" xfId="52" applyFont="1" applyFill="1" applyBorder="1" applyAlignment="1">
      <alignment horizontal="center"/>
    </xf>
    <xf numFmtId="0" fontId="79" fillId="20" borderId="25" xfId="0" applyFont="1" applyFill="1" applyBorder="1" applyAlignment="1">
      <alignment horizontal="center"/>
    </xf>
    <xf numFmtId="0" fontId="79" fillId="20" borderId="13" xfId="0" applyFont="1" applyFill="1" applyBorder="1" applyAlignment="1">
      <alignment horizontal="center"/>
    </xf>
    <xf numFmtId="0" fontId="79" fillId="20" borderId="18" xfId="0" applyFont="1" applyFill="1" applyBorder="1" applyAlignment="1">
      <alignment horizontal="center"/>
    </xf>
    <xf numFmtId="179" fontId="4" fillId="20" borderId="16" xfId="52" applyFont="1" applyFill="1" applyBorder="1" applyAlignment="1">
      <alignment horizontal="center"/>
    </xf>
    <xf numFmtId="0" fontId="4" fillId="20" borderId="23" xfId="0" applyFont="1" applyFill="1" applyBorder="1" applyAlignment="1">
      <alignment horizontal="center"/>
    </xf>
    <xf numFmtId="0" fontId="4" fillId="20" borderId="16" xfId="0" applyFont="1" applyFill="1" applyBorder="1" applyAlignment="1">
      <alignment horizontal="center"/>
    </xf>
    <xf numFmtId="0" fontId="4" fillId="20" borderId="12" xfId="0" applyFont="1" applyFill="1" applyBorder="1" applyAlignment="1">
      <alignment horizontal="center"/>
    </xf>
    <xf numFmtId="179" fontId="4" fillId="20" borderId="13" xfId="52" applyFont="1" applyFill="1" applyBorder="1" applyAlignment="1">
      <alignment horizontal="center"/>
    </xf>
    <xf numFmtId="179" fontId="4" fillId="20" borderId="17" xfId="52" applyFont="1" applyFill="1" applyBorder="1" applyAlignment="1">
      <alignment horizontal="center"/>
    </xf>
    <xf numFmtId="0" fontId="74" fillId="20" borderId="0" xfId="51" applyFont="1" applyFill="1"/>
    <xf numFmtId="179" fontId="4" fillId="20" borderId="18" xfId="52" applyFont="1" applyFill="1" applyBorder="1" applyAlignment="1">
      <alignment horizontal="center"/>
    </xf>
    <xf numFmtId="0" fontId="73" fillId="20" borderId="0" xfId="51" applyFont="1" applyFill="1" applyAlignment="1">
      <alignment vertical="top" wrapText="1"/>
    </xf>
    <xf numFmtId="179" fontId="4" fillId="20" borderId="29" xfId="52" applyFont="1" applyFill="1" applyBorder="1" applyAlignment="1">
      <alignment horizontal="center"/>
    </xf>
    <xf numFmtId="0" fontId="4" fillId="20" borderId="29" xfId="0" applyFont="1" applyFill="1" applyBorder="1" applyAlignment="1">
      <alignment horizontal="center"/>
    </xf>
    <xf numFmtId="0" fontId="79" fillId="20" borderId="29" xfId="0" applyFont="1" applyFill="1" applyBorder="1" applyAlignment="1">
      <alignment horizontal="center"/>
    </xf>
    <xf numFmtId="0" fontId="79" fillId="20" borderId="31" xfId="0" applyFont="1" applyFill="1" applyBorder="1" applyAlignment="1">
      <alignment horizontal="center"/>
    </xf>
    <xf numFmtId="0" fontId="80" fillId="20" borderId="0" xfId="0" applyFont="1" applyFill="1"/>
    <xf numFmtId="0" fontId="4" fillId="0" borderId="0" xfId="0" applyFont="1" applyAlignment="1">
      <alignment horizontal="right"/>
    </xf>
    <xf numFmtId="0" fontId="74" fillId="20" borderId="0" xfId="0" applyFont="1" applyFill="1"/>
    <xf numFmtId="0" fontId="81" fillId="0" borderId="0" xfId="0" applyFont="1" applyAlignment="1">
      <alignment horizontal="right"/>
    </xf>
    <xf numFmtId="0" fontId="73" fillId="20" borderId="0" xfId="0" applyFont="1" applyFill="1" applyAlignment="1">
      <alignment vertical="top" wrapText="1"/>
    </xf>
    <xf numFmtId="0" fontId="77" fillId="20" borderId="0" xfId="53" applyFont="1" applyFill="1"/>
    <xf numFmtId="0" fontId="4" fillId="0" borderId="0" xfId="0" applyFont="1"/>
    <xf numFmtId="0" fontId="77" fillId="0" borderId="0" xfId="53" applyFont="1"/>
    <xf numFmtId="0" fontId="82" fillId="0" borderId="0" xfId="0" applyFont="1" applyAlignment="1">
      <alignment horizontal="left" vertical="center" wrapText="1" indent="1"/>
    </xf>
    <xf numFmtId="10" fontId="4" fillId="0" borderId="0" xfId="0" applyNumberFormat="1" applyFont="1"/>
    <xf numFmtId="0" fontId="4" fillId="0" borderId="0" xfId="0" applyFont="1" applyAlignment="1">
      <alignment horizontal="center"/>
    </xf>
    <xf numFmtId="1" fontId="76" fillId="0" borderId="18" xfId="50" applyNumberFormat="1" applyFont="1" applyBorder="1" applyAlignment="1">
      <alignment horizontal="center" vertical="center" wrapText="1"/>
    </xf>
    <xf numFmtId="1" fontId="76" fillId="0" borderId="83" xfId="50" applyNumberFormat="1" applyFont="1" applyBorder="1" applyAlignment="1">
      <alignment horizontal="center" vertical="center" wrapText="1"/>
    </xf>
    <xf numFmtId="178" fontId="4" fillId="0" borderId="83" xfId="0" applyNumberFormat="1" applyFont="1" applyBorder="1" applyAlignment="1">
      <alignment horizontal="right" vertical="center"/>
    </xf>
    <xf numFmtId="0" fontId="4" fillId="24" borderId="83" xfId="0" applyFont="1" applyFill="1" applyBorder="1" applyAlignment="1">
      <alignment horizontal="center" vertical="center"/>
    </xf>
    <xf numFmtId="0" fontId="4" fillId="24" borderId="83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center" vertical="center"/>
    </xf>
    <xf numFmtId="178" fontId="4" fillId="0" borderId="15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178" fontId="4" fillId="0" borderId="0" xfId="23" applyNumberFormat="1" applyFont="1" applyAlignment="1">
      <alignment horizontal="center" vertical="center"/>
    </xf>
    <xf numFmtId="178" fontId="4" fillId="0" borderId="1" xfId="25" applyNumberFormat="1" applyFont="1" applyBorder="1" applyAlignment="1">
      <alignment horizontal="center" vertical="center"/>
    </xf>
    <xf numFmtId="0" fontId="86" fillId="21" borderId="1" xfId="0" applyFont="1" applyFill="1" applyBorder="1" applyAlignment="1">
      <alignment horizontal="center" vertical="center" wrapText="1"/>
    </xf>
    <xf numFmtId="0" fontId="56" fillId="21" borderId="1" xfId="0" applyFont="1" applyFill="1" applyBorder="1" applyAlignment="1">
      <alignment horizontal="center" vertical="center" wrapText="1"/>
    </xf>
    <xf numFmtId="178" fontId="4" fillId="0" borderId="11" xfId="23" applyNumberFormat="1" applyFont="1" applyBorder="1" applyAlignment="1">
      <alignment vertical="center"/>
    </xf>
    <xf numFmtId="178" fontId="4" fillId="21" borderId="1" xfId="24" applyNumberFormat="1" applyFont="1" applyFill="1" applyBorder="1" applyAlignment="1">
      <alignment horizontal="justify" vertical="center"/>
    </xf>
    <xf numFmtId="178" fontId="39" fillId="23" borderId="28" xfId="0" applyNumberFormat="1" applyFont="1" applyFill="1" applyBorder="1" applyAlignment="1">
      <alignment horizontal="center" vertical="center"/>
    </xf>
    <xf numFmtId="178" fontId="39" fillId="23" borderId="29" xfId="0" applyNumberFormat="1" applyFont="1" applyFill="1" applyBorder="1" applyAlignment="1">
      <alignment horizontal="center" vertical="center"/>
    </xf>
    <xf numFmtId="178" fontId="39" fillId="23" borderId="19" xfId="0" applyNumberFormat="1" applyFont="1" applyFill="1" applyBorder="1" applyAlignment="1">
      <alignment horizontal="center" vertical="center"/>
    </xf>
    <xf numFmtId="178" fontId="39" fillId="23" borderId="30" xfId="0" applyNumberFormat="1" applyFont="1" applyFill="1" applyBorder="1" applyAlignment="1">
      <alignment horizontal="center" vertical="center"/>
    </xf>
    <xf numFmtId="178" fontId="39" fillId="23" borderId="30" xfId="0" applyNumberFormat="1" applyFont="1" applyFill="1" applyBorder="1" applyAlignment="1">
      <alignment vertical="center"/>
    </xf>
    <xf numFmtId="178" fontId="39" fillId="23" borderId="3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9" fillId="0" borderId="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3" fontId="4" fillId="23" borderId="1" xfId="0" applyNumberFormat="1" applyFont="1" applyFill="1" applyBorder="1" applyAlignment="1">
      <alignment horizontal="center" vertical="center" wrapText="1"/>
    </xf>
    <xf numFmtId="0" fontId="4" fillId="23" borderId="1" xfId="0" applyFont="1" applyFill="1" applyBorder="1" applyAlignment="1">
      <alignment vertical="center" wrapText="1"/>
    </xf>
    <xf numFmtId="0" fontId="4" fillId="23" borderId="1" xfId="0" applyFont="1" applyFill="1" applyBorder="1" applyAlignment="1">
      <alignment horizontal="right" vertical="center" wrapText="1"/>
    </xf>
    <xf numFmtId="0" fontId="4" fillId="0" borderId="0" xfId="54" applyFont="1" applyAlignment="1"/>
    <xf numFmtId="0" fontId="75" fillId="0" borderId="0" xfId="0" applyFont="1" applyAlignment="1">
      <alignment vertical="center"/>
    </xf>
    <xf numFmtId="0" fontId="91" fillId="23" borderId="1" xfId="0" applyFont="1" applyFill="1" applyBorder="1" applyAlignment="1">
      <alignment horizontal="center" vertical="center" wrapText="1"/>
    </xf>
    <xf numFmtId="0" fontId="91" fillId="0" borderId="1" xfId="0" applyFont="1" applyBorder="1" applyAlignment="1">
      <alignment vertical="center" wrapText="1"/>
    </xf>
    <xf numFmtId="0" fontId="91" fillId="2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 wrapText="1"/>
    </xf>
    <xf numFmtId="0" fontId="93" fillId="25" borderId="1" xfId="0" applyFont="1" applyFill="1" applyBorder="1" applyAlignment="1">
      <alignment horizontal="center" vertical="center" wrapText="1"/>
    </xf>
    <xf numFmtId="3" fontId="4" fillId="23" borderId="1" xfId="0" applyNumberFormat="1" applyFont="1" applyFill="1" applyBorder="1" applyAlignment="1">
      <alignment horizontal="right" vertical="center" wrapText="1"/>
    </xf>
    <xf numFmtId="0" fontId="93" fillId="23" borderId="1" xfId="0" applyFont="1" applyFill="1" applyBorder="1" applyAlignment="1">
      <alignment vertical="center" wrapText="1"/>
    </xf>
    <xf numFmtId="0" fontId="93" fillId="23" borderId="1" xfId="0" applyFont="1" applyFill="1" applyBorder="1" applyAlignment="1">
      <alignment horizontal="right" vertical="center" wrapText="1"/>
    </xf>
    <xf numFmtId="0" fontId="95" fillId="0" borderId="0" xfId="55" applyFont="1" applyBorder="1" applyAlignment="1" applyProtection="1">
      <alignment vertical="center"/>
    </xf>
    <xf numFmtId="0" fontId="93" fillId="25" borderId="1" xfId="0" applyFont="1" applyFill="1" applyBorder="1" applyAlignment="1">
      <alignment vertical="center" wrapText="1"/>
    </xf>
    <xf numFmtId="0" fontId="93" fillId="25" borderId="1" xfId="0" applyFont="1" applyFill="1" applyBorder="1" applyAlignment="1">
      <alignment horizontal="right" vertical="center" wrapText="1"/>
    </xf>
    <xf numFmtId="0" fontId="4" fillId="22" borderId="1" xfId="0" applyFont="1" applyFill="1" applyBorder="1" applyAlignment="1">
      <alignment horizontal="justify" vertical="center" wrapText="1"/>
    </xf>
    <xf numFmtId="3" fontId="93" fillId="25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96" fillId="23" borderId="1" xfId="0" applyFont="1" applyFill="1" applyBorder="1" applyAlignment="1">
      <alignment horizontal="center" vertical="center" wrapText="1"/>
    </xf>
    <xf numFmtId="0" fontId="96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 indent="1"/>
    </xf>
    <xf numFmtId="0" fontId="89" fillId="23" borderId="1" xfId="0" applyFont="1" applyFill="1" applyBorder="1" applyAlignment="1">
      <alignment horizontal="center" vertical="center" wrapText="1"/>
    </xf>
    <xf numFmtId="0" fontId="89" fillId="0" borderId="1" xfId="0" applyFont="1" applyBorder="1" applyAlignment="1">
      <alignment horizontal="right" vertical="center" wrapText="1"/>
    </xf>
    <xf numFmtId="3" fontId="89" fillId="0" borderId="1" xfId="0" applyNumberFormat="1" applyFont="1" applyBorder="1" applyAlignment="1">
      <alignment horizontal="right" vertical="center" wrapText="1"/>
    </xf>
    <xf numFmtId="178" fontId="50" fillId="0" borderId="0" xfId="23" applyNumberFormat="1" applyFont="1" applyAlignment="1">
      <alignment vertical="center"/>
    </xf>
    <xf numFmtId="178" fontId="5" fillId="0" borderId="0" xfId="23" applyNumberFormat="1" applyFont="1" applyAlignment="1">
      <alignment vertical="center"/>
    </xf>
    <xf numFmtId="178" fontId="14" fillId="0" borderId="0" xfId="23" applyNumberFormat="1" applyFont="1" applyAlignment="1">
      <alignment vertical="center"/>
    </xf>
    <xf numFmtId="178" fontId="17" fillId="0" borderId="11" xfId="23" applyNumberFormat="1" applyBorder="1" applyAlignment="1">
      <alignment vertical="center"/>
    </xf>
    <xf numFmtId="178" fontId="14" fillId="0" borderId="11" xfId="23" applyNumberFormat="1" applyFont="1" applyBorder="1" applyAlignment="1">
      <alignment horizontal="distributed" vertical="center"/>
    </xf>
    <xf numFmtId="178" fontId="9" fillId="0" borderId="0" xfId="23" applyNumberFormat="1" applyFont="1" applyAlignment="1">
      <alignment vertical="center"/>
    </xf>
    <xf numFmtId="178" fontId="3" fillId="0" borderId="0" xfId="23" applyNumberFormat="1" applyFont="1" applyAlignment="1">
      <alignment vertical="center"/>
    </xf>
    <xf numFmtId="178" fontId="17" fillId="0" borderId="0" xfId="23" applyNumberFormat="1" applyAlignment="1">
      <alignment vertical="center"/>
    </xf>
    <xf numFmtId="178" fontId="18" fillId="0" borderId="0" xfId="0" applyNumberFormat="1" applyFont="1" applyAlignment="1">
      <alignment vertical="center"/>
    </xf>
    <xf numFmtId="178" fontId="4" fillId="21" borderId="14" xfId="25" applyNumberFormat="1" applyFont="1" applyFill="1" applyBorder="1" applyAlignment="1">
      <alignment horizontal="center" vertical="center"/>
    </xf>
    <xf numFmtId="178" fontId="4" fillId="0" borderId="14" xfId="25" applyNumberFormat="1" applyFont="1" applyBorder="1" applyAlignment="1">
      <alignment horizontal="center" vertical="center"/>
    </xf>
    <xf numFmtId="178" fontId="4" fillId="11" borderId="14" xfId="25" applyNumberFormat="1" applyFont="1" applyFill="1" applyBorder="1" applyAlignment="1">
      <alignment horizontal="center" vertical="center"/>
    </xf>
    <xf numFmtId="178" fontId="4" fillId="19" borderId="14" xfId="25" applyNumberFormat="1" applyFont="1" applyFill="1" applyBorder="1" applyAlignment="1">
      <alignment horizontal="center" vertical="center"/>
    </xf>
    <xf numFmtId="178" fontId="4" fillId="23" borderId="14" xfId="25" applyNumberFormat="1" applyFont="1" applyFill="1" applyBorder="1" applyAlignment="1">
      <alignment horizontal="center" vertical="center"/>
    </xf>
    <xf numFmtId="178" fontId="4" fillId="26" borderId="1" xfId="23" applyNumberFormat="1" applyFont="1" applyFill="1" applyBorder="1" applyAlignment="1">
      <alignment horizontal="justify" vertical="center"/>
    </xf>
    <xf numFmtId="178" fontId="4" fillId="26" borderId="14" xfId="25" applyNumberFormat="1" applyFont="1" applyFill="1" applyBorder="1" applyAlignment="1">
      <alignment horizontal="center" vertical="center"/>
    </xf>
    <xf numFmtId="178" fontId="4" fillId="26" borderId="1" xfId="25" applyNumberFormat="1" applyFont="1" applyFill="1" applyBorder="1" applyAlignment="1">
      <alignment horizontal="right" vertical="center"/>
    </xf>
    <xf numFmtId="0" fontId="75" fillId="0" borderId="0" xfId="0" applyFont="1" applyAlignment="1">
      <alignment horizontal="center"/>
    </xf>
    <xf numFmtId="178" fontId="8" fillId="0" borderId="0" xfId="23" applyNumberFormat="1" applyFont="1" applyAlignment="1">
      <alignment horizontal="center" vertical="center"/>
    </xf>
    <xf numFmtId="178" fontId="5" fillId="0" borderId="0" xfId="23" applyNumberFormat="1" applyFont="1" applyAlignment="1">
      <alignment horizontal="center" vertical="center"/>
    </xf>
    <xf numFmtId="178" fontId="64" fillId="0" borderId="11" xfId="23" applyNumberFormat="1" applyFont="1" applyBorder="1" applyAlignment="1">
      <alignment horizontal="left" vertical="center"/>
    </xf>
    <xf numFmtId="178" fontId="4" fillId="0" borderId="11" xfId="23" applyNumberFormat="1" applyFont="1" applyBorder="1" applyAlignment="1">
      <alignment horizontal="left" vertical="center"/>
    </xf>
    <xf numFmtId="178" fontId="4" fillId="0" borderId="1" xfId="23" applyNumberFormat="1" applyFont="1" applyBorder="1" applyAlignment="1">
      <alignment horizontal="center" vertical="center" wrapText="1"/>
    </xf>
    <xf numFmtId="178" fontId="6" fillId="0" borderId="1" xfId="23" applyNumberFormat="1" applyFont="1" applyBorder="1" applyAlignment="1">
      <alignment horizontal="center" vertical="center" wrapText="1"/>
    </xf>
    <xf numFmtId="178" fontId="17" fillId="0" borderId="1" xfId="23" applyNumberFormat="1" applyBorder="1" applyAlignment="1">
      <alignment horizontal="center" vertical="center" wrapText="1"/>
    </xf>
    <xf numFmtId="178" fontId="4" fillId="0" borderId="1" xfId="23" applyNumberFormat="1" applyFont="1" applyBorder="1" applyAlignment="1">
      <alignment horizontal="center" vertical="center" justifyLastLine="1"/>
    </xf>
    <xf numFmtId="178" fontId="4" fillId="0" borderId="13" xfId="23" applyNumberFormat="1" applyFont="1" applyBorder="1" applyAlignment="1">
      <alignment horizontal="center" vertical="center" textRotation="255" justifyLastLine="1"/>
    </xf>
    <xf numFmtId="178" fontId="17" fillId="0" borderId="17" xfId="23" applyNumberFormat="1" applyBorder="1" applyAlignment="1">
      <alignment horizontal="center" vertical="center" justifyLastLine="1"/>
    </xf>
    <xf numFmtId="178" fontId="17" fillId="0" borderId="18" xfId="23" applyNumberFormat="1" applyBorder="1" applyAlignment="1">
      <alignment horizontal="center" vertical="center" justifyLastLine="1"/>
    </xf>
    <xf numFmtId="178" fontId="9" fillId="0" borderId="0" xfId="23" applyNumberFormat="1" applyFont="1" applyAlignment="1">
      <alignment horizontal="left" vertical="center" wrapText="1"/>
    </xf>
    <xf numFmtId="178" fontId="46" fillId="0" borderId="24" xfId="23" applyNumberFormat="1" applyFont="1" applyBorder="1" applyAlignment="1">
      <alignment horizontal="left" vertical="center" wrapText="1"/>
    </xf>
    <xf numFmtId="178" fontId="4" fillId="0" borderId="80" xfId="23" applyNumberFormat="1" applyFont="1" applyBorder="1" applyAlignment="1">
      <alignment horizontal="right" vertical="center" textRotation="255"/>
    </xf>
    <xf numFmtId="178" fontId="4" fillId="0" borderId="1" xfId="23" applyNumberFormat="1" applyFont="1" applyBorder="1" applyAlignment="1">
      <alignment horizontal="center" vertical="center"/>
    </xf>
    <xf numFmtId="178" fontId="4" fillId="0" borderId="13" xfId="23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 shrinkToFit="1"/>
    </xf>
    <xf numFmtId="178" fontId="4" fillId="0" borderId="0" xfId="0" applyNumberFormat="1" applyFont="1" applyAlignment="1">
      <alignment horizontal="center" vertical="center" shrinkToFit="1"/>
    </xf>
    <xf numFmtId="178" fontId="4" fillId="0" borderId="15" xfId="0" applyNumberFormat="1" applyFont="1" applyBorder="1" applyAlignment="1">
      <alignment horizontal="center" vertical="center" wrapText="1"/>
    </xf>
    <xf numFmtId="178" fontId="4" fillId="0" borderId="16" xfId="0" applyNumberFormat="1" applyFont="1" applyBorder="1" applyAlignment="1">
      <alignment horizontal="center" vertical="center" wrapText="1"/>
    </xf>
    <xf numFmtId="178" fontId="4" fillId="0" borderId="13" xfId="0" applyNumberFormat="1" applyFont="1" applyBorder="1" applyAlignment="1">
      <alignment horizontal="center" vertical="center" wrapText="1"/>
    </xf>
    <xf numFmtId="178" fontId="4" fillId="0" borderId="17" xfId="0" applyNumberFormat="1" applyFont="1" applyBorder="1" applyAlignment="1">
      <alignment horizontal="center" vertical="center" wrapText="1"/>
    </xf>
    <xf numFmtId="178" fontId="4" fillId="0" borderId="18" xfId="0" applyNumberFormat="1" applyFont="1" applyBorder="1" applyAlignment="1">
      <alignment horizontal="center" vertical="center" wrapText="1"/>
    </xf>
    <xf numFmtId="178" fontId="8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4" fillId="0" borderId="33" xfId="0" applyNumberFormat="1" applyFont="1" applyBorder="1" applyAlignment="1">
      <alignment horizontal="center" vertical="center" wrapText="1"/>
    </xf>
    <xf numFmtId="178" fontId="4" fillId="0" borderId="34" xfId="0" applyNumberFormat="1" applyFont="1" applyBorder="1" applyAlignment="1">
      <alignment horizontal="center" vertical="center" wrapText="1"/>
    </xf>
    <xf numFmtId="178" fontId="4" fillId="0" borderId="35" xfId="0" applyNumberFormat="1" applyFont="1" applyBorder="1" applyAlignment="1">
      <alignment horizontal="center" vertical="center" wrapText="1"/>
    </xf>
    <xf numFmtId="178" fontId="4" fillId="0" borderId="36" xfId="0" applyNumberFormat="1" applyFont="1" applyBorder="1" applyAlignment="1">
      <alignment horizontal="center" vertical="center" wrapText="1"/>
    </xf>
    <xf numFmtId="178" fontId="4" fillId="0" borderId="37" xfId="0" applyNumberFormat="1" applyFont="1" applyBorder="1" applyAlignment="1">
      <alignment horizontal="center" vertical="center" wrapText="1"/>
    </xf>
    <xf numFmtId="178" fontId="4" fillId="0" borderId="38" xfId="0" applyNumberFormat="1" applyFont="1" applyBorder="1" applyAlignment="1">
      <alignment horizontal="center" vertical="center" wrapText="1"/>
    </xf>
    <xf numFmtId="178" fontId="4" fillId="0" borderId="39" xfId="0" applyNumberFormat="1" applyFont="1" applyBorder="1" applyAlignment="1">
      <alignment horizontal="center" vertical="center" wrapText="1"/>
    </xf>
    <xf numFmtId="178" fontId="4" fillId="0" borderId="40" xfId="0" applyNumberFormat="1" applyFont="1" applyBorder="1" applyAlignment="1">
      <alignment horizontal="center" vertical="center" wrapText="1"/>
    </xf>
    <xf numFmtId="178" fontId="4" fillId="0" borderId="41" xfId="0" applyNumberFormat="1" applyFont="1" applyBorder="1" applyAlignment="1">
      <alignment horizontal="center" vertical="center" wrapText="1"/>
    </xf>
    <xf numFmtId="178" fontId="47" fillId="0" borderId="0" xfId="0" applyNumberFormat="1" applyFont="1" applyAlignment="1">
      <alignment horizontal="left" vertical="center" wrapText="1"/>
    </xf>
    <xf numFmtId="0" fontId="4" fillId="23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5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19" borderId="58" xfId="0" applyFont="1" applyFill="1" applyBorder="1" applyAlignment="1">
      <alignment horizontal="center" vertical="center" wrapText="1"/>
    </xf>
    <xf numFmtId="0" fontId="4" fillId="19" borderId="29" xfId="0" applyFont="1" applyFill="1" applyBorder="1" applyAlignment="1">
      <alignment horizontal="center" vertical="center"/>
    </xf>
    <xf numFmtId="0" fontId="4" fillId="19" borderId="58" xfId="0" applyFont="1" applyFill="1" applyBorder="1" applyAlignment="1">
      <alignment horizontal="center" vertical="center"/>
    </xf>
    <xf numFmtId="0" fontId="4" fillId="19" borderId="29" xfId="0" applyFont="1" applyFill="1" applyBorder="1" applyAlignment="1">
      <alignment horizontal="center" vertical="center" wrapText="1"/>
    </xf>
    <xf numFmtId="0" fontId="14" fillId="19" borderId="58" xfId="0" applyFont="1" applyFill="1" applyBorder="1" applyAlignment="1">
      <alignment horizontal="center" vertical="center" wrapText="1"/>
    </xf>
    <xf numFmtId="0" fontId="14" fillId="19" borderId="29" xfId="0" applyFont="1" applyFill="1" applyBorder="1" applyAlignment="1">
      <alignment horizontal="center" vertical="center" wrapText="1"/>
    </xf>
    <xf numFmtId="0" fontId="4" fillId="2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4" fillId="21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18" xfId="0" applyFont="1" applyFill="1" applyBorder="1" applyAlignment="1">
      <alignment horizontal="center" vertical="center" wrapText="1"/>
    </xf>
    <xf numFmtId="0" fontId="4" fillId="22" borderId="77" xfId="0" applyFont="1" applyFill="1" applyBorder="1" applyAlignment="1">
      <alignment horizontal="center" vertical="center"/>
    </xf>
    <xf numFmtId="0" fontId="4" fillId="22" borderId="32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 wrapText="1"/>
    </xf>
    <xf numFmtId="0" fontId="6" fillId="19" borderId="29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2" borderId="14" xfId="0" applyFont="1" applyFill="1" applyBorder="1" applyAlignment="1">
      <alignment horizontal="center" vertical="center"/>
    </xf>
    <xf numFmtId="178" fontId="6" fillId="0" borderId="0" xfId="0" applyNumberFormat="1" applyFont="1" applyAlignment="1">
      <alignment horizontal="justify" vertical="center"/>
    </xf>
    <xf numFmtId="178" fontId="45" fillId="0" borderId="0" xfId="0" applyNumberFormat="1" applyFont="1" applyAlignment="1">
      <alignment horizontal="justify" vertical="center"/>
    </xf>
    <xf numFmtId="178" fontId="39" fillId="0" borderId="19" xfId="0" applyNumberFormat="1" applyFont="1" applyBorder="1" applyAlignment="1">
      <alignment vertical="center"/>
    </xf>
    <xf numFmtId="178" fontId="4" fillId="0" borderId="19" xfId="0" applyNumberFormat="1" applyFont="1" applyBorder="1" applyAlignment="1">
      <alignment vertical="center"/>
    </xf>
    <xf numFmtId="178" fontId="39" fillId="0" borderId="19" xfId="0" applyNumberFormat="1" applyFont="1" applyBorder="1" applyAlignment="1">
      <alignment horizontal="left" vertical="center"/>
    </xf>
    <xf numFmtId="178" fontId="4" fillId="0" borderId="19" xfId="0" applyNumberFormat="1" applyFont="1" applyBorder="1" applyAlignment="1">
      <alignment horizontal="left" vertical="center"/>
    </xf>
    <xf numFmtId="178" fontId="45" fillId="0" borderId="0" xfId="0" applyNumberFormat="1" applyFont="1" applyAlignment="1">
      <alignment horizontal="justify" vertical="center" wrapText="1"/>
    </xf>
    <xf numFmtId="178" fontId="39" fillId="0" borderId="44" xfId="0" applyNumberFormat="1" applyFont="1" applyBorder="1" applyAlignment="1">
      <alignment horizontal="center" vertical="center"/>
    </xf>
    <xf numFmtId="178" fontId="39" fillId="0" borderId="27" xfId="0" applyNumberFormat="1" applyFont="1" applyBorder="1" applyAlignment="1">
      <alignment horizontal="center" vertical="center"/>
    </xf>
    <xf numFmtId="178" fontId="39" fillId="0" borderId="31" xfId="0" applyNumberFormat="1" applyFont="1" applyBorder="1" applyAlignment="1">
      <alignment horizontal="center" vertical="center"/>
    </xf>
    <xf numFmtId="178" fontId="38" fillId="0" borderId="0" xfId="0" applyNumberFormat="1" applyFont="1" applyAlignment="1">
      <alignment horizontal="center" vertical="center"/>
    </xf>
    <xf numFmtId="178" fontId="37" fillId="0" borderId="0" xfId="0" applyNumberFormat="1" applyFont="1" applyAlignment="1">
      <alignment horizontal="center" vertical="center"/>
    </xf>
    <xf numFmtId="178" fontId="87" fillId="0" borderId="0" xfId="0" applyNumberFormat="1" applyFont="1" applyAlignment="1">
      <alignment horizontal="center" vertical="center"/>
    </xf>
    <xf numFmtId="178" fontId="39" fillId="0" borderId="21" xfId="0" applyNumberFormat="1" applyFont="1" applyBorder="1" applyAlignment="1">
      <alignment horizontal="center" vertical="center" wrapText="1"/>
    </xf>
    <xf numFmtId="178" fontId="39" fillId="0" borderId="17" xfId="0" applyNumberFormat="1" applyFont="1" applyBorder="1" applyAlignment="1">
      <alignment horizontal="center" vertical="center" wrapText="1"/>
    </xf>
    <xf numFmtId="178" fontId="39" fillId="0" borderId="29" xfId="0" applyNumberFormat="1" applyFont="1" applyBorder="1" applyAlignment="1">
      <alignment horizontal="center" vertical="center" wrapText="1"/>
    </xf>
    <xf numFmtId="178" fontId="39" fillId="0" borderId="21" xfId="0" applyNumberFormat="1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178" fontId="39" fillId="0" borderId="46" xfId="0" applyNumberFormat="1" applyFont="1" applyBorder="1" applyAlignment="1">
      <alignment horizontal="center" vertical="center"/>
    </xf>
    <xf numFmtId="178" fontId="4" fillId="0" borderId="47" xfId="0" applyNumberFormat="1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/>
    </xf>
    <xf numFmtId="178" fontId="4" fillId="0" borderId="29" xfId="0" applyNumberFormat="1" applyFont="1" applyBorder="1" applyAlignment="1">
      <alignment horizontal="center" vertical="center"/>
    </xf>
    <xf numFmtId="178" fontId="40" fillId="0" borderId="21" xfId="0" applyNumberFormat="1" applyFont="1" applyBorder="1" applyAlignment="1">
      <alignment horizontal="center" vertical="center" wrapText="1"/>
    </xf>
    <xf numFmtId="178" fontId="14" fillId="0" borderId="17" xfId="0" applyNumberFormat="1" applyFont="1" applyBorder="1" applyAlignment="1">
      <alignment vertical="center"/>
    </xf>
    <xf numFmtId="178" fontId="14" fillId="0" borderId="29" xfId="0" applyNumberFormat="1" applyFont="1" applyBorder="1" applyAlignment="1">
      <alignment vertical="center"/>
    </xf>
    <xf numFmtId="178" fontId="39" fillId="0" borderId="13" xfId="0" applyNumberFormat="1" applyFont="1" applyBorder="1" applyAlignment="1">
      <alignment horizontal="center" vertical="center"/>
    </xf>
    <xf numFmtId="178" fontId="40" fillId="0" borderId="42" xfId="0" applyNumberFormat="1" applyFont="1" applyBorder="1" applyAlignment="1">
      <alignment horizontal="center" vertical="center" wrapText="1"/>
    </xf>
    <xf numFmtId="178" fontId="40" fillId="0" borderId="26" xfId="0" applyNumberFormat="1" applyFont="1" applyBorder="1" applyAlignment="1">
      <alignment horizontal="center" vertical="center" wrapText="1"/>
    </xf>
    <xf numFmtId="178" fontId="40" fillId="0" borderId="28" xfId="0" applyNumberFormat="1" applyFont="1" applyBorder="1" applyAlignment="1">
      <alignment horizontal="center" vertical="center" wrapText="1"/>
    </xf>
    <xf numFmtId="178" fontId="6" fillId="0" borderId="73" xfId="0" applyNumberFormat="1" applyFont="1" applyBorder="1" applyAlignment="1">
      <alignment horizontal="justify" vertical="center"/>
    </xf>
    <xf numFmtId="0" fontId="89" fillId="0" borderId="1" xfId="0" applyFont="1" applyBorder="1" applyAlignment="1">
      <alignment horizontal="justify" vertical="center" wrapText="1"/>
    </xf>
    <xf numFmtId="0" fontId="4" fillId="23" borderId="1" xfId="0" applyFont="1" applyFill="1" applyBorder="1" applyAlignment="1">
      <alignment horizontal="center"/>
    </xf>
    <xf numFmtId="0" fontId="89" fillId="2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2" borderId="14" xfId="0" applyFont="1" applyFill="1" applyBorder="1" applyAlignment="1">
      <alignment horizontal="left" vertical="center" wrapText="1"/>
    </xf>
    <xf numFmtId="0" fontId="4" fillId="22" borderId="50" xfId="0" applyFont="1" applyFill="1" applyBorder="1" applyAlignment="1">
      <alignment horizontal="left" vertical="center" wrapText="1"/>
    </xf>
    <xf numFmtId="0" fontId="93" fillId="23" borderId="1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center" vertical="center" wrapText="1"/>
    </xf>
    <xf numFmtId="0" fontId="80" fillId="20" borderId="0" xfId="0" applyFont="1" applyFill="1" applyAlignment="1">
      <alignment horizontal="left" vertical="top" wrapText="1"/>
    </xf>
    <xf numFmtId="0" fontId="80" fillId="20" borderId="0" xfId="0" applyFont="1" applyFill="1" applyAlignment="1">
      <alignment horizontal="left" wrapText="1"/>
    </xf>
    <xf numFmtId="0" fontId="4" fillId="20" borderId="44" xfId="0" applyFont="1" applyFill="1" applyBorder="1" applyAlignment="1">
      <alignment vertical="center" wrapText="1"/>
    </xf>
    <xf numFmtId="0" fontId="4" fillId="20" borderId="45" xfId="0" applyFont="1" applyFill="1" applyBorder="1" applyAlignment="1">
      <alignment vertical="center" wrapText="1"/>
    </xf>
    <xf numFmtId="0" fontId="14" fillId="20" borderId="42" xfId="0" applyFont="1" applyFill="1" applyBorder="1" applyAlignment="1">
      <alignment horizontal="center" vertical="center" wrapText="1"/>
    </xf>
    <xf numFmtId="0" fontId="4" fillId="20" borderId="43" xfId="0" applyFont="1" applyFill="1" applyBorder="1" applyAlignment="1">
      <alignment horizontal="center" vertical="center" wrapText="1"/>
    </xf>
    <xf numFmtId="0" fontId="14" fillId="20" borderId="21" xfId="0" applyFont="1" applyFill="1" applyBorder="1" applyAlignment="1">
      <alignment horizontal="center" vertical="center"/>
    </xf>
    <xf numFmtId="0" fontId="4" fillId="0" borderId="18" xfId="0" applyFont="1" applyBorder="1"/>
    <xf numFmtId="0" fontId="14" fillId="20" borderId="46" xfId="0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4" fillId="20" borderId="44" xfId="0" applyFont="1" applyFill="1" applyBorder="1" applyAlignment="1">
      <alignment horizontal="center" vertical="center" wrapText="1"/>
    </xf>
    <xf numFmtId="0" fontId="4" fillId="20" borderId="45" xfId="0" applyFont="1" applyFill="1" applyBorder="1" applyAlignment="1">
      <alignment horizontal="center" vertical="center"/>
    </xf>
    <xf numFmtId="0" fontId="14" fillId="20" borderId="4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20" borderId="21" xfId="0" applyFont="1" applyFill="1" applyBorder="1" applyAlignment="1">
      <alignment vertical="center" wrapText="1"/>
    </xf>
    <xf numFmtId="0" fontId="4" fillId="20" borderId="18" xfId="0" applyFont="1" applyFill="1" applyBorder="1" applyAlignment="1">
      <alignment vertical="center" wrapText="1"/>
    </xf>
    <xf numFmtId="0" fontId="59" fillId="0" borderId="0" xfId="0" applyFont="1" applyAlignment="1">
      <alignment horizontal="left" vertical="center"/>
    </xf>
    <xf numFmtId="180" fontId="55" fillId="0" borderId="14" xfId="0" applyNumberFormat="1" applyFont="1" applyBorder="1" applyAlignment="1">
      <alignment horizontal="distributed" vertical="center"/>
    </xf>
    <xf numFmtId="180" fontId="55" fillId="0" borderId="50" xfId="0" applyNumberFormat="1" applyFont="1" applyBorder="1" applyAlignment="1">
      <alignment horizontal="distributed" vertical="center"/>
    </xf>
    <xf numFmtId="0" fontId="55" fillId="0" borderId="46" xfId="0" applyFont="1" applyBorder="1" applyAlignment="1">
      <alignment horizontal="distributed" vertical="center"/>
    </xf>
    <xf numFmtId="0" fontId="55" fillId="0" borderId="48" xfId="0" applyFont="1" applyBorder="1" applyAlignment="1">
      <alignment horizontal="distributed" vertical="center"/>
    </xf>
    <xf numFmtId="0" fontId="55" fillId="0" borderId="46" xfId="0" applyFont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59" fillId="0" borderId="0" xfId="0" applyFont="1"/>
    <xf numFmtId="180" fontId="56" fillId="0" borderId="1" xfId="0" applyNumberFormat="1" applyFont="1" applyBorder="1" applyAlignment="1">
      <alignment horizontal="distributed" vertical="center"/>
    </xf>
    <xf numFmtId="180" fontId="55" fillId="0" borderId="1" xfId="0" applyNumberFormat="1" applyFont="1" applyBorder="1" applyAlignment="1">
      <alignment horizontal="distributed" vertical="center"/>
    </xf>
    <xf numFmtId="180" fontId="55" fillId="0" borderId="71" xfId="0" applyNumberFormat="1" applyFont="1" applyBorder="1" applyAlignment="1">
      <alignment horizontal="distributed" vertical="center"/>
    </xf>
    <xf numFmtId="0" fontId="55" fillId="0" borderId="70" xfId="0" applyFont="1" applyBorder="1" applyAlignment="1">
      <alignment horizontal="distributed" vertical="center"/>
    </xf>
    <xf numFmtId="0" fontId="55" fillId="0" borderId="72" xfId="0" applyFont="1" applyBorder="1" applyAlignment="1">
      <alignment vertical="center"/>
    </xf>
    <xf numFmtId="0" fontId="55" fillId="0" borderId="73" xfId="0" applyFont="1" applyBorder="1" applyAlignment="1">
      <alignment vertical="center"/>
    </xf>
    <xf numFmtId="0" fontId="55" fillId="0" borderId="74" xfId="0" applyFont="1" applyBorder="1" applyAlignment="1">
      <alignment vertical="center"/>
    </xf>
    <xf numFmtId="0" fontId="55" fillId="0" borderId="42" xfId="0" applyFont="1" applyBorder="1" applyAlignment="1">
      <alignment horizontal="left" vertical="center"/>
    </xf>
    <xf numFmtId="0" fontId="55" fillId="0" borderId="75" xfId="0" applyFont="1" applyBorder="1" applyAlignment="1">
      <alignment horizontal="left" vertical="center"/>
    </xf>
    <xf numFmtId="0" fontId="55" fillId="0" borderId="76" xfId="0" applyFont="1" applyBorder="1" applyAlignment="1">
      <alignment horizontal="left" vertical="center"/>
    </xf>
    <xf numFmtId="180" fontId="55" fillId="0" borderId="32" xfId="0" applyNumberFormat="1" applyFont="1" applyBorder="1" applyAlignment="1">
      <alignment horizontal="distributed" vertical="center"/>
    </xf>
    <xf numFmtId="0" fontId="50" fillId="0" borderId="0" xfId="0" applyFont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5" fillId="0" borderId="51" xfId="0" applyFont="1" applyBorder="1" applyAlignment="1">
      <alignment horizontal="left" vertical="top"/>
    </xf>
    <xf numFmtId="0" fontId="55" fillId="0" borderId="52" xfId="0" applyFont="1" applyBorder="1" applyAlignment="1">
      <alignment horizontal="left" vertical="top"/>
    </xf>
    <xf numFmtId="0" fontId="55" fillId="0" borderId="52" xfId="0" applyFont="1" applyBorder="1"/>
    <xf numFmtId="0" fontId="55" fillId="0" borderId="46" xfId="0" applyFont="1" applyBorder="1" applyAlignment="1">
      <alignment horizontal="center" vertical="distributed"/>
    </xf>
    <xf numFmtId="0" fontId="55" fillId="0" borderId="47" xfId="0" applyFont="1" applyBorder="1" applyAlignment="1">
      <alignment horizontal="center" vertical="distributed"/>
    </xf>
    <xf numFmtId="0" fontId="55" fillId="0" borderId="70" xfId="0" applyFont="1" applyBorder="1" applyAlignment="1">
      <alignment horizontal="center" vertical="distributed"/>
    </xf>
    <xf numFmtId="0" fontId="0" fillId="0" borderId="71" xfId="0" applyBorder="1" applyAlignment="1">
      <alignment horizontal="distributed" vertical="center"/>
    </xf>
  </cellXfs>
  <cellStyles count="5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eng" xfId="19" xr:uid="{00000000-0005-0000-0000-000012000000}"/>
    <cellStyle name="lu" xfId="20" xr:uid="{00000000-0005-0000-0000-000013000000}"/>
    <cellStyle name="Normal - Style1" xfId="21" xr:uid="{00000000-0005-0000-0000-000014000000}"/>
    <cellStyle name="Normal_Basic Assumptions" xfId="22" xr:uid="{00000000-0005-0000-0000-000015000000}"/>
    <cellStyle name="一般" xfId="0" builtinId="0"/>
    <cellStyle name="一般 2" xfId="50" xr:uid="{00000000-0005-0000-0000-000017000000}"/>
    <cellStyle name="一般 2 2" xfId="54" xr:uid="{5408DE58-FBB0-48CB-8F15-59EA615F2781}"/>
    <cellStyle name="一般 3" xfId="51" xr:uid="{00000000-0005-0000-0000-000018000000}"/>
    <cellStyle name="一般_101概算_車輛費用.替代役經費調查表(空白)" xfId="23" xr:uid="{00000000-0005-0000-0000-000019000000}"/>
    <cellStyle name="一般_修正後書表格式" xfId="24" xr:uid="{00000000-0005-0000-0000-00001A000000}"/>
    <cellStyle name="千分位" xfId="25" builtinId="3"/>
    <cellStyle name="千分位[0] 2" xfId="52" xr:uid="{00000000-0005-0000-0000-00001C000000}"/>
    <cellStyle name="中等" xfId="26" builtinId="28" customBuiltin="1"/>
    <cellStyle name="合計" xfId="27" builtinId="25" customBuiltin="1"/>
    <cellStyle name="好" xfId="28" builtinId="26" customBuiltin="1"/>
    <cellStyle name="計算方式" xfId="29" builtinId="22" customBuiltin="1"/>
    <cellStyle name="貨幣[0]_Apply" xfId="30" xr:uid="{00000000-0005-0000-0000-000021000000}"/>
    <cellStyle name="連結的儲存格" xfId="31" builtinId="24" customBuiltin="1"/>
    <cellStyle name="備註" xfId="32" builtinId="10" customBuiltin="1"/>
    <cellStyle name="超連結" xfId="53" builtinId="8"/>
    <cellStyle name="超連結 2" xfId="55" xr:uid="{DC8D8B2B-7847-4C74-8694-7560DD69B393}"/>
    <cellStyle name="說明文字" xfId="33" builtinId="53" customBuiltin="1"/>
    <cellStyle name="輔色1" xfId="34" builtinId="29" customBuiltin="1"/>
    <cellStyle name="輔色2" xfId="35" builtinId="33" customBuiltin="1"/>
    <cellStyle name="輔色3" xfId="36" builtinId="37" customBuiltin="1"/>
    <cellStyle name="輔色4" xfId="37" builtinId="41" customBuiltin="1"/>
    <cellStyle name="輔色5" xfId="38" builtinId="45" customBuiltin="1"/>
    <cellStyle name="輔色6" xfId="39" builtinId="49" customBuiltin="1"/>
    <cellStyle name="標題" xfId="40" builtinId="15" customBuiltin="1"/>
    <cellStyle name="標題 1" xfId="41" builtinId="16" customBuiltin="1"/>
    <cellStyle name="標題 2" xfId="42" builtinId="17" customBuiltin="1"/>
    <cellStyle name="標題 3" xfId="43" builtinId="18" customBuiltin="1"/>
    <cellStyle name="標題 4" xfId="44" builtinId="19" customBuiltin="1"/>
    <cellStyle name="輸入" xfId="45" builtinId="20" customBuiltin="1"/>
    <cellStyle name="輸出" xfId="46" builtinId="21" customBuiltin="1"/>
    <cellStyle name="檢查儲存格" xfId="47" builtinId="23" customBuiltin="1"/>
    <cellStyle name="壞" xfId="48" builtinId="27" customBuiltin="1"/>
    <cellStyle name="警告文字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76483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0" y="799779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9525</xdr:colOff>
      <xdr:row>36</xdr:row>
      <xdr:rowOff>19050</xdr:rowOff>
    </xdr:from>
    <xdr:to>
      <xdr:col>1</xdr:col>
      <xdr:colOff>9525</xdr:colOff>
      <xdr:row>39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9525" y="5019675"/>
          <a:ext cx="67627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76484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7648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76483" cy="161070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0" y="799779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9525</xdr:colOff>
      <xdr:row>36</xdr:row>
      <xdr:rowOff>19050</xdr:rowOff>
    </xdr:from>
    <xdr:to>
      <xdr:col>1</xdr:col>
      <xdr:colOff>9525</xdr:colOff>
      <xdr:row>39</xdr:row>
      <xdr:rowOff>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9525" y="5019675"/>
          <a:ext cx="67627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76484" cy="161070"/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7648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0</xdr:colOff>
      <xdr:row>69</xdr:row>
      <xdr:rowOff>132522</xdr:rowOff>
    </xdr:from>
    <xdr:to>
      <xdr:col>29</xdr:col>
      <xdr:colOff>129623</xdr:colOff>
      <xdr:row>76</xdr:row>
      <xdr:rowOff>53012</xdr:rowOff>
    </xdr:to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0" y="9525000"/>
          <a:ext cx="13820775" cy="1104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lnSpc>
              <a:spcPts val="800"/>
            </a:lnSpc>
            <a:spcBef>
              <a:spcPts val="200"/>
            </a:spcBef>
            <a:spcAft>
              <a:spcPts val="200"/>
            </a:spcAft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勞工保險條例第</a:t>
          </a:r>
          <a:r>
            <a:rPr lang="en-US" altLang="zh-TW" sz="800">
              <a:solidFill>
                <a:sysClr val="windowText" lastClr="000000"/>
              </a:solidFill>
            </a:rPr>
            <a:t>6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款及第</a:t>
          </a:r>
          <a:r>
            <a:rPr lang="en-US" altLang="zh-TW" sz="800">
              <a:solidFill>
                <a:sysClr val="windowText" lastClr="000000"/>
              </a:solidFill>
            </a:rPr>
            <a:t>8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3</a:t>
          </a:r>
          <a:r>
            <a:rPr lang="zh-TW" altLang="en-US" sz="800">
              <a:solidFill>
                <a:sysClr val="windowText" lastClr="000000"/>
              </a:solidFill>
            </a:rPr>
            <a:t>款規定之被保險人同時符合就業保險法第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條規定者，適用本表負擔保險費。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ts val="1300"/>
            </a:lnSpc>
            <a:spcBef>
              <a:spcPts val="200"/>
            </a:spcBef>
            <a:spcAft>
              <a:spcPts val="200"/>
            </a:spcAft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勞工保險普通事故保險費率自</a:t>
          </a:r>
          <a:r>
            <a:rPr lang="en-US" altLang="zh-TW" sz="800">
              <a:solidFill>
                <a:sysClr val="windowText" lastClr="000000"/>
              </a:solidFill>
            </a:rPr>
            <a:t>114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日起由</a:t>
          </a:r>
          <a:r>
            <a:rPr lang="en-US" altLang="zh-TW" sz="800">
              <a:solidFill>
                <a:sysClr val="windowText" lastClr="000000"/>
              </a:solidFill>
            </a:rPr>
            <a:t>12%</a:t>
          </a:r>
          <a:r>
            <a:rPr lang="zh-TW" altLang="en-US" sz="800">
              <a:solidFill>
                <a:sysClr val="windowText" lastClr="000000"/>
              </a:solidFill>
            </a:rPr>
            <a:t>調整為</a:t>
          </a:r>
          <a:r>
            <a:rPr lang="en-US" altLang="zh-TW" sz="800">
              <a:solidFill>
                <a:sysClr val="windowText" lastClr="000000"/>
              </a:solidFill>
            </a:rPr>
            <a:t>12.5%</a:t>
          </a:r>
          <a:r>
            <a:rPr lang="zh-TW" altLang="en-US" sz="800">
              <a:solidFill>
                <a:sysClr val="windowText" lastClr="000000"/>
              </a:solidFill>
            </a:rPr>
            <a:t>，適用就業保險法之勞工保險被保險人，其勞工保險普通事故保險費率依該法</a:t>
          </a:r>
          <a:r>
            <a:rPr lang="en-US" altLang="zh-TW" sz="800">
              <a:solidFill>
                <a:sysClr val="windowText" lastClr="000000"/>
              </a:solidFill>
            </a:rPr>
            <a:t>41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項規定調降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，亦即表列保險費金額係依現行勞工保險普通事故保險費率</a:t>
          </a:r>
          <a:r>
            <a:rPr lang="en-US" altLang="zh-TW" sz="800">
              <a:solidFill>
                <a:sysClr val="windowText" lastClr="000000"/>
              </a:solidFill>
            </a:rPr>
            <a:t>11.5%</a:t>
          </a:r>
          <a:r>
            <a:rPr lang="zh-TW" altLang="en-US" sz="800">
              <a:solidFill>
                <a:sysClr val="windowText" lastClr="000000"/>
              </a:solidFill>
            </a:rPr>
            <a:t>，就業保險費率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，按被保險人負擔</a:t>
          </a:r>
          <a:r>
            <a:rPr lang="en-US" altLang="zh-TW" sz="800">
              <a:solidFill>
                <a:sysClr val="windowText" lastClr="000000"/>
              </a:solidFill>
            </a:rPr>
            <a:t>20%</a:t>
          </a:r>
          <a:r>
            <a:rPr lang="zh-TW" altLang="en-US" sz="800">
              <a:solidFill>
                <a:sysClr val="windowText" lastClr="000000"/>
              </a:solidFill>
            </a:rPr>
            <a:t>，投保單位負擔</a:t>
          </a:r>
          <a:r>
            <a:rPr lang="en-US" altLang="zh-TW" sz="800">
              <a:solidFill>
                <a:sysClr val="windowText" lastClr="000000"/>
              </a:solidFill>
            </a:rPr>
            <a:t>70%</a:t>
          </a:r>
          <a:r>
            <a:rPr lang="zh-TW" altLang="en-US" sz="800">
              <a:solidFill>
                <a:sysClr val="windowText" lastClr="000000"/>
              </a:solidFill>
            </a:rPr>
            <a:t>之比例計算。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ts val="1700"/>
            </a:lnSpc>
            <a:spcBef>
              <a:spcPts val="200"/>
            </a:spcBef>
            <a:spcAft>
              <a:spcPts val="200"/>
            </a:spcAft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本表投保薪資等級金額錄自勞動部</a:t>
          </a:r>
          <a:r>
            <a:rPr lang="en-US" altLang="zh-TW" sz="800">
              <a:solidFill>
                <a:sysClr val="windowText" lastClr="000000"/>
              </a:solidFill>
            </a:rPr>
            <a:t>113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 baseline="0">
              <a:solidFill>
                <a:sysClr val="windowText" lastClr="000000"/>
              </a:solidFill>
            </a:rPr>
            <a:t>11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15</a:t>
          </a:r>
          <a:r>
            <a:rPr lang="zh-TW" altLang="en-US" sz="800" baseline="0">
              <a:solidFill>
                <a:sysClr val="windowText" lastClr="000000"/>
              </a:solidFill>
            </a:rPr>
            <a:t>日</a:t>
          </a:r>
          <a:r>
            <a:rPr lang="zh-TW" altLang="en-US" sz="800">
              <a:solidFill>
                <a:sysClr val="windowText" lastClr="000000"/>
              </a:solidFill>
            </a:rPr>
            <a:t>勞動保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字第</a:t>
          </a:r>
          <a:r>
            <a:rPr lang="en-US" altLang="zh-TW" sz="800">
              <a:solidFill>
                <a:sysClr val="windowText" lastClr="000000"/>
              </a:solidFill>
            </a:rPr>
            <a:t>1130087589</a:t>
          </a:r>
          <a:r>
            <a:rPr lang="zh-TW" altLang="en-US" sz="800">
              <a:solidFill>
                <a:sysClr val="windowText" lastClr="000000"/>
              </a:solidFill>
            </a:rPr>
            <a:t>號令修正發布之「勞工保險投保薪資分級表」。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ts val="1200"/>
            </a:lnSpc>
            <a:spcBef>
              <a:spcPts val="200"/>
            </a:spcBef>
            <a:spcAft>
              <a:spcPts val="200"/>
            </a:spcAft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有關被保險人與投保單位應負擔之勞工保險費、勞工職業災害保險費及就業保險費詳細金額，請利用本局網站</a:t>
          </a:r>
          <a:r>
            <a:rPr lang="en-US" altLang="zh-TW" sz="800">
              <a:solidFill>
                <a:sysClr val="windowText" lastClr="000000"/>
              </a:solidFill>
            </a:rPr>
            <a:t>(www.bli.gov.tw)</a:t>
          </a:r>
          <a:r>
            <a:rPr lang="zh-TW" altLang="en-US" sz="800">
              <a:solidFill>
                <a:sysClr val="windowText" lastClr="000000"/>
              </a:solidFill>
            </a:rPr>
            <a:t>首頁</a:t>
          </a:r>
          <a:r>
            <a:rPr lang="en-US" altLang="zh-TW" sz="800">
              <a:solidFill>
                <a:sysClr val="windowText" lastClr="000000"/>
              </a:solidFill>
            </a:rPr>
            <a:t>-</a:t>
          </a:r>
          <a:r>
            <a:rPr lang="zh-TW" altLang="en-US" sz="800">
              <a:solidFill>
                <a:sysClr val="windowText" lastClr="000000"/>
              </a:solidFill>
            </a:rPr>
            <a:t>大家常用的服務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常用書表下載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保險費分擔表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一般單位保險費分擔金額表查詢， 或利用便民服務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簡易試算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勞保、就保、災保個人保險費試算</a:t>
          </a:r>
          <a:r>
            <a:rPr lang="zh-TW" altLang="en-US" sz="800" b="0">
              <a:solidFill>
                <a:sysClr val="windowText" lastClr="000000"/>
              </a:solidFill>
            </a:rPr>
            <a:t>項</a:t>
          </a:r>
          <a:r>
            <a:rPr lang="zh-TW" altLang="en-US" sz="800">
              <a:solidFill>
                <a:sysClr val="windowText" lastClr="000000"/>
              </a:solidFill>
            </a:rPr>
            <a:t>下查詢。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li.gov.tw/0103196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etax.nat.gov.tw/etwmain/tax-info/understanding/tax-saving-manual/local/vehicle-license-tax/2Jv5NBY" TargetMode="External"/><Relationship Id="rId1" Type="http://schemas.openxmlformats.org/officeDocument/2006/relationships/hyperlink" Target="https://www.thb.gov.tw/cp.aspx?n=22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kyman.url.tw/" TargetMode="External"/><Relationship Id="rId1" Type="http://schemas.openxmlformats.org/officeDocument/2006/relationships/hyperlink" Target="https://www.dgpa.gov.tw/information?uid=15&amp;pid=1240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nhi.gov.tw/ch/np-2571-1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ot.com.tw/tw/policy-business/government-employees-insurance-service/about-government-employees-insurance/type-of-insurance" TargetMode="External"/><Relationship Id="rId1" Type="http://schemas.openxmlformats.org/officeDocument/2006/relationships/hyperlink" Target="https://www.mocs.gov.tw/pages/detail.aspx?Node=38&amp;Page=12574&amp;Index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9"/>
  <sheetViews>
    <sheetView tabSelected="1" zoomScaleNormal="100" zoomScaleSheetLayoutView="85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defaultColWidth="8.90625" defaultRowHeight="13.5"/>
  <cols>
    <col min="1" max="1" width="18.26953125" style="242" customWidth="1"/>
    <col min="2" max="2" width="9.1796875" style="242" customWidth="1"/>
    <col min="3" max="4" width="10.453125" style="242" customWidth="1"/>
    <col min="5" max="5" width="13" style="242" customWidth="1"/>
    <col min="6" max="6" width="10.453125" style="242" customWidth="1"/>
    <col min="7" max="7" width="9.1796875" style="242" customWidth="1"/>
    <col min="8" max="8" width="12.6328125" style="242" customWidth="1"/>
    <col min="9" max="9" width="9.36328125" style="242" customWidth="1"/>
    <col min="10" max="11" width="10.453125" style="242" customWidth="1"/>
    <col min="12" max="12" width="8.7265625" style="242" customWidth="1"/>
    <col min="13" max="13" width="12.08984375" style="242" customWidth="1"/>
    <col min="14" max="16384" width="8.90625" style="242"/>
  </cols>
  <sheetData>
    <row r="1" spans="1:13" ht="21.5">
      <c r="A1" s="240" t="s">
        <v>63</v>
      </c>
      <c r="B1" s="258" t="s">
        <v>237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41"/>
    </row>
    <row r="2" spans="1:13" ht="25">
      <c r="B2" s="259" t="s">
        <v>9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58"/>
    </row>
    <row r="3" spans="1:13" ht="17">
      <c r="A3" s="197"/>
      <c r="B3" s="197"/>
      <c r="C3" s="197"/>
      <c r="D3" s="197"/>
      <c r="F3" s="260" t="s">
        <v>186</v>
      </c>
      <c r="G3" s="261"/>
      <c r="H3" s="261"/>
      <c r="I3" s="197"/>
      <c r="J3" s="243"/>
      <c r="K3" s="244"/>
      <c r="L3" s="244"/>
      <c r="M3" s="6" t="s">
        <v>10</v>
      </c>
    </row>
    <row r="4" spans="1:13" ht="16.5" customHeight="1">
      <c r="A4" s="272" t="s">
        <v>11</v>
      </c>
      <c r="B4" s="266" t="s">
        <v>5</v>
      </c>
      <c r="C4" s="265" t="s">
        <v>12</v>
      </c>
      <c r="D4" s="265"/>
      <c r="E4" s="265"/>
      <c r="F4" s="265"/>
      <c r="G4" s="265"/>
      <c r="H4" s="265"/>
      <c r="I4" s="265"/>
      <c r="J4" s="265"/>
      <c r="K4" s="265"/>
      <c r="L4" s="265"/>
      <c r="M4" s="265"/>
    </row>
    <row r="5" spans="1:13" ht="31.15" customHeight="1">
      <c r="A5" s="272"/>
      <c r="B5" s="267"/>
      <c r="C5" s="262" t="s">
        <v>13</v>
      </c>
      <c r="D5" s="262" t="s">
        <v>14</v>
      </c>
      <c r="E5" s="263" t="s">
        <v>15</v>
      </c>
      <c r="F5" s="262" t="s">
        <v>16</v>
      </c>
      <c r="G5" s="262" t="s">
        <v>17</v>
      </c>
      <c r="H5" s="262" t="s">
        <v>18</v>
      </c>
      <c r="I5" s="263" t="s">
        <v>75</v>
      </c>
      <c r="J5" s="263" t="s">
        <v>19</v>
      </c>
      <c r="K5" s="263" t="s">
        <v>20</v>
      </c>
      <c r="L5" s="262" t="s">
        <v>21</v>
      </c>
      <c r="M5" s="262" t="s">
        <v>64</v>
      </c>
    </row>
    <row r="6" spans="1:13" ht="18" customHeight="1">
      <c r="A6" s="272"/>
      <c r="B6" s="267"/>
      <c r="C6" s="262"/>
      <c r="D6" s="262"/>
      <c r="E6" s="263"/>
      <c r="F6" s="262"/>
      <c r="G6" s="262"/>
      <c r="H6" s="262"/>
      <c r="I6" s="264"/>
      <c r="J6" s="263"/>
      <c r="K6" s="263"/>
      <c r="L6" s="262"/>
      <c r="M6" s="262"/>
    </row>
    <row r="7" spans="1:13" ht="14.25" customHeight="1">
      <c r="A7" s="273"/>
      <c r="B7" s="268"/>
      <c r="C7" s="262"/>
      <c r="D7" s="262"/>
      <c r="E7" s="263"/>
      <c r="F7" s="262"/>
      <c r="G7" s="262"/>
      <c r="H7" s="262"/>
      <c r="I7" s="264"/>
      <c r="J7" s="263"/>
      <c r="K7" s="263"/>
      <c r="L7" s="262"/>
      <c r="M7" s="262"/>
    </row>
    <row r="8" spans="1:13" ht="20" customHeight="1">
      <c r="A8" s="60" t="s">
        <v>22</v>
      </c>
      <c r="B8" s="194"/>
      <c r="C8" s="59"/>
      <c r="D8" s="59"/>
      <c r="E8" s="59"/>
      <c r="F8" s="59"/>
      <c r="G8" s="59"/>
      <c r="H8" s="59"/>
      <c r="I8" s="59"/>
      <c r="J8" s="59"/>
      <c r="K8" s="59"/>
      <c r="L8" s="59"/>
      <c r="M8" s="59">
        <f>SUM(C8:L8)</f>
        <v>0</v>
      </c>
    </row>
    <row r="9" spans="1:13" s="1" customFormat="1" ht="20" customHeight="1">
      <c r="A9" s="71" t="s">
        <v>23</v>
      </c>
      <c r="B9" s="249">
        <f>SUM(B10:B12)</f>
        <v>0</v>
      </c>
      <c r="C9" s="72">
        <f>SUM(C10:C12)</f>
        <v>0</v>
      </c>
      <c r="D9" s="72">
        <f>SUM(D10:D12)</f>
        <v>0</v>
      </c>
      <c r="E9" s="72">
        <f>SUM(E10:E12)</f>
        <v>0</v>
      </c>
      <c r="F9" s="72">
        <f>SUM(F10:F12)</f>
        <v>0</v>
      </c>
      <c r="G9" s="72">
        <f t="shared" ref="G9:K9" si="0">SUM(G10:G12)</f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  <c r="L9" s="72">
        <f>SUM(L10:L12)</f>
        <v>0</v>
      </c>
      <c r="M9" s="72">
        <f>SUM(M10:M12)</f>
        <v>0</v>
      </c>
    </row>
    <row r="10" spans="1:13" s="1" customFormat="1" ht="20" customHeight="1">
      <c r="A10" s="73" t="s">
        <v>24</v>
      </c>
      <c r="B10" s="249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>
        <f>SUM(C10:L10)</f>
        <v>0</v>
      </c>
    </row>
    <row r="11" spans="1:13" s="1" customFormat="1" ht="20" customHeight="1">
      <c r="A11" s="73" t="s">
        <v>25</v>
      </c>
      <c r="B11" s="249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>
        <f>SUM(C11:L11)</f>
        <v>0</v>
      </c>
    </row>
    <row r="12" spans="1:13" s="1" customFormat="1" ht="20" customHeight="1">
      <c r="A12" s="73" t="s">
        <v>26</v>
      </c>
      <c r="B12" s="249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>
        <f>SUM(C12:L12)</f>
        <v>0</v>
      </c>
    </row>
    <row r="13" spans="1:13" s="1" customFormat="1" ht="20" customHeight="1">
      <c r="A13" s="61" t="s">
        <v>27</v>
      </c>
      <c r="B13" s="250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>
        <f t="shared" ref="M13:M16" si="1">SUM(C13:L13)</f>
        <v>0</v>
      </c>
    </row>
    <row r="14" spans="1:13" s="1" customFormat="1" ht="20" customHeight="1">
      <c r="A14" s="254" t="s">
        <v>28</v>
      </c>
      <c r="B14" s="255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>
        <f t="shared" si="1"/>
        <v>0</v>
      </c>
    </row>
    <row r="15" spans="1:13" s="1" customFormat="1" ht="20" customHeight="1">
      <c r="A15" s="254" t="s">
        <v>29</v>
      </c>
      <c r="B15" s="255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>
        <f t="shared" si="1"/>
        <v>0</v>
      </c>
    </row>
    <row r="16" spans="1:13" s="1" customFormat="1" ht="20" customHeight="1">
      <c r="A16" s="254" t="s">
        <v>30</v>
      </c>
      <c r="B16" s="255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>
        <f t="shared" si="1"/>
        <v>0</v>
      </c>
    </row>
    <row r="17" spans="1:13" s="1" customFormat="1" ht="20" customHeight="1">
      <c r="A17" s="62" t="s">
        <v>69</v>
      </c>
      <c r="B17" s="25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</row>
    <row r="18" spans="1:13" s="1" customFormat="1" ht="34">
      <c r="A18" s="63" t="s">
        <v>71</v>
      </c>
      <c r="B18" s="252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</row>
    <row r="19" spans="1:13" s="1" customFormat="1" ht="20" customHeight="1">
      <c r="A19" s="61" t="s">
        <v>31</v>
      </c>
      <c r="B19" s="250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>
        <f>SUM(C19:L19)</f>
        <v>0</v>
      </c>
    </row>
    <row r="20" spans="1:13" s="1" customFormat="1" ht="20" customHeight="1">
      <c r="A20" s="64" t="s">
        <v>32</v>
      </c>
      <c r="B20" s="253">
        <f>SUM(B8+B9+B13+B14+B15+B16+B19)</f>
        <v>0</v>
      </c>
      <c r="C20" s="66">
        <f>SUM(C8+C9+C13+C14+C15+C16+C19)</f>
        <v>0</v>
      </c>
      <c r="D20" s="66">
        <f t="shared" ref="D20:K20" si="2">SUM(D8+D9+D13+D14+D15+D16+D17+D19)</f>
        <v>0</v>
      </c>
      <c r="E20" s="66">
        <f t="shared" si="2"/>
        <v>0</v>
      </c>
      <c r="F20" s="66">
        <f t="shared" si="2"/>
        <v>0</v>
      </c>
      <c r="G20" s="66">
        <f t="shared" si="2"/>
        <v>0</v>
      </c>
      <c r="H20" s="66">
        <f>SUM(H8+H9+H13+H14+H15+H16+H17+H19)</f>
        <v>0</v>
      </c>
      <c r="I20" s="66">
        <f>SUM(I8+I9+I13+I14+I15+I16+I17+I19)</f>
        <v>0</v>
      </c>
      <c r="J20" s="66">
        <f t="shared" si="2"/>
        <v>0</v>
      </c>
      <c r="K20" s="66">
        <f t="shared" si="2"/>
        <v>0</v>
      </c>
      <c r="L20" s="66">
        <f>SUM(L8+L9+L13+L14+L15+L16+L17+L19)</f>
        <v>0</v>
      </c>
      <c r="M20" s="66">
        <f>M8+M9+M13+M14+M15+M16+M19</f>
        <v>0</v>
      </c>
    </row>
    <row r="21" spans="1:13" s="245" customFormat="1" ht="19.5">
      <c r="A21" s="270" t="s">
        <v>187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</row>
    <row r="22" spans="1:13" s="245" customFormat="1" ht="19.5">
      <c r="A22" s="269" t="s">
        <v>73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</row>
    <row r="23" spans="1:13" s="245" customFormat="1" ht="19.5">
      <c r="A23" s="269" t="s">
        <v>188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</row>
    <row r="24" spans="1:13" ht="20.25" customHeight="1">
      <c r="A24" s="246"/>
      <c r="B24" s="247"/>
      <c r="C24" s="247"/>
      <c r="D24" s="247"/>
      <c r="E24" s="247"/>
      <c r="F24" s="247"/>
      <c r="G24" s="193"/>
      <c r="H24" s="247"/>
      <c r="I24" s="247"/>
      <c r="J24" s="247"/>
      <c r="K24" s="247"/>
      <c r="L24" s="247"/>
    </row>
    <row r="25" spans="1:13" ht="20.25" customHeight="1">
      <c r="A25" s="1" t="s">
        <v>65</v>
      </c>
      <c r="B25" s="246"/>
      <c r="C25" s="1"/>
      <c r="D25" s="1" t="s">
        <v>68</v>
      </c>
      <c r="E25" s="193"/>
      <c r="F25" s="1"/>
      <c r="G25" s="193"/>
      <c r="H25" s="27"/>
      <c r="I25" s="246"/>
      <c r="J25" s="1"/>
      <c r="K25" s="1"/>
      <c r="L25" s="1"/>
      <c r="M25" s="1"/>
    </row>
    <row r="26" spans="1:13" ht="20.25" customHeight="1">
      <c r="A26" s="1"/>
      <c r="B26" s="246"/>
      <c r="C26" s="1"/>
      <c r="D26" s="1"/>
      <c r="E26" s="193"/>
      <c r="F26" s="1"/>
      <c r="G26" s="1"/>
      <c r="H26" s="27"/>
    </row>
    <row r="27" spans="1:13" ht="18">
      <c r="A27" s="248"/>
      <c r="B27" s="1"/>
    </row>
    <row r="28" spans="1:13" ht="18">
      <c r="A28" s="248"/>
    </row>
    <row r="29" spans="1:13" ht="18">
      <c r="A29" s="248"/>
    </row>
  </sheetData>
  <sheetProtection algorithmName="SHA-512" hashValue="WYbG0i1yLNN6ikZfFRJCuckR3D1f5kHSK7k9ZAwNv9a6Sx3HFpe9h0uPQ5PRraXvIlogkDrt9FLMXFTswwliwg==" saltValue="LuhuPhRuOmGj2rrSptzN2w==" spinCount="100000" sheet="1" formatColumns="0" formatRows="0" autoFilter="0"/>
  <protectedRanges>
    <protectedRange sqref="B19:L19" name="範圍6"/>
    <protectedRange sqref="B17:B19" name="範圍4"/>
    <protectedRange sqref="B10:L16" name="範圍3"/>
    <protectedRange sqref="B8:L8" name="範圍1"/>
    <protectedRange sqref="B1 A3" name="範圍5"/>
  </protectedRanges>
  <autoFilter ref="A7:M7" xr:uid="{00000000-0001-0000-0000-000000000000}"/>
  <mergeCells count="22">
    <mergeCell ref="A23:M23"/>
    <mergeCell ref="G5:G7"/>
    <mergeCell ref="L5:L7"/>
    <mergeCell ref="A22:M22"/>
    <mergeCell ref="A21:M21"/>
    <mergeCell ref="M5:M7"/>
    <mergeCell ref="C17:M17"/>
    <mergeCell ref="C18:M18"/>
    <mergeCell ref="A4:A7"/>
    <mergeCell ref="B1:L1"/>
    <mergeCell ref="B2:L2"/>
    <mergeCell ref="F3:H3"/>
    <mergeCell ref="H5:H7"/>
    <mergeCell ref="I5:I7"/>
    <mergeCell ref="F5:F7"/>
    <mergeCell ref="D5:D7"/>
    <mergeCell ref="C4:M4"/>
    <mergeCell ref="E5:E7"/>
    <mergeCell ref="B4:B7"/>
    <mergeCell ref="J5:J7"/>
    <mergeCell ref="K5:K7"/>
    <mergeCell ref="C5:C7"/>
  </mergeCells>
  <phoneticPr fontId="16" type="noConversion"/>
  <printOptions horizontalCentered="1" verticalCentered="1"/>
  <pageMargins left="0.25" right="0.25" top="0.75" bottom="0.75" header="0.3" footer="0.3"/>
  <pageSetup paperSize="9" scale="98" fitToHeight="0" orientation="landscape" copies="2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AG75"/>
  <sheetViews>
    <sheetView zoomScale="115" zoomScaleNormal="115" workbookViewId="0">
      <selection sqref="A1:AC1"/>
    </sheetView>
  </sheetViews>
  <sheetFormatPr defaultRowHeight="17"/>
  <cols>
    <col min="1" max="1" width="8.90625" style="32" customWidth="1"/>
    <col min="2" max="28" width="6.08984375" style="32" customWidth="1"/>
    <col min="29" max="29" width="6.36328125" style="32" bestFit="1" customWidth="1"/>
    <col min="30" max="256" width="9" style="32"/>
    <col min="257" max="257" width="8.90625" style="32" customWidth="1"/>
    <col min="258" max="284" width="6.08984375" style="32" customWidth="1"/>
    <col min="285" max="285" width="6.36328125" style="32" bestFit="1" customWidth="1"/>
    <col min="286" max="512" width="9" style="32"/>
    <col min="513" max="513" width="8.90625" style="32" customWidth="1"/>
    <col min="514" max="540" width="6.08984375" style="32" customWidth="1"/>
    <col min="541" max="541" width="6.36328125" style="32" bestFit="1" customWidth="1"/>
    <col min="542" max="768" width="9" style="32"/>
    <col min="769" max="769" width="8.90625" style="32" customWidth="1"/>
    <col min="770" max="796" width="6.08984375" style="32" customWidth="1"/>
    <col min="797" max="797" width="6.36328125" style="32" bestFit="1" customWidth="1"/>
    <col min="798" max="1024" width="9" style="32"/>
    <col min="1025" max="1025" width="8.90625" style="32" customWidth="1"/>
    <col min="1026" max="1052" width="6.08984375" style="32" customWidth="1"/>
    <col min="1053" max="1053" width="6.36328125" style="32" bestFit="1" customWidth="1"/>
    <col min="1054" max="1280" width="9" style="32"/>
    <col min="1281" max="1281" width="8.90625" style="32" customWidth="1"/>
    <col min="1282" max="1308" width="6.08984375" style="32" customWidth="1"/>
    <col min="1309" max="1309" width="6.36328125" style="32" bestFit="1" customWidth="1"/>
    <col min="1310" max="1536" width="9" style="32"/>
    <col min="1537" max="1537" width="8.90625" style="32" customWidth="1"/>
    <col min="1538" max="1564" width="6.08984375" style="32" customWidth="1"/>
    <col min="1565" max="1565" width="6.36328125" style="32" bestFit="1" customWidth="1"/>
    <col min="1566" max="1792" width="9" style="32"/>
    <col min="1793" max="1793" width="8.90625" style="32" customWidth="1"/>
    <col min="1794" max="1820" width="6.08984375" style="32" customWidth="1"/>
    <col min="1821" max="1821" width="6.36328125" style="32" bestFit="1" customWidth="1"/>
    <col min="1822" max="2048" width="9" style="32"/>
    <col min="2049" max="2049" width="8.90625" style="32" customWidth="1"/>
    <col min="2050" max="2076" width="6.08984375" style="32" customWidth="1"/>
    <col min="2077" max="2077" width="6.36328125" style="32" bestFit="1" customWidth="1"/>
    <col min="2078" max="2304" width="9" style="32"/>
    <col min="2305" max="2305" width="8.90625" style="32" customWidth="1"/>
    <col min="2306" max="2332" width="6.08984375" style="32" customWidth="1"/>
    <col min="2333" max="2333" width="6.36328125" style="32" bestFit="1" customWidth="1"/>
    <col min="2334" max="2560" width="9" style="32"/>
    <col min="2561" max="2561" width="8.90625" style="32" customWidth="1"/>
    <col min="2562" max="2588" width="6.08984375" style="32" customWidth="1"/>
    <col min="2589" max="2589" width="6.36328125" style="32" bestFit="1" customWidth="1"/>
    <col min="2590" max="2816" width="9" style="32"/>
    <col min="2817" max="2817" width="8.90625" style="32" customWidth="1"/>
    <col min="2818" max="2844" width="6.08984375" style="32" customWidth="1"/>
    <col min="2845" max="2845" width="6.36328125" style="32" bestFit="1" customWidth="1"/>
    <col min="2846" max="3072" width="9" style="32"/>
    <col min="3073" max="3073" width="8.90625" style="32" customWidth="1"/>
    <col min="3074" max="3100" width="6.08984375" style="32" customWidth="1"/>
    <col min="3101" max="3101" width="6.36328125" style="32" bestFit="1" customWidth="1"/>
    <col min="3102" max="3328" width="9" style="32"/>
    <col min="3329" max="3329" width="8.90625" style="32" customWidth="1"/>
    <col min="3330" max="3356" width="6.08984375" style="32" customWidth="1"/>
    <col min="3357" max="3357" width="6.36328125" style="32" bestFit="1" customWidth="1"/>
    <col min="3358" max="3584" width="9" style="32"/>
    <col min="3585" max="3585" width="8.90625" style="32" customWidth="1"/>
    <col min="3586" max="3612" width="6.08984375" style="32" customWidth="1"/>
    <col min="3613" max="3613" width="6.36328125" style="32" bestFit="1" customWidth="1"/>
    <col min="3614" max="3840" width="9" style="32"/>
    <col min="3841" max="3841" width="8.90625" style="32" customWidth="1"/>
    <col min="3842" max="3868" width="6.08984375" style="32" customWidth="1"/>
    <col min="3869" max="3869" width="6.36328125" style="32" bestFit="1" customWidth="1"/>
    <col min="3870" max="4096" width="9" style="32"/>
    <col min="4097" max="4097" width="8.90625" style="32" customWidth="1"/>
    <col min="4098" max="4124" width="6.08984375" style="32" customWidth="1"/>
    <col min="4125" max="4125" width="6.36328125" style="32" bestFit="1" customWidth="1"/>
    <col min="4126" max="4352" width="9" style="32"/>
    <col min="4353" max="4353" width="8.90625" style="32" customWidth="1"/>
    <col min="4354" max="4380" width="6.08984375" style="32" customWidth="1"/>
    <col min="4381" max="4381" width="6.36328125" style="32" bestFit="1" customWidth="1"/>
    <col min="4382" max="4608" width="9" style="32"/>
    <col min="4609" max="4609" width="8.90625" style="32" customWidth="1"/>
    <col min="4610" max="4636" width="6.08984375" style="32" customWidth="1"/>
    <col min="4637" max="4637" width="6.36328125" style="32" bestFit="1" customWidth="1"/>
    <col min="4638" max="4864" width="9" style="32"/>
    <col min="4865" max="4865" width="8.90625" style="32" customWidth="1"/>
    <col min="4866" max="4892" width="6.08984375" style="32" customWidth="1"/>
    <col min="4893" max="4893" width="6.36328125" style="32" bestFit="1" customWidth="1"/>
    <col min="4894" max="5120" width="9" style="32"/>
    <col min="5121" max="5121" width="8.90625" style="32" customWidth="1"/>
    <col min="5122" max="5148" width="6.08984375" style="32" customWidth="1"/>
    <col min="5149" max="5149" width="6.36328125" style="32" bestFit="1" customWidth="1"/>
    <col min="5150" max="5376" width="9" style="32"/>
    <col min="5377" max="5377" width="8.90625" style="32" customWidth="1"/>
    <col min="5378" max="5404" width="6.08984375" style="32" customWidth="1"/>
    <col min="5405" max="5405" width="6.36328125" style="32" bestFit="1" customWidth="1"/>
    <col min="5406" max="5632" width="9" style="32"/>
    <col min="5633" max="5633" width="8.90625" style="32" customWidth="1"/>
    <col min="5634" max="5660" width="6.08984375" style="32" customWidth="1"/>
    <col min="5661" max="5661" width="6.36328125" style="32" bestFit="1" customWidth="1"/>
    <col min="5662" max="5888" width="9" style="32"/>
    <col min="5889" max="5889" width="8.90625" style="32" customWidth="1"/>
    <col min="5890" max="5916" width="6.08984375" style="32" customWidth="1"/>
    <col min="5917" max="5917" width="6.36328125" style="32" bestFit="1" customWidth="1"/>
    <col min="5918" max="6144" width="9" style="32"/>
    <col min="6145" max="6145" width="8.90625" style="32" customWidth="1"/>
    <col min="6146" max="6172" width="6.08984375" style="32" customWidth="1"/>
    <col min="6173" max="6173" width="6.36328125" style="32" bestFit="1" customWidth="1"/>
    <col min="6174" max="6400" width="9" style="32"/>
    <col min="6401" max="6401" width="8.90625" style="32" customWidth="1"/>
    <col min="6402" max="6428" width="6.08984375" style="32" customWidth="1"/>
    <col min="6429" max="6429" width="6.36328125" style="32" bestFit="1" customWidth="1"/>
    <col min="6430" max="6656" width="9" style="32"/>
    <col min="6657" max="6657" width="8.90625" style="32" customWidth="1"/>
    <col min="6658" max="6684" width="6.08984375" style="32" customWidth="1"/>
    <col min="6685" max="6685" width="6.36328125" style="32" bestFit="1" customWidth="1"/>
    <col min="6686" max="6912" width="9" style="32"/>
    <col min="6913" max="6913" width="8.90625" style="32" customWidth="1"/>
    <col min="6914" max="6940" width="6.08984375" style="32" customWidth="1"/>
    <col min="6941" max="6941" width="6.36328125" style="32" bestFit="1" customWidth="1"/>
    <col min="6942" max="7168" width="9" style="32"/>
    <col min="7169" max="7169" width="8.90625" style="32" customWidth="1"/>
    <col min="7170" max="7196" width="6.08984375" style="32" customWidth="1"/>
    <col min="7197" max="7197" width="6.36328125" style="32" bestFit="1" customWidth="1"/>
    <col min="7198" max="7424" width="9" style="32"/>
    <col min="7425" max="7425" width="8.90625" style="32" customWidth="1"/>
    <col min="7426" max="7452" width="6.08984375" style="32" customWidth="1"/>
    <col min="7453" max="7453" width="6.36328125" style="32" bestFit="1" customWidth="1"/>
    <col min="7454" max="7680" width="9" style="32"/>
    <col min="7681" max="7681" width="8.90625" style="32" customWidth="1"/>
    <col min="7682" max="7708" width="6.08984375" style="32" customWidth="1"/>
    <col min="7709" max="7709" width="6.36328125" style="32" bestFit="1" customWidth="1"/>
    <col min="7710" max="7936" width="9" style="32"/>
    <col min="7937" max="7937" width="8.90625" style="32" customWidth="1"/>
    <col min="7938" max="7964" width="6.08984375" style="32" customWidth="1"/>
    <col min="7965" max="7965" width="6.36328125" style="32" bestFit="1" customWidth="1"/>
    <col min="7966" max="8192" width="9" style="32"/>
    <col min="8193" max="8193" width="8.90625" style="32" customWidth="1"/>
    <col min="8194" max="8220" width="6.08984375" style="32" customWidth="1"/>
    <col min="8221" max="8221" width="6.36328125" style="32" bestFit="1" customWidth="1"/>
    <col min="8222" max="8448" width="9" style="32"/>
    <col min="8449" max="8449" width="8.90625" style="32" customWidth="1"/>
    <col min="8450" max="8476" width="6.08984375" style="32" customWidth="1"/>
    <col min="8477" max="8477" width="6.36328125" style="32" bestFit="1" customWidth="1"/>
    <col min="8478" max="8704" width="9" style="32"/>
    <col min="8705" max="8705" width="8.90625" style="32" customWidth="1"/>
    <col min="8706" max="8732" width="6.08984375" style="32" customWidth="1"/>
    <col min="8733" max="8733" width="6.36328125" style="32" bestFit="1" customWidth="1"/>
    <col min="8734" max="8960" width="9" style="32"/>
    <col min="8961" max="8961" width="8.90625" style="32" customWidth="1"/>
    <col min="8962" max="8988" width="6.08984375" style="32" customWidth="1"/>
    <col min="8989" max="8989" width="6.36328125" style="32" bestFit="1" customWidth="1"/>
    <col min="8990" max="9216" width="9" style="32"/>
    <col min="9217" max="9217" width="8.90625" style="32" customWidth="1"/>
    <col min="9218" max="9244" width="6.08984375" style="32" customWidth="1"/>
    <col min="9245" max="9245" width="6.36328125" style="32" bestFit="1" customWidth="1"/>
    <col min="9246" max="9472" width="9" style="32"/>
    <col min="9473" max="9473" width="8.90625" style="32" customWidth="1"/>
    <col min="9474" max="9500" width="6.08984375" style="32" customWidth="1"/>
    <col min="9501" max="9501" width="6.36328125" style="32" bestFit="1" customWidth="1"/>
    <col min="9502" max="9728" width="9" style="32"/>
    <col min="9729" max="9729" width="8.90625" style="32" customWidth="1"/>
    <col min="9730" max="9756" width="6.08984375" style="32" customWidth="1"/>
    <col min="9757" max="9757" width="6.36328125" style="32" bestFit="1" customWidth="1"/>
    <col min="9758" max="9984" width="9" style="32"/>
    <col min="9985" max="9985" width="8.90625" style="32" customWidth="1"/>
    <col min="9986" max="10012" width="6.08984375" style="32" customWidth="1"/>
    <col min="10013" max="10013" width="6.36328125" style="32" bestFit="1" customWidth="1"/>
    <col min="10014" max="10240" width="9" style="32"/>
    <col min="10241" max="10241" width="8.90625" style="32" customWidth="1"/>
    <col min="10242" max="10268" width="6.08984375" style="32" customWidth="1"/>
    <col min="10269" max="10269" width="6.36328125" style="32" bestFit="1" customWidth="1"/>
    <col min="10270" max="10496" width="9" style="32"/>
    <col min="10497" max="10497" width="8.90625" style="32" customWidth="1"/>
    <col min="10498" max="10524" width="6.08984375" style="32" customWidth="1"/>
    <col min="10525" max="10525" width="6.36328125" style="32" bestFit="1" customWidth="1"/>
    <col min="10526" max="10752" width="9" style="32"/>
    <col min="10753" max="10753" width="8.90625" style="32" customWidth="1"/>
    <col min="10754" max="10780" width="6.08984375" style="32" customWidth="1"/>
    <col min="10781" max="10781" width="6.36328125" style="32" bestFit="1" customWidth="1"/>
    <col min="10782" max="11008" width="9" style="32"/>
    <col min="11009" max="11009" width="8.90625" style="32" customWidth="1"/>
    <col min="11010" max="11036" width="6.08984375" style="32" customWidth="1"/>
    <col min="11037" max="11037" width="6.36328125" style="32" bestFit="1" customWidth="1"/>
    <col min="11038" max="11264" width="9" style="32"/>
    <col min="11265" max="11265" width="8.90625" style="32" customWidth="1"/>
    <col min="11266" max="11292" width="6.08984375" style="32" customWidth="1"/>
    <col min="11293" max="11293" width="6.36328125" style="32" bestFit="1" customWidth="1"/>
    <col min="11294" max="11520" width="9" style="32"/>
    <col min="11521" max="11521" width="8.90625" style="32" customWidth="1"/>
    <col min="11522" max="11548" width="6.08984375" style="32" customWidth="1"/>
    <col min="11549" max="11549" width="6.36328125" style="32" bestFit="1" customWidth="1"/>
    <col min="11550" max="11776" width="9" style="32"/>
    <col min="11777" max="11777" width="8.90625" style="32" customWidth="1"/>
    <col min="11778" max="11804" width="6.08984375" style="32" customWidth="1"/>
    <col min="11805" max="11805" width="6.36328125" style="32" bestFit="1" customWidth="1"/>
    <col min="11806" max="12032" width="9" style="32"/>
    <col min="12033" max="12033" width="8.90625" style="32" customWidth="1"/>
    <col min="12034" max="12060" width="6.08984375" style="32" customWidth="1"/>
    <col min="12061" max="12061" width="6.36328125" style="32" bestFit="1" customWidth="1"/>
    <col min="12062" max="12288" width="9" style="32"/>
    <col min="12289" max="12289" width="8.90625" style="32" customWidth="1"/>
    <col min="12290" max="12316" width="6.08984375" style="32" customWidth="1"/>
    <col min="12317" max="12317" width="6.36328125" style="32" bestFit="1" customWidth="1"/>
    <col min="12318" max="12544" width="9" style="32"/>
    <col min="12545" max="12545" width="8.90625" style="32" customWidth="1"/>
    <col min="12546" max="12572" width="6.08984375" style="32" customWidth="1"/>
    <col min="12573" max="12573" width="6.36328125" style="32" bestFit="1" customWidth="1"/>
    <col min="12574" max="12800" width="9" style="32"/>
    <col min="12801" max="12801" width="8.90625" style="32" customWidth="1"/>
    <col min="12802" max="12828" width="6.08984375" style="32" customWidth="1"/>
    <col min="12829" max="12829" width="6.36328125" style="32" bestFit="1" customWidth="1"/>
    <col min="12830" max="13056" width="9" style="32"/>
    <col min="13057" max="13057" width="8.90625" style="32" customWidth="1"/>
    <col min="13058" max="13084" width="6.08984375" style="32" customWidth="1"/>
    <col min="13085" max="13085" width="6.36328125" style="32" bestFit="1" customWidth="1"/>
    <col min="13086" max="13312" width="9" style="32"/>
    <col min="13313" max="13313" width="8.90625" style="32" customWidth="1"/>
    <col min="13314" max="13340" width="6.08984375" style="32" customWidth="1"/>
    <col min="13341" max="13341" width="6.36328125" style="32" bestFit="1" customWidth="1"/>
    <col min="13342" max="13568" width="9" style="32"/>
    <col min="13569" max="13569" width="8.90625" style="32" customWidth="1"/>
    <col min="13570" max="13596" width="6.08984375" style="32" customWidth="1"/>
    <col min="13597" max="13597" width="6.36328125" style="32" bestFit="1" customWidth="1"/>
    <col min="13598" max="13824" width="9" style="32"/>
    <col min="13825" max="13825" width="8.90625" style="32" customWidth="1"/>
    <col min="13826" max="13852" width="6.08984375" style="32" customWidth="1"/>
    <col min="13853" max="13853" width="6.36328125" style="32" bestFit="1" customWidth="1"/>
    <col min="13854" max="14080" width="9" style="32"/>
    <col min="14081" max="14081" width="8.90625" style="32" customWidth="1"/>
    <col min="14082" max="14108" width="6.08984375" style="32" customWidth="1"/>
    <col min="14109" max="14109" width="6.36328125" style="32" bestFit="1" customWidth="1"/>
    <col min="14110" max="14336" width="9" style="32"/>
    <col min="14337" max="14337" width="8.90625" style="32" customWidth="1"/>
    <col min="14338" max="14364" width="6.08984375" style="32" customWidth="1"/>
    <col min="14365" max="14365" width="6.36328125" style="32" bestFit="1" customWidth="1"/>
    <col min="14366" max="14592" width="9" style="32"/>
    <col min="14593" max="14593" width="8.90625" style="32" customWidth="1"/>
    <col min="14594" max="14620" width="6.08984375" style="32" customWidth="1"/>
    <col min="14621" max="14621" width="6.36328125" style="32" bestFit="1" customWidth="1"/>
    <col min="14622" max="14848" width="9" style="32"/>
    <col min="14849" max="14849" width="8.90625" style="32" customWidth="1"/>
    <col min="14850" max="14876" width="6.08984375" style="32" customWidth="1"/>
    <col min="14877" max="14877" width="6.36328125" style="32" bestFit="1" customWidth="1"/>
    <col min="14878" max="15104" width="9" style="32"/>
    <col min="15105" max="15105" width="8.90625" style="32" customWidth="1"/>
    <col min="15106" max="15132" width="6.08984375" style="32" customWidth="1"/>
    <col min="15133" max="15133" width="6.36328125" style="32" bestFit="1" customWidth="1"/>
    <col min="15134" max="15360" width="9" style="32"/>
    <col min="15361" max="15361" width="8.90625" style="32" customWidth="1"/>
    <col min="15362" max="15388" width="6.08984375" style="32" customWidth="1"/>
    <col min="15389" max="15389" width="6.36328125" style="32" bestFit="1" customWidth="1"/>
    <col min="15390" max="15616" width="9" style="32"/>
    <col min="15617" max="15617" width="8.90625" style="32" customWidth="1"/>
    <col min="15618" max="15644" width="6.08984375" style="32" customWidth="1"/>
    <col min="15645" max="15645" width="6.36328125" style="32" bestFit="1" customWidth="1"/>
    <col min="15646" max="15872" width="9" style="32"/>
    <col min="15873" max="15873" width="8.90625" style="32" customWidth="1"/>
    <col min="15874" max="15900" width="6.08984375" style="32" customWidth="1"/>
    <col min="15901" max="15901" width="6.36328125" style="32" bestFit="1" customWidth="1"/>
    <col min="15902" max="16128" width="9" style="32"/>
    <col min="16129" max="16129" width="8.90625" style="32" customWidth="1"/>
    <col min="16130" max="16156" width="6.08984375" style="32" customWidth="1"/>
    <col min="16157" max="16157" width="6.36328125" style="32" bestFit="1" customWidth="1"/>
    <col min="16158" max="16384" width="9" style="32"/>
  </cols>
  <sheetData>
    <row r="1" spans="1:33" customFormat="1" ht="20.25" customHeight="1">
      <c r="A1" s="402" t="s">
        <v>170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30">
        <v>0.115</v>
      </c>
      <c r="AF1" s="57" t="s">
        <v>169</v>
      </c>
    </row>
    <row r="2" spans="1:33" s="31" customFormat="1" ht="19.5" customHeight="1" thickBot="1">
      <c r="A2" s="403" t="s">
        <v>131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30">
        <v>0.01</v>
      </c>
    </row>
    <row r="3" spans="1:33" ht="12" customHeight="1">
      <c r="A3" s="404"/>
      <c r="B3" s="407" t="s">
        <v>171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9"/>
      <c r="AF3" s="54" t="s">
        <v>128</v>
      </c>
      <c r="AG3" s="54" t="s">
        <v>134</v>
      </c>
    </row>
    <row r="4" spans="1:33" ht="12" customHeight="1">
      <c r="A4" s="405"/>
      <c r="B4" s="392">
        <v>11100</v>
      </c>
      <c r="C4" s="392"/>
      <c r="D4" s="392">
        <v>12540</v>
      </c>
      <c r="E4" s="392"/>
      <c r="F4" s="392">
        <v>13500</v>
      </c>
      <c r="G4" s="392"/>
      <c r="H4" s="392">
        <v>15840</v>
      </c>
      <c r="I4" s="392"/>
      <c r="J4" s="382">
        <v>16500</v>
      </c>
      <c r="K4" s="383"/>
      <c r="L4" s="392">
        <v>17280</v>
      </c>
      <c r="M4" s="392"/>
      <c r="N4" s="392">
        <v>17880</v>
      </c>
      <c r="O4" s="392"/>
      <c r="P4" s="391">
        <v>19047</v>
      </c>
      <c r="Q4" s="391"/>
      <c r="R4" s="391">
        <v>20008</v>
      </c>
      <c r="S4" s="391"/>
      <c r="T4" s="392">
        <v>21009</v>
      </c>
      <c r="U4" s="392"/>
      <c r="V4" s="391">
        <v>22000</v>
      </c>
      <c r="W4" s="391"/>
      <c r="X4" s="392">
        <v>23100</v>
      </c>
      <c r="Y4" s="392"/>
      <c r="Z4" s="382">
        <v>24000</v>
      </c>
      <c r="AA4" s="383"/>
      <c r="AB4" s="382">
        <v>25250</v>
      </c>
      <c r="AC4" s="410"/>
      <c r="AE4" s="55">
        <v>0</v>
      </c>
      <c r="AF4" s="55">
        <v>11100</v>
      </c>
      <c r="AG4" s="55">
        <f>C35</f>
        <v>972</v>
      </c>
    </row>
    <row r="5" spans="1:33" ht="12" customHeight="1">
      <c r="A5" s="406"/>
      <c r="B5" s="33" t="s">
        <v>132</v>
      </c>
      <c r="C5" s="33" t="s">
        <v>133</v>
      </c>
      <c r="D5" s="33" t="s">
        <v>132</v>
      </c>
      <c r="E5" s="33" t="s">
        <v>133</v>
      </c>
      <c r="F5" s="33" t="s">
        <v>132</v>
      </c>
      <c r="G5" s="33" t="s">
        <v>133</v>
      </c>
      <c r="H5" s="33" t="s">
        <v>132</v>
      </c>
      <c r="I5" s="33" t="s">
        <v>133</v>
      </c>
      <c r="J5" s="33" t="s">
        <v>132</v>
      </c>
      <c r="K5" s="33" t="s">
        <v>133</v>
      </c>
      <c r="L5" s="33" t="s">
        <v>132</v>
      </c>
      <c r="M5" s="33" t="s">
        <v>133</v>
      </c>
      <c r="N5" s="33" t="s">
        <v>132</v>
      </c>
      <c r="O5" s="33" t="s">
        <v>133</v>
      </c>
      <c r="P5" s="33" t="s">
        <v>132</v>
      </c>
      <c r="Q5" s="33" t="s">
        <v>133</v>
      </c>
      <c r="R5" s="33" t="s">
        <v>132</v>
      </c>
      <c r="S5" s="33" t="s">
        <v>133</v>
      </c>
      <c r="T5" s="33" t="s">
        <v>132</v>
      </c>
      <c r="U5" s="33" t="s">
        <v>133</v>
      </c>
      <c r="V5" s="33" t="s">
        <v>132</v>
      </c>
      <c r="W5" s="33" t="s">
        <v>133</v>
      </c>
      <c r="X5" s="33" t="s">
        <v>132</v>
      </c>
      <c r="Y5" s="33" t="s">
        <v>133</v>
      </c>
      <c r="Z5" s="33" t="s">
        <v>132</v>
      </c>
      <c r="AA5" s="33" t="s">
        <v>133</v>
      </c>
      <c r="AB5" s="34" t="s">
        <v>132</v>
      </c>
      <c r="AC5" s="35" t="s">
        <v>133</v>
      </c>
      <c r="AE5" s="55">
        <v>11100</v>
      </c>
      <c r="AF5" s="55">
        <v>12540</v>
      </c>
      <c r="AG5" s="55">
        <f>E35</f>
        <v>1097</v>
      </c>
    </row>
    <row r="6" spans="1:33" s="40" customFormat="1" ht="11.15" customHeight="1">
      <c r="A6" s="36">
        <v>1</v>
      </c>
      <c r="B6" s="37">
        <f t="shared" ref="B6:B35" si="0">ROUND($B$4*$A6/30*$AD$1*20/100,0)+ROUND($B$4*$A6/30*$AD$2*20/100,0)</f>
        <v>10</v>
      </c>
      <c r="C6" s="37">
        <f t="shared" ref="C6:C35" si="1">ROUND($B$4*$A6/30*$AD$1*70/100,0)+ROUND($B$4*$A6/30*$AD$2*70/100,0)</f>
        <v>33</v>
      </c>
      <c r="D6" s="37">
        <f t="shared" ref="D6:D35" si="2">ROUND($D$4*$A6/30*$AD$1*20/100,0)+ROUND($D$4*$A6/30*$AD$2*20/100,0)</f>
        <v>11</v>
      </c>
      <c r="E6" s="37">
        <f t="shared" ref="E6:E35" si="3">ROUND($D$4*$A6/30*$AD$1*70/100,0)+ROUND($D$4*$A6/30*$AD$2*70/100,0)</f>
        <v>37</v>
      </c>
      <c r="F6" s="37">
        <f t="shared" ref="F6:F35" si="4">ROUND($F$4*$A6/30*$AD$1*20/100,0)+ROUND($F$4*$A6/30*$AD$2*20/100,0)</f>
        <v>11</v>
      </c>
      <c r="G6" s="37">
        <f t="shared" ref="G6:G35" si="5">ROUND($F$4*$A6/30*$AD$1*70/100,0)+ROUND($F$4*$A6/30*$AD$2*70/100,0)</f>
        <v>39</v>
      </c>
      <c r="H6" s="37">
        <f t="shared" ref="H6:H35" si="6">ROUND($H$4*$A6/30*$AD$1*20/100,0)+ROUND($H$4*$A6/30*$AD$2*20/100,0)</f>
        <v>13</v>
      </c>
      <c r="I6" s="37">
        <f t="shared" ref="I6:I35" si="7">ROUND($H$4*$A6/30*$AD$1*70/100,0)+ROUND($H$4*$A6/30*$AD$2*70/100,0)</f>
        <v>47</v>
      </c>
      <c r="J6" s="37">
        <f t="shared" ref="J6:J35" si="8">ROUND($J$4*$A6/30*$AD$1*20/100,0)+ROUND($J$4*$A6/30*$AD$2*20/100,0)</f>
        <v>14</v>
      </c>
      <c r="K6" s="37">
        <f t="shared" ref="K6:K35" si="9">ROUND($J$4*$A6/30*$AD$1*70/100,0)+ROUND($J$4*$A6/30*$AD$2*70/100,0)</f>
        <v>48</v>
      </c>
      <c r="L6" s="37">
        <f t="shared" ref="L6:L35" si="10">ROUND($L$4*$A6/30*$AD$1*20/100,0)+ROUND($L$4*$A6/30*$AD$2*20/100,0)</f>
        <v>14</v>
      </c>
      <c r="M6" s="37">
        <f t="shared" ref="M6:M35" si="11">ROUND($L$4*$A6/30*$AD$1*70/100,0)+ROUND($L$4*$A6/30*$AD$2*70/100,0)</f>
        <v>50</v>
      </c>
      <c r="N6" s="37">
        <f t="shared" ref="N6:N35" si="12">ROUND($N$4*$A6/30*$AD$1*20/100,0)+ROUND($N$4*$A6/30*$AD$2*20/100,0)</f>
        <v>15</v>
      </c>
      <c r="O6" s="37">
        <f t="shared" ref="O6:O35" si="13">ROUND($N$4*$A6/30*$AD$1*70/100,0)+ROUND($N$4*$A6/30*$AD$2*70/100,0)</f>
        <v>52</v>
      </c>
      <c r="P6" s="37">
        <f t="shared" ref="P6:P35" si="14">ROUND($P$4*$A6/30*$AD$1*20/100,0)+ROUND($P$4*$A6/30*$AD$2*20/100,0)</f>
        <v>16</v>
      </c>
      <c r="Q6" s="37">
        <f t="shared" ref="Q6:Q35" si="15">ROUND($P$4*$A6/30*$AD$1*70/100,0)+ROUND($P$4*$A6/30*$AD$2*70/100,0)</f>
        <v>55</v>
      </c>
      <c r="R6" s="37">
        <f t="shared" ref="R6:R35" si="16">ROUND($R$4*$A6/30*$AD$1*20/100,0)+ROUND($R$4*$A6/30*$AD$2*20/100,0)</f>
        <v>16</v>
      </c>
      <c r="S6" s="37">
        <f t="shared" ref="S6:S35" si="17">ROUND($R$4*$A6/30*$AD$1*70/100,0)+ROUND($R$4*$A6/30*$AD$2*70/100,0)</f>
        <v>59</v>
      </c>
      <c r="T6" s="37">
        <f t="shared" ref="T6:T35" si="18">ROUND($T$4*$A6/30*$AD$1*20/100,0)+ROUND($T$4*$A6/30*$AD$2*20/100,0)</f>
        <v>17</v>
      </c>
      <c r="U6" s="37">
        <f t="shared" ref="U6:U35" si="19">ROUND($T$4*$A6/30*$AD$1*70/100,0)+ROUND($T$4*$A6/30*$AD$2*70/100,0)</f>
        <v>61</v>
      </c>
      <c r="V6" s="37">
        <f t="shared" ref="V6:V35" si="20">ROUND($V$4*$A6/30*$AD$1*20/100,0)+ROUND($V$4*$A6/30*$AD$2*20/100,0)</f>
        <v>18</v>
      </c>
      <c r="W6" s="37">
        <f t="shared" ref="W6:W35" si="21">ROUND($V$4*$A6/30*$AD$1*70/100,0)+ROUND($V$4*$A6/30*$AD$2*70/100,0)</f>
        <v>64</v>
      </c>
      <c r="X6" s="37">
        <f t="shared" ref="X6:X35" si="22">ROUND($X$4*$A6/30*$AD$1*20/100,0)+ROUND($X$4*$A6/30*$AD$2*20/100,0)</f>
        <v>20</v>
      </c>
      <c r="Y6" s="37">
        <f t="shared" ref="Y6:Y35" si="23">ROUND($X$4*$A6/30*$AD$1*70/100,0)+ROUND($X$4*$A6/30*$AD$2*70/100,0)</f>
        <v>67</v>
      </c>
      <c r="Z6" s="37">
        <f t="shared" ref="Z6:Z35" si="24">ROUND($Z$4*$A6/30*$AD$1*20/100,0)+ROUND($Z$4*$A6/30*$AD$2*20/100,0)</f>
        <v>20</v>
      </c>
      <c r="AA6" s="37">
        <f t="shared" ref="AA6:AA35" si="25">ROUND($Z$4*$A6/30*$AD$1*70/100,0)+ROUND($Z$4*$A6/30*$AD$2*70/100,0)</f>
        <v>70</v>
      </c>
      <c r="AB6" s="38">
        <f t="shared" ref="AB6:AB35" si="26">ROUND($AB$4*$A6/30*$AD$1*20/100,0)+ROUND($AB$4*$A6/30*$AD$2*20/100,0)</f>
        <v>21</v>
      </c>
      <c r="AC6" s="39">
        <f t="shared" ref="AC6:AC35" si="27">ROUND($AB$4*$A6/30*$AD$1*70/100,0)+ROUND($AB$4*$A6/30*$AD$2*70/100,0)</f>
        <v>74</v>
      </c>
      <c r="AE6" s="55">
        <v>12540</v>
      </c>
      <c r="AF6" s="55">
        <v>13500</v>
      </c>
      <c r="AG6" s="55">
        <f>G35</f>
        <v>1182</v>
      </c>
    </row>
    <row r="7" spans="1:33" s="40" customFormat="1" ht="11.15" customHeight="1">
      <c r="A7" s="36">
        <v>2</v>
      </c>
      <c r="B7" s="37">
        <f t="shared" si="0"/>
        <v>18</v>
      </c>
      <c r="C7" s="37">
        <f t="shared" si="1"/>
        <v>65</v>
      </c>
      <c r="D7" s="37">
        <f t="shared" si="2"/>
        <v>21</v>
      </c>
      <c r="E7" s="37">
        <f t="shared" si="3"/>
        <v>73</v>
      </c>
      <c r="F7" s="37">
        <f t="shared" si="4"/>
        <v>23</v>
      </c>
      <c r="G7" s="37">
        <f t="shared" si="5"/>
        <v>78</v>
      </c>
      <c r="H7" s="37">
        <f t="shared" si="6"/>
        <v>26</v>
      </c>
      <c r="I7" s="37">
        <f t="shared" si="7"/>
        <v>92</v>
      </c>
      <c r="J7" s="37">
        <f t="shared" si="8"/>
        <v>27</v>
      </c>
      <c r="K7" s="37">
        <f t="shared" si="9"/>
        <v>97</v>
      </c>
      <c r="L7" s="37">
        <f t="shared" si="10"/>
        <v>28</v>
      </c>
      <c r="M7" s="37">
        <f t="shared" si="11"/>
        <v>101</v>
      </c>
      <c r="N7" s="37">
        <f t="shared" si="12"/>
        <v>29</v>
      </c>
      <c r="O7" s="37">
        <f t="shared" si="13"/>
        <v>104</v>
      </c>
      <c r="P7" s="37">
        <f t="shared" si="14"/>
        <v>32</v>
      </c>
      <c r="Q7" s="37">
        <f t="shared" si="15"/>
        <v>111</v>
      </c>
      <c r="R7" s="37">
        <f t="shared" si="16"/>
        <v>34</v>
      </c>
      <c r="S7" s="37">
        <f t="shared" si="17"/>
        <v>116</v>
      </c>
      <c r="T7" s="37">
        <f t="shared" si="18"/>
        <v>35</v>
      </c>
      <c r="U7" s="37">
        <f t="shared" si="19"/>
        <v>123</v>
      </c>
      <c r="V7" s="37">
        <f t="shared" si="20"/>
        <v>37</v>
      </c>
      <c r="W7" s="37">
        <f t="shared" si="21"/>
        <v>128</v>
      </c>
      <c r="X7" s="37">
        <f t="shared" si="22"/>
        <v>38</v>
      </c>
      <c r="Y7" s="37">
        <f t="shared" si="23"/>
        <v>135</v>
      </c>
      <c r="Z7" s="37">
        <f t="shared" si="24"/>
        <v>40</v>
      </c>
      <c r="AA7" s="37">
        <f t="shared" si="25"/>
        <v>140</v>
      </c>
      <c r="AB7" s="38">
        <f t="shared" si="26"/>
        <v>42</v>
      </c>
      <c r="AC7" s="39">
        <f t="shared" si="27"/>
        <v>148</v>
      </c>
      <c r="AE7" s="55">
        <v>13500</v>
      </c>
      <c r="AF7" s="55">
        <v>15840</v>
      </c>
      <c r="AG7" s="55">
        <f>I35</f>
        <v>1386</v>
      </c>
    </row>
    <row r="8" spans="1:33" s="40" customFormat="1" ht="11.15" customHeight="1">
      <c r="A8" s="36">
        <v>3</v>
      </c>
      <c r="B8" s="37">
        <f t="shared" si="0"/>
        <v>28</v>
      </c>
      <c r="C8" s="37">
        <f t="shared" si="1"/>
        <v>97</v>
      </c>
      <c r="D8" s="37">
        <f t="shared" si="2"/>
        <v>32</v>
      </c>
      <c r="E8" s="37">
        <f t="shared" si="3"/>
        <v>110</v>
      </c>
      <c r="F8" s="37">
        <f t="shared" si="4"/>
        <v>34</v>
      </c>
      <c r="G8" s="37">
        <f t="shared" si="5"/>
        <v>118</v>
      </c>
      <c r="H8" s="37">
        <f t="shared" si="6"/>
        <v>39</v>
      </c>
      <c r="I8" s="37">
        <f t="shared" si="7"/>
        <v>139</v>
      </c>
      <c r="J8" s="37">
        <f t="shared" si="8"/>
        <v>41</v>
      </c>
      <c r="K8" s="37">
        <f t="shared" si="9"/>
        <v>145</v>
      </c>
      <c r="L8" s="37">
        <f t="shared" si="10"/>
        <v>43</v>
      </c>
      <c r="M8" s="37">
        <f t="shared" si="11"/>
        <v>151</v>
      </c>
      <c r="N8" s="37">
        <f t="shared" si="12"/>
        <v>45</v>
      </c>
      <c r="O8" s="37">
        <f t="shared" si="13"/>
        <v>157</v>
      </c>
      <c r="P8" s="37">
        <f t="shared" si="14"/>
        <v>48</v>
      </c>
      <c r="Q8" s="37">
        <f t="shared" si="15"/>
        <v>166</v>
      </c>
      <c r="R8" s="37">
        <f t="shared" si="16"/>
        <v>50</v>
      </c>
      <c r="S8" s="37">
        <f t="shared" si="17"/>
        <v>175</v>
      </c>
      <c r="T8" s="37">
        <f t="shared" si="18"/>
        <v>52</v>
      </c>
      <c r="U8" s="37">
        <f t="shared" si="19"/>
        <v>184</v>
      </c>
      <c r="V8" s="37">
        <f t="shared" si="20"/>
        <v>55</v>
      </c>
      <c r="W8" s="37">
        <f t="shared" si="21"/>
        <v>192</v>
      </c>
      <c r="X8" s="37">
        <f t="shared" si="22"/>
        <v>58</v>
      </c>
      <c r="Y8" s="37">
        <f t="shared" si="23"/>
        <v>202</v>
      </c>
      <c r="Z8" s="37">
        <f t="shared" si="24"/>
        <v>60</v>
      </c>
      <c r="AA8" s="37">
        <f t="shared" si="25"/>
        <v>210</v>
      </c>
      <c r="AB8" s="38">
        <f t="shared" si="26"/>
        <v>63</v>
      </c>
      <c r="AC8" s="39">
        <f t="shared" si="27"/>
        <v>221</v>
      </c>
      <c r="AE8" s="55">
        <v>15840</v>
      </c>
      <c r="AF8" s="55">
        <v>16500</v>
      </c>
      <c r="AG8" s="55">
        <f>K35</f>
        <v>1444</v>
      </c>
    </row>
    <row r="9" spans="1:33" s="40" customFormat="1" ht="11.15" customHeight="1">
      <c r="A9" s="36">
        <v>4</v>
      </c>
      <c r="B9" s="37">
        <f t="shared" si="0"/>
        <v>37</v>
      </c>
      <c r="C9" s="37">
        <f t="shared" si="1"/>
        <v>129</v>
      </c>
      <c r="D9" s="37">
        <f t="shared" si="2"/>
        <v>41</v>
      </c>
      <c r="E9" s="37">
        <f t="shared" si="3"/>
        <v>147</v>
      </c>
      <c r="F9" s="37">
        <f t="shared" si="4"/>
        <v>45</v>
      </c>
      <c r="G9" s="37">
        <f t="shared" si="5"/>
        <v>158</v>
      </c>
      <c r="H9" s="37">
        <f t="shared" si="6"/>
        <v>53</v>
      </c>
      <c r="I9" s="37">
        <f t="shared" si="7"/>
        <v>185</v>
      </c>
      <c r="J9" s="37">
        <f t="shared" si="8"/>
        <v>55</v>
      </c>
      <c r="K9" s="37">
        <f t="shared" si="9"/>
        <v>192</v>
      </c>
      <c r="L9" s="37">
        <f t="shared" si="10"/>
        <v>58</v>
      </c>
      <c r="M9" s="37">
        <f t="shared" si="11"/>
        <v>201</v>
      </c>
      <c r="N9" s="37">
        <f t="shared" si="12"/>
        <v>60</v>
      </c>
      <c r="O9" s="37">
        <f t="shared" si="13"/>
        <v>209</v>
      </c>
      <c r="P9" s="37">
        <f t="shared" si="14"/>
        <v>63</v>
      </c>
      <c r="Q9" s="37">
        <f t="shared" si="15"/>
        <v>222</v>
      </c>
      <c r="R9" s="37">
        <f t="shared" si="16"/>
        <v>66</v>
      </c>
      <c r="S9" s="37">
        <f t="shared" si="17"/>
        <v>234</v>
      </c>
      <c r="T9" s="37">
        <f t="shared" si="18"/>
        <v>70</v>
      </c>
      <c r="U9" s="37">
        <f t="shared" si="19"/>
        <v>245</v>
      </c>
      <c r="V9" s="37">
        <f t="shared" si="20"/>
        <v>73</v>
      </c>
      <c r="W9" s="37">
        <f t="shared" si="21"/>
        <v>257</v>
      </c>
      <c r="X9" s="37">
        <f t="shared" si="22"/>
        <v>77</v>
      </c>
      <c r="Y9" s="37">
        <f t="shared" si="23"/>
        <v>270</v>
      </c>
      <c r="Z9" s="37">
        <f t="shared" si="24"/>
        <v>80</v>
      </c>
      <c r="AA9" s="37">
        <f t="shared" si="25"/>
        <v>280</v>
      </c>
      <c r="AB9" s="38">
        <f t="shared" si="26"/>
        <v>84</v>
      </c>
      <c r="AC9" s="39">
        <f t="shared" si="27"/>
        <v>295</v>
      </c>
      <c r="AE9" s="55">
        <v>16500</v>
      </c>
      <c r="AF9" s="55">
        <v>17280</v>
      </c>
      <c r="AG9" s="55">
        <f>M35</f>
        <v>1512</v>
      </c>
    </row>
    <row r="10" spans="1:33" s="40" customFormat="1" ht="11.15" customHeight="1">
      <c r="A10" s="36">
        <v>5</v>
      </c>
      <c r="B10" s="37">
        <f t="shared" si="0"/>
        <v>47</v>
      </c>
      <c r="C10" s="37">
        <f t="shared" si="1"/>
        <v>162</v>
      </c>
      <c r="D10" s="37">
        <f t="shared" si="2"/>
        <v>52</v>
      </c>
      <c r="E10" s="37">
        <f t="shared" si="3"/>
        <v>183</v>
      </c>
      <c r="F10" s="37">
        <f t="shared" si="4"/>
        <v>57</v>
      </c>
      <c r="G10" s="37">
        <f t="shared" si="5"/>
        <v>197</v>
      </c>
      <c r="H10" s="37">
        <f t="shared" si="6"/>
        <v>66</v>
      </c>
      <c r="I10" s="37">
        <f t="shared" si="7"/>
        <v>231</v>
      </c>
      <c r="J10" s="37">
        <f t="shared" si="8"/>
        <v>69</v>
      </c>
      <c r="K10" s="37">
        <f t="shared" si="9"/>
        <v>240</v>
      </c>
      <c r="L10" s="37">
        <f t="shared" si="10"/>
        <v>72</v>
      </c>
      <c r="M10" s="37">
        <f t="shared" si="11"/>
        <v>252</v>
      </c>
      <c r="N10" s="37">
        <f t="shared" si="12"/>
        <v>75</v>
      </c>
      <c r="O10" s="37">
        <f t="shared" si="13"/>
        <v>261</v>
      </c>
      <c r="P10" s="37">
        <f t="shared" si="14"/>
        <v>79</v>
      </c>
      <c r="Q10" s="37">
        <f t="shared" si="15"/>
        <v>278</v>
      </c>
      <c r="R10" s="37">
        <f t="shared" si="16"/>
        <v>84</v>
      </c>
      <c r="S10" s="37">
        <f t="shared" si="17"/>
        <v>291</v>
      </c>
      <c r="T10" s="37">
        <f t="shared" si="18"/>
        <v>88</v>
      </c>
      <c r="U10" s="37">
        <f t="shared" si="19"/>
        <v>307</v>
      </c>
      <c r="V10" s="37">
        <f t="shared" si="20"/>
        <v>91</v>
      </c>
      <c r="W10" s="37">
        <f t="shared" si="21"/>
        <v>321</v>
      </c>
      <c r="X10" s="37">
        <f t="shared" si="22"/>
        <v>97</v>
      </c>
      <c r="Y10" s="37">
        <f t="shared" si="23"/>
        <v>337</v>
      </c>
      <c r="Z10" s="37">
        <f t="shared" si="24"/>
        <v>100</v>
      </c>
      <c r="AA10" s="37">
        <f t="shared" si="25"/>
        <v>350</v>
      </c>
      <c r="AB10" s="38">
        <f t="shared" si="26"/>
        <v>105</v>
      </c>
      <c r="AC10" s="39">
        <f t="shared" si="27"/>
        <v>368</v>
      </c>
      <c r="AE10" s="55">
        <v>17280</v>
      </c>
      <c r="AF10" s="55">
        <v>17880</v>
      </c>
      <c r="AG10" s="55">
        <f>O35</f>
        <v>1564</v>
      </c>
    </row>
    <row r="11" spans="1:33" s="40" customFormat="1" ht="11.15" customHeight="1">
      <c r="A11" s="36">
        <v>6</v>
      </c>
      <c r="B11" s="37">
        <f t="shared" si="0"/>
        <v>55</v>
      </c>
      <c r="C11" s="37">
        <f t="shared" si="1"/>
        <v>195</v>
      </c>
      <c r="D11" s="37">
        <f t="shared" si="2"/>
        <v>63</v>
      </c>
      <c r="E11" s="37">
        <f t="shared" si="3"/>
        <v>220</v>
      </c>
      <c r="F11" s="37">
        <f t="shared" si="4"/>
        <v>67</v>
      </c>
      <c r="G11" s="37">
        <f t="shared" si="5"/>
        <v>236</v>
      </c>
      <c r="H11" s="37">
        <f t="shared" si="6"/>
        <v>79</v>
      </c>
      <c r="I11" s="37">
        <f t="shared" si="7"/>
        <v>277</v>
      </c>
      <c r="J11" s="37">
        <f t="shared" si="8"/>
        <v>83</v>
      </c>
      <c r="K11" s="37">
        <f t="shared" si="9"/>
        <v>289</v>
      </c>
      <c r="L11" s="37">
        <f t="shared" si="10"/>
        <v>86</v>
      </c>
      <c r="M11" s="37">
        <f t="shared" si="11"/>
        <v>302</v>
      </c>
      <c r="N11" s="37">
        <f t="shared" si="12"/>
        <v>89</v>
      </c>
      <c r="O11" s="37">
        <f t="shared" si="13"/>
        <v>313</v>
      </c>
      <c r="P11" s="37">
        <f t="shared" si="14"/>
        <v>96</v>
      </c>
      <c r="Q11" s="37">
        <f t="shared" si="15"/>
        <v>334</v>
      </c>
      <c r="R11" s="37">
        <f t="shared" si="16"/>
        <v>100</v>
      </c>
      <c r="S11" s="37">
        <f t="shared" si="17"/>
        <v>350</v>
      </c>
      <c r="T11" s="37">
        <f t="shared" si="18"/>
        <v>105</v>
      </c>
      <c r="U11" s="37">
        <f t="shared" si="19"/>
        <v>367</v>
      </c>
      <c r="V11" s="37">
        <f t="shared" si="20"/>
        <v>110</v>
      </c>
      <c r="W11" s="37">
        <f t="shared" si="21"/>
        <v>385</v>
      </c>
      <c r="X11" s="37">
        <f t="shared" si="22"/>
        <v>115</v>
      </c>
      <c r="Y11" s="37">
        <f t="shared" si="23"/>
        <v>404</v>
      </c>
      <c r="Z11" s="37">
        <f t="shared" si="24"/>
        <v>120</v>
      </c>
      <c r="AA11" s="37">
        <f t="shared" si="25"/>
        <v>420</v>
      </c>
      <c r="AB11" s="38">
        <f t="shared" si="26"/>
        <v>126</v>
      </c>
      <c r="AC11" s="39">
        <f t="shared" si="27"/>
        <v>442</v>
      </c>
      <c r="AE11" s="55">
        <v>17880</v>
      </c>
      <c r="AF11" s="55">
        <v>19047</v>
      </c>
      <c r="AG11" s="55">
        <f>Q35</f>
        <v>1666</v>
      </c>
    </row>
    <row r="12" spans="1:33" s="40" customFormat="1" ht="11.15" customHeight="1">
      <c r="A12" s="36">
        <v>7</v>
      </c>
      <c r="B12" s="37">
        <f t="shared" si="0"/>
        <v>65</v>
      </c>
      <c r="C12" s="37">
        <f t="shared" si="1"/>
        <v>226</v>
      </c>
      <c r="D12" s="37">
        <f t="shared" si="2"/>
        <v>73</v>
      </c>
      <c r="E12" s="37">
        <f t="shared" si="3"/>
        <v>256</v>
      </c>
      <c r="F12" s="37">
        <f t="shared" si="4"/>
        <v>78</v>
      </c>
      <c r="G12" s="37">
        <f t="shared" si="5"/>
        <v>276</v>
      </c>
      <c r="H12" s="37">
        <f t="shared" si="6"/>
        <v>92</v>
      </c>
      <c r="I12" s="37">
        <f t="shared" si="7"/>
        <v>324</v>
      </c>
      <c r="J12" s="37">
        <f t="shared" si="8"/>
        <v>97</v>
      </c>
      <c r="K12" s="37">
        <f t="shared" si="9"/>
        <v>337</v>
      </c>
      <c r="L12" s="37">
        <f t="shared" si="10"/>
        <v>101</v>
      </c>
      <c r="M12" s="37">
        <f t="shared" si="11"/>
        <v>353</v>
      </c>
      <c r="N12" s="37">
        <f t="shared" si="12"/>
        <v>104</v>
      </c>
      <c r="O12" s="37">
        <f t="shared" si="13"/>
        <v>365</v>
      </c>
      <c r="P12" s="37">
        <f t="shared" si="14"/>
        <v>111</v>
      </c>
      <c r="Q12" s="37">
        <f t="shared" si="15"/>
        <v>389</v>
      </c>
      <c r="R12" s="37">
        <f t="shared" si="16"/>
        <v>116</v>
      </c>
      <c r="S12" s="37">
        <f t="shared" si="17"/>
        <v>409</v>
      </c>
      <c r="T12" s="37">
        <f t="shared" si="18"/>
        <v>123</v>
      </c>
      <c r="U12" s="37">
        <f t="shared" si="19"/>
        <v>429</v>
      </c>
      <c r="V12" s="37">
        <f t="shared" si="20"/>
        <v>128</v>
      </c>
      <c r="W12" s="37">
        <f t="shared" si="21"/>
        <v>449</v>
      </c>
      <c r="X12" s="37">
        <f t="shared" si="22"/>
        <v>135</v>
      </c>
      <c r="Y12" s="37">
        <f t="shared" si="23"/>
        <v>472</v>
      </c>
      <c r="Z12" s="37">
        <f t="shared" si="24"/>
        <v>140</v>
      </c>
      <c r="AA12" s="37">
        <f t="shared" si="25"/>
        <v>490</v>
      </c>
      <c r="AB12" s="38">
        <f t="shared" si="26"/>
        <v>148</v>
      </c>
      <c r="AC12" s="39">
        <f t="shared" si="27"/>
        <v>515</v>
      </c>
      <c r="AE12" s="55">
        <v>19047</v>
      </c>
      <c r="AF12" s="55">
        <v>20008</v>
      </c>
      <c r="AG12" s="55">
        <f>S35</f>
        <v>1751</v>
      </c>
    </row>
    <row r="13" spans="1:33" s="40" customFormat="1" ht="11.15" customHeight="1">
      <c r="A13" s="36">
        <v>8</v>
      </c>
      <c r="B13" s="37">
        <f t="shared" si="0"/>
        <v>74</v>
      </c>
      <c r="C13" s="37">
        <f t="shared" si="1"/>
        <v>259</v>
      </c>
      <c r="D13" s="37">
        <f t="shared" si="2"/>
        <v>84</v>
      </c>
      <c r="E13" s="37">
        <f t="shared" si="3"/>
        <v>292</v>
      </c>
      <c r="F13" s="37">
        <f t="shared" si="4"/>
        <v>90</v>
      </c>
      <c r="G13" s="37">
        <f t="shared" si="5"/>
        <v>315</v>
      </c>
      <c r="H13" s="37">
        <f t="shared" si="6"/>
        <v>105</v>
      </c>
      <c r="I13" s="37">
        <f t="shared" si="7"/>
        <v>370</v>
      </c>
      <c r="J13" s="37">
        <f t="shared" si="8"/>
        <v>110</v>
      </c>
      <c r="K13" s="37">
        <f t="shared" si="9"/>
        <v>385</v>
      </c>
      <c r="L13" s="37">
        <f t="shared" si="10"/>
        <v>115</v>
      </c>
      <c r="M13" s="37">
        <f t="shared" si="11"/>
        <v>403</v>
      </c>
      <c r="N13" s="37">
        <f t="shared" si="12"/>
        <v>120</v>
      </c>
      <c r="O13" s="37">
        <f t="shared" si="13"/>
        <v>417</v>
      </c>
      <c r="P13" s="37">
        <f t="shared" si="14"/>
        <v>127</v>
      </c>
      <c r="Q13" s="37">
        <f t="shared" si="15"/>
        <v>445</v>
      </c>
      <c r="R13" s="37">
        <f t="shared" si="16"/>
        <v>134</v>
      </c>
      <c r="S13" s="37">
        <f t="shared" si="17"/>
        <v>467</v>
      </c>
      <c r="T13" s="37">
        <f t="shared" si="18"/>
        <v>140</v>
      </c>
      <c r="U13" s="37">
        <f t="shared" si="19"/>
        <v>490</v>
      </c>
      <c r="V13" s="37">
        <f t="shared" si="20"/>
        <v>147</v>
      </c>
      <c r="W13" s="37">
        <f t="shared" si="21"/>
        <v>513</v>
      </c>
      <c r="X13" s="37">
        <f t="shared" si="22"/>
        <v>154</v>
      </c>
      <c r="Y13" s="37">
        <f t="shared" si="23"/>
        <v>539</v>
      </c>
      <c r="Z13" s="37">
        <f t="shared" si="24"/>
        <v>160</v>
      </c>
      <c r="AA13" s="37">
        <f t="shared" si="25"/>
        <v>560</v>
      </c>
      <c r="AB13" s="38">
        <f t="shared" si="26"/>
        <v>168</v>
      </c>
      <c r="AC13" s="39">
        <f t="shared" si="27"/>
        <v>589</v>
      </c>
      <c r="AE13" s="55">
        <v>20008</v>
      </c>
      <c r="AF13" s="55">
        <v>21009</v>
      </c>
      <c r="AG13" s="55">
        <f>U35</f>
        <v>1838</v>
      </c>
    </row>
    <row r="14" spans="1:33" s="40" customFormat="1" ht="11.15" customHeight="1">
      <c r="A14" s="36">
        <v>9</v>
      </c>
      <c r="B14" s="37">
        <f t="shared" si="0"/>
        <v>84</v>
      </c>
      <c r="C14" s="37">
        <f t="shared" si="1"/>
        <v>291</v>
      </c>
      <c r="D14" s="37">
        <f t="shared" si="2"/>
        <v>95</v>
      </c>
      <c r="E14" s="37">
        <f t="shared" si="3"/>
        <v>329</v>
      </c>
      <c r="F14" s="37">
        <f t="shared" si="4"/>
        <v>101</v>
      </c>
      <c r="G14" s="37">
        <f t="shared" si="5"/>
        <v>354</v>
      </c>
      <c r="H14" s="37">
        <f t="shared" si="6"/>
        <v>119</v>
      </c>
      <c r="I14" s="37">
        <f t="shared" si="7"/>
        <v>416</v>
      </c>
      <c r="J14" s="37">
        <f t="shared" si="8"/>
        <v>124</v>
      </c>
      <c r="K14" s="37">
        <f t="shared" si="9"/>
        <v>433</v>
      </c>
      <c r="L14" s="37">
        <f t="shared" si="10"/>
        <v>129</v>
      </c>
      <c r="M14" s="37">
        <f t="shared" si="11"/>
        <v>453</v>
      </c>
      <c r="N14" s="37">
        <f t="shared" si="12"/>
        <v>134</v>
      </c>
      <c r="O14" s="37">
        <f t="shared" si="13"/>
        <v>470</v>
      </c>
      <c r="P14" s="37">
        <f t="shared" si="14"/>
        <v>142</v>
      </c>
      <c r="Q14" s="37">
        <f t="shared" si="15"/>
        <v>500</v>
      </c>
      <c r="R14" s="37">
        <f t="shared" si="16"/>
        <v>150</v>
      </c>
      <c r="S14" s="37">
        <f t="shared" si="17"/>
        <v>525</v>
      </c>
      <c r="T14" s="37">
        <f t="shared" si="18"/>
        <v>158</v>
      </c>
      <c r="U14" s="37">
        <f t="shared" si="19"/>
        <v>551</v>
      </c>
      <c r="V14" s="37">
        <f t="shared" si="20"/>
        <v>165</v>
      </c>
      <c r="W14" s="37">
        <f t="shared" si="21"/>
        <v>577</v>
      </c>
      <c r="X14" s="37">
        <f t="shared" si="22"/>
        <v>173</v>
      </c>
      <c r="Y14" s="37">
        <f t="shared" si="23"/>
        <v>607</v>
      </c>
      <c r="Z14" s="37">
        <f t="shared" si="24"/>
        <v>180</v>
      </c>
      <c r="AA14" s="37">
        <f t="shared" si="25"/>
        <v>630</v>
      </c>
      <c r="AB14" s="38">
        <f t="shared" si="26"/>
        <v>189</v>
      </c>
      <c r="AC14" s="39">
        <f t="shared" si="27"/>
        <v>663</v>
      </c>
      <c r="AE14" s="55">
        <v>21009</v>
      </c>
      <c r="AF14" s="55">
        <v>22000</v>
      </c>
      <c r="AG14" s="55">
        <f>W35</f>
        <v>1925</v>
      </c>
    </row>
    <row r="15" spans="1:33" s="40" customFormat="1" ht="11.15" customHeight="1">
      <c r="A15" s="36">
        <v>10</v>
      </c>
      <c r="B15" s="37">
        <f t="shared" si="0"/>
        <v>92</v>
      </c>
      <c r="C15" s="37">
        <f t="shared" si="1"/>
        <v>324</v>
      </c>
      <c r="D15" s="37">
        <f t="shared" si="2"/>
        <v>104</v>
      </c>
      <c r="E15" s="37">
        <f t="shared" si="3"/>
        <v>365</v>
      </c>
      <c r="F15" s="37">
        <f t="shared" si="4"/>
        <v>113</v>
      </c>
      <c r="G15" s="37">
        <f t="shared" si="5"/>
        <v>394</v>
      </c>
      <c r="H15" s="37">
        <f t="shared" si="6"/>
        <v>132</v>
      </c>
      <c r="I15" s="37">
        <f t="shared" si="7"/>
        <v>462</v>
      </c>
      <c r="J15" s="37">
        <f t="shared" si="8"/>
        <v>138</v>
      </c>
      <c r="K15" s="37">
        <f t="shared" si="9"/>
        <v>482</v>
      </c>
      <c r="L15" s="37">
        <f t="shared" si="10"/>
        <v>144</v>
      </c>
      <c r="M15" s="37">
        <f t="shared" si="11"/>
        <v>504</v>
      </c>
      <c r="N15" s="37">
        <f t="shared" si="12"/>
        <v>149</v>
      </c>
      <c r="O15" s="37">
        <f t="shared" si="13"/>
        <v>522</v>
      </c>
      <c r="P15" s="37">
        <f t="shared" si="14"/>
        <v>159</v>
      </c>
      <c r="Q15" s="37">
        <f t="shared" si="15"/>
        <v>555</v>
      </c>
      <c r="R15" s="37">
        <f t="shared" si="16"/>
        <v>166</v>
      </c>
      <c r="S15" s="37">
        <f t="shared" si="17"/>
        <v>584</v>
      </c>
      <c r="T15" s="37">
        <f t="shared" si="18"/>
        <v>175</v>
      </c>
      <c r="U15" s="37">
        <f t="shared" si="19"/>
        <v>613</v>
      </c>
      <c r="V15" s="37">
        <f t="shared" si="20"/>
        <v>184</v>
      </c>
      <c r="W15" s="37">
        <f t="shared" si="21"/>
        <v>641</v>
      </c>
      <c r="X15" s="37">
        <f t="shared" si="22"/>
        <v>192</v>
      </c>
      <c r="Y15" s="37">
        <f t="shared" si="23"/>
        <v>674</v>
      </c>
      <c r="Z15" s="37">
        <f t="shared" si="24"/>
        <v>200</v>
      </c>
      <c r="AA15" s="37">
        <f t="shared" si="25"/>
        <v>700</v>
      </c>
      <c r="AB15" s="38">
        <f t="shared" si="26"/>
        <v>211</v>
      </c>
      <c r="AC15" s="39">
        <f t="shared" si="27"/>
        <v>737</v>
      </c>
      <c r="AE15" s="55">
        <v>22000</v>
      </c>
      <c r="AF15" s="55">
        <v>23100</v>
      </c>
      <c r="AG15" s="55">
        <f>Y35</f>
        <v>2022</v>
      </c>
    </row>
    <row r="16" spans="1:33" s="40" customFormat="1" ht="11.15" customHeight="1">
      <c r="A16" s="36">
        <v>11</v>
      </c>
      <c r="B16" s="37">
        <f t="shared" si="0"/>
        <v>102</v>
      </c>
      <c r="C16" s="37">
        <f t="shared" si="1"/>
        <v>356</v>
      </c>
      <c r="D16" s="37">
        <f t="shared" si="2"/>
        <v>115</v>
      </c>
      <c r="E16" s="37">
        <f t="shared" si="3"/>
        <v>402</v>
      </c>
      <c r="F16" s="37">
        <f t="shared" si="4"/>
        <v>124</v>
      </c>
      <c r="G16" s="37">
        <f t="shared" si="5"/>
        <v>433</v>
      </c>
      <c r="H16" s="37">
        <f t="shared" si="6"/>
        <v>146</v>
      </c>
      <c r="I16" s="37">
        <f t="shared" si="7"/>
        <v>509</v>
      </c>
      <c r="J16" s="37">
        <f t="shared" si="8"/>
        <v>151</v>
      </c>
      <c r="K16" s="37">
        <f t="shared" si="9"/>
        <v>529</v>
      </c>
      <c r="L16" s="37">
        <f t="shared" si="10"/>
        <v>159</v>
      </c>
      <c r="M16" s="37">
        <f t="shared" si="11"/>
        <v>554</v>
      </c>
      <c r="N16" s="37">
        <f t="shared" si="12"/>
        <v>164</v>
      </c>
      <c r="O16" s="37">
        <f t="shared" si="13"/>
        <v>574</v>
      </c>
      <c r="P16" s="37">
        <f t="shared" si="14"/>
        <v>175</v>
      </c>
      <c r="Q16" s="37">
        <f t="shared" si="15"/>
        <v>611</v>
      </c>
      <c r="R16" s="37">
        <f t="shared" si="16"/>
        <v>184</v>
      </c>
      <c r="S16" s="37">
        <f t="shared" si="17"/>
        <v>642</v>
      </c>
      <c r="T16" s="37">
        <f t="shared" si="18"/>
        <v>192</v>
      </c>
      <c r="U16" s="37">
        <f t="shared" si="19"/>
        <v>674</v>
      </c>
      <c r="V16" s="37">
        <f t="shared" si="20"/>
        <v>202</v>
      </c>
      <c r="W16" s="37">
        <f t="shared" si="21"/>
        <v>705</v>
      </c>
      <c r="X16" s="37">
        <f t="shared" si="22"/>
        <v>212</v>
      </c>
      <c r="Y16" s="37">
        <f t="shared" si="23"/>
        <v>741</v>
      </c>
      <c r="Z16" s="37">
        <f t="shared" si="24"/>
        <v>220</v>
      </c>
      <c r="AA16" s="37">
        <f t="shared" si="25"/>
        <v>770</v>
      </c>
      <c r="AB16" s="38">
        <f t="shared" si="26"/>
        <v>232</v>
      </c>
      <c r="AC16" s="39">
        <f t="shared" si="27"/>
        <v>810</v>
      </c>
      <c r="AE16" s="55">
        <v>23100</v>
      </c>
      <c r="AF16" s="55">
        <v>24000</v>
      </c>
      <c r="AG16" s="55">
        <f>AA35</f>
        <v>2100</v>
      </c>
    </row>
    <row r="17" spans="1:33" s="40" customFormat="1" ht="11.15" customHeight="1">
      <c r="A17" s="36">
        <v>12</v>
      </c>
      <c r="B17" s="37">
        <f t="shared" si="0"/>
        <v>111</v>
      </c>
      <c r="C17" s="37">
        <f t="shared" si="1"/>
        <v>388</v>
      </c>
      <c r="D17" s="37">
        <f t="shared" si="2"/>
        <v>125</v>
      </c>
      <c r="E17" s="37">
        <f t="shared" si="3"/>
        <v>439</v>
      </c>
      <c r="F17" s="37">
        <f t="shared" si="4"/>
        <v>135</v>
      </c>
      <c r="G17" s="37">
        <f t="shared" si="5"/>
        <v>473</v>
      </c>
      <c r="H17" s="37">
        <f t="shared" si="6"/>
        <v>159</v>
      </c>
      <c r="I17" s="37">
        <f t="shared" si="7"/>
        <v>554</v>
      </c>
      <c r="J17" s="37">
        <f t="shared" si="8"/>
        <v>165</v>
      </c>
      <c r="K17" s="37">
        <f t="shared" si="9"/>
        <v>577</v>
      </c>
      <c r="L17" s="37">
        <f t="shared" si="10"/>
        <v>173</v>
      </c>
      <c r="M17" s="37">
        <f t="shared" si="11"/>
        <v>604</v>
      </c>
      <c r="N17" s="37">
        <f t="shared" si="12"/>
        <v>178</v>
      </c>
      <c r="O17" s="37">
        <f t="shared" si="13"/>
        <v>626</v>
      </c>
      <c r="P17" s="37">
        <f t="shared" si="14"/>
        <v>190</v>
      </c>
      <c r="Q17" s="37">
        <f t="shared" si="15"/>
        <v>666</v>
      </c>
      <c r="R17" s="37">
        <f t="shared" si="16"/>
        <v>200</v>
      </c>
      <c r="S17" s="37">
        <f t="shared" si="17"/>
        <v>700</v>
      </c>
      <c r="T17" s="37">
        <f t="shared" si="18"/>
        <v>210</v>
      </c>
      <c r="U17" s="37">
        <f t="shared" si="19"/>
        <v>735</v>
      </c>
      <c r="V17" s="37">
        <f t="shared" si="20"/>
        <v>220</v>
      </c>
      <c r="W17" s="37">
        <f t="shared" si="21"/>
        <v>770</v>
      </c>
      <c r="X17" s="37">
        <f t="shared" si="22"/>
        <v>231</v>
      </c>
      <c r="Y17" s="37">
        <f t="shared" si="23"/>
        <v>809</v>
      </c>
      <c r="Z17" s="37">
        <f t="shared" si="24"/>
        <v>240</v>
      </c>
      <c r="AA17" s="37">
        <f t="shared" si="25"/>
        <v>840</v>
      </c>
      <c r="AB17" s="38">
        <f t="shared" si="26"/>
        <v>252</v>
      </c>
      <c r="AC17" s="39">
        <f t="shared" si="27"/>
        <v>884</v>
      </c>
      <c r="AE17" s="55">
        <v>24000</v>
      </c>
      <c r="AF17" s="55">
        <v>25250</v>
      </c>
      <c r="AG17" s="55">
        <f>AC35</f>
        <v>2210</v>
      </c>
    </row>
    <row r="18" spans="1:33" s="40" customFormat="1" ht="11.15" customHeight="1">
      <c r="A18" s="36">
        <v>13</v>
      </c>
      <c r="B18" s="37">
        <f t="shared" si="0"/>
        <v>121</v>
      </c>
      <c r="C18" s="37">
        <f t="shared" si="1"/>
        <v>421</v>
      </c>
      <c r="D18" s="37">
        <f t="shared" si="2"/>
        <v>136</v>
      </c>
      <c r="E18" s="37">
        <f t="shared" si="3"/>
        <v>475</v>
      </c>
      <c r="F18" s="37">
        <f t="shared" si="4"/>
        <v>147</v>
      </c>
      <c r="G18" s="37">
        <f t="shared" si="5"/>
        <v>512</v>
      </c>
      <c r="H18" s="37">
        <f t="shared" si="6"/>
        <v>172</v>
      </c>
      <c r="I18" s="37">
        <f t="shared" si="7"/>
        <v>601</v>
      </c>
      <c r="J18" s="37">
        <f t="shared" si="8"/>
        <v>178</v>
      </c>
      <c r="K18" s="37">
        <f t="shared" si="9"/>
        <v>626</v>
      </c>
      <c r="L18" s="37">
        <f t="shared" si="10"/>
        <v>187</v>
      </c>
      <c r="M18" s="37">
        <f t="shared" si="11"/>
        <v>655</v>
      </c>
      <c r="N18" s="37">
        <f t="shared" si="12"/>
        <v>193</v>
      </c>
      <c r="O18" s="37">
        <f t="shared" si="13"/>
        <v>678</v>
      </c>
      <c r="P18" s="37">
        <f t="shared" si="14"/>
        <v>207</v>
      </c>
      <c r="Q18" s="37">
        <f t="shared" si="15"/>
        <v>722</v>
      </c>
      <c r="R18" s="37">
        <f t="shared" si="16"/>
        <v>216</v>
      </c>
      <c r="S18" s="37">
        <f t="shared" si="17"/>
        <v>759</v>
      </c>
      <c r="T18" s="37">
        <f t="shared" si="18"/>
        <v>227</v>
      </c>
      <c r="U18" s="37">
        <f t="shared" si="19"/>
        <v>797</v>
      </c>
      <c r="V18" s="37">
        <f t="shared" si="20"/>
        <v>238</v>
      </c>
      <c r="W18" s="37">
        <f t="shared" si="21"/>
        <v>834</v>
      </c>
      <c r="X18" s="37">
        <f t="shared" si="22"/>
        <v>250</v>
      </c>
      <c r="Y18" s="37">
        <f t="shared" si="23"/>
        <v>876</v>
      </c>
      <c r="Z18" s="37">
        <f t="shared" si="24"/>
        <v>260</v>
      </c>
      <c r="AA18" s="37">
        <f t="shared" si="25"/>
        <v>910</v>
      </c>
      <c r="AB18" s="38">
        <f t="shared" si="26"/>
        <v>274</v>
      </c>
      <c r="AC18" s="39">
        <f t="shared" si="27"/>
        <v>958</v>
      </c>
      <c r="AE18" s="55">
        <v>25250</v>
      </c>
      <c r="AF18" s="55">
        <v>26400</v>
      </c>
      <c r="AG18" s="55">
        <f>C69</f>
        <v>2310</v>
      </c>
    </row>
    <row r="19" spans="1:33" s="40" customFormat="1" ht="11.15" customHeight="1">
      <c r="A19" s="36">
        <v>14</v>
      </c>
      <c r="B19" s="37">
        <f t="shared" si="0"/>
        <v>129</v>
      </c>
      <c r="C19" s="37">
        <f t="shared" si="1"/>
        <v>453</v>
      </c>
      <c r="D19" s="37">
        <f t="shared" si="2"/>
        <v>147</v>
      </c>
      <c r="E19" s="37">
        <f t="shared" si="3"/>
        <v>512</v>
      </c>
      <c r="F19" s="37">
        <f t="shared" si="4"/>
        <v>158</v>
      </c>
      <c r="G19" s="37">
        <f t="shared" si="5"/>
        <v>551</v>
      </c>
      <c r="H19" s="37">
        <f t="shared" si="6"/>
        <v>185</v>
      </c>
      <c r="I19" s="37">
        <f t="shared" si="7"/>
        <v>647</v>
      </c>
      <c r="J19" s="37">
        <f t="shared" si="8"/>
        <v>192</v>
      </c>
      <c r="K19" s="37">
        <f t="shared" si="9"/>
        <v>674</v>
      </c>
      <c r="L19" s="37">
        <f t="shared" si="10"/>
        <v>201</v>
      </c>
      <c r="M19" s="37">
        <f t="shared" si="11"/>
        <v>705</v>
      </c>
      <c r="N19" s="37">
        <f t="shared" si="12"/>
        <v>209</v>
      </c>
      <c r="O19" s="37">
        <f t="shared" si="13"/>
        <v>730</v>
      </c>
      <c r="P19" s="37">
        <f t="shared" si="14"/>
        <v>222</v>
      </c>
      <c r="Q19" s="37">
        <f t="shared" si="15"/>
        <v>778</v>
      </c>
      <c r="R19" s="37">
        <f t="shared" si="16"/>
        <v>234</v>
      </c>
      <c r="S19" s="37">
        <f t="shared" si="17"/>
        <v>817</v>
      </c>
      <c r="T19" s="37">
        <f t="shared" si="18"/>
        <v>245</v>
      </c>
      <c r="U19" s="37">
        <f t="shared" si="19"/>
        <v>858</v>
      </c>
      <c r="V19" s="37">
        <f t="shared" si="20"/>
        <v>257</v>
      </c>
      <c r="W19" s="37">
        <f t="shared" si="21"/>
        <v>898</v>
      </c>
      <c r="X19" s="37">
        <f t="shared" si="22"/>
        <v>270</v>
      </c>
      <c r="Y19" s="37">
        <f t="shared" si="23"/>
        <v>943</v>
      </c>
      <c r="Z19" s="37">
        <f t="shared" si="24"/>
        <v>280</v>
      </c>
      <c r="AA19" s="37">
        <f t="shared" si="25"/>
        <v>980</v>
      </c>
      <c r="AB19" s="38">
        <f t="shared" si="26"/>
        <v>295</v>
      </c>
      <c r="AC19" s="39">
        <f t="shared" si="27"/>
        <v>1031</v>
      </c>
      <c r="AE19" s="55">
        <v>26400</v>
      </c>
      <c r="AF19" s="55">
        <v>27600</v>
      </c>
      <c r="AG19" s="55">
        <f>E69</f>
        <v>2415</v>
      </c>
    </row>
    <row r="20" spans="1:33" s="40" customFormat="1" ht="11.15" customHeight="1">
      <c r="A20" s="36">
        <v>15</v>
      </c>
      <c r="B20" s="37">
        <f t="shared" si="0"/>
        <v>139</v>
      </c>
      <c r="C20" s="37">
        <f t="shared" si="1"/>
        <v>486</v>
      </c>
      <c r="D20" s="37">
        <f t="shared" si="2"/>
        <v>157</v>
      </c>
      <c r="E20" s="37">
        <f t="shared" si="3"/>
        <v>549</v>
      </c>
      <c r="F20" s="37">
        <f t="shared" si="4"/>
        <v>169</v>
      </c>
      <c r="G20" s="37">
        <f t="shared" si="5"/>
        <v>590</v>
      </c>
      <c r="H20" s="37">
        <f t="shared" si="6"/>
        <v>198</v>
      </c>
      <c r="I20" s="37">
        <f t="shared" si="7"/>
        <v>693</v>
      </c>
      <c r="J20" s="37">
        <f t="shared" si="8"/>
        <v>207</v>
      </c>
      <c r="K20" s="37">
        <f t="shared" si="9"/>
        <v>722</v>
      </c>
      <c r="L20" s="37">
        <f t="shared" si="10"/>
        <v>216</v>
      </c>
      <c r="M20" s="37">
        <f t="shared" si="11"/>
        <v>756</v>
      </c>
      <c r="N20" s="37">
        <f t="shared" si="12"/>
        <v>224</v>
      </c>
      <c r="O20" s="37">
        <f t="shared" si="13"/>
        <v>783</v>
      </c>
      <c r="P20" s="37">
        <f t="shared" si="14"/>
        <v>238</v>
      </c>
      <c r="Q20" s="37">
        <f t="shared" si="15"/>
        <v>834</v>
      </c>
      <c r="R20" s="37">
        <f t="shared" si="16"/>
        <v>250</v>
      </c>
      <c r="S20" s="37">
        <f t="shared" si="17"/>
        <v>875</v>
      </c>
      <c r="T20" s="37">
        <f t="shared" si="18"/>
        <v>263</v>
      </c>
      <c r="U20" s="37">
        <f t="shared" si="19"/>
        <v>920</v>
      </c>
      <c r="V20" s="37">
        <f t="shared" si="20"/>
        <v>275</v>
      </c>
      <c r="W20" s="37">
        <f t="shared" si="21"/>
        <v>963</v>
      </c>
      <c r="X20" s="37">
        <f t="shared" si="22"/>
        <v>289</v>
      </c>
      <c r="Y20" s="37">
        <f t="shared" si="23"/>
        <v>1011</v>
      </c>
      <c r="Z20" s="37">
        <f t="shared" si="24"/>
        <v>300</v>
      </c>
      <c r="AA20" s="37">
        <f t="shared" si="25"/>
        <v>1050</v>
      </c>
      <c r="AB20" s="38">
        <f t="shared" si="26"/>
        <v>315</v>
      </c>
      <c r="AC20" s="39">
        <f t="shared" si="27"/>
        <v>1104</v>
      </c>
      <c r="AE20" s="55">
        <v>27600</v>
      </c>
      <c r="AF20" s="55">
        <v>28590</v>
      </c>
      <c r="AG20" s="55">
        <f>G69</f>
        <v>2501</v>
      </c>
    </row>
    <row r="21" spans="1:33" s="40" customFormat="1" ht="11.15" customHeight="1">
      <c r="A21" s="36">
        <v>16</v>
      </c>
      <c r="B21" s="37">
        <f t="shared" si="0"/>
        <v>148</v>
      </c>
      <c r="C21" s="37">
        <f t="shared" si="1"/>
        <v>518</v>
      </c>
      <c r="D21" s="37">
        <f t="shared" si="2"/>
        <v>167</v>
      </c>
      <c r="E21" s="37">
        <f t="shared" si="3"/>
        <v>585</v>
      </c>
      <c r="F21" s="37">
        <f t="shared" si="4"/>
        <v>180</v>
      </c>
      <c r="G21" s="37">
        <f t="shared" si="5"/>
        <v>630</v>
      </c>
      <c r="H21" s="37">
        <f t="shared" si="6"/>
        <v>211</v>
      </c>
      <c r="I21" s="37">
        <f t="shared" si="7"/>
        <v>739</v>
      </c>
      <c r="J21" s="37">
        <f t="shared" si="8"/>
        <v>220</v>
      </c>
      <c r="K21" s="37">
        <f t="shared" si="9"/>
        <v>770</v>
      </c>
      <c r="L21" s="37">
        <f t="shared" si="10"/>
        <v>230</v>
      </c>
      <c r="M21" s="37">
        <f t="shared" si="11"/>
        <v>807</v>
      </c>
      <c r="N21" s="37">
        <f t="shared" si="12"/>
        <v>238</v>
      </c>
      <c r="O21" s="37">
        <f t="shared" si="13"/>
        <v>835</v>
      </c>
      <c r="P21" s="37">
        <f t="shared" si="14"/>
        <v>254</v>
      </c>
      <c r="Q21" s="37">
        <f t="shared" si="15"/>
        <v>889</v>
      </c>
      <c r="R21" s="37">
        <f t="shared" si="16"/>
        <v>266</v>
      </c>
      <c r="S21" s="37">
        <f t="shared" si="17"/>
        <v>934</v>
      </c>
      <c r="T21" s="37">
        <f t="shared" si="18"/>
        <v>280</v>
      </c>
      <c r="U21" s="37">
        <f t="shared" si="19"/>
        <v>980</v>
      </c>
      <c r="V21" s="37">
        <f t="shared" si="20"/>
        <v>293</v>
      </c>
      <c r="W21" s="37">
        <f t="shared" si="21"/>
        <v>1027</v>
      </c>
      <c r="X21" s="37">
        <f t="shared" si="22"/>
        <v>308</v>
      </c>
      <c r="Y21" s="37">
        <f t="shared" si="23"/>
        <v>1078</v>
      </c>
      <c r="Z21" s="37">
        <f t="shared" si="24"/>
        <v>320</v>
      </c>
      <c r="AA21" s="37">
        <f t="shared" si="25"/>
        <v>1120</v>
      </c>
      <c r="AB21" s="38">
        <f t="shared" si="26"/>
        <v>337</v>
      </c>
      <c r="AC21" s="39">
        <f t="shared" si="27"/>
        <v>1178</v>
      </c>
      <c r="AE21" s="55">
        <v>28590</v>
      </c>
      <c r="AF21" s="55">
        <v>28800</v>
      </c>
      <c r="AG21" s="55">
        <f>I69</f>
        <v>2520</v>
      </c>
    </row>
    <row r="22" spans="1:33" s="40" customFormat="1" ht="11.15" customHeight="1">
      <c r="A22" s="36">
        <v>17</v>
      </c>
      <c r="B22" s="37">
        <f t="shared" si="0"/>
        <v>158</v>
      </c>
      <c r="C22" s="37">
        <f t="shared" si="1"/>
        <v>550</v>
      </c>
      <c r="D22" s="37">
        <f t="shared" si="2"/>
        <v>177</v>
      </c>
      <c r="E22" s="37">
        <f t="shared" si="3"/>
        <v>622</v>
      </c>
      <c r="F22" s="37">
        <f t="shared" si="4"/>
        <v>191</v>
      </c>
      <c r="G22" s="37">
        <f t="shared" si="5"/>
        <v>670</v>
      </c>
      <c r="H22" s="37">
        <f t="shared" si="6"/>
        <v>224</v>
      </c>
      <c r="I22" s="37">
        <f t="shared" si="7"/>
        <v>786</v>
      </c>
      <c r="J22" s="37">
        <f t="shared" si="8"/>
        <v>234</v>
      </c>
      <c r="K22" s="37">
        <f t="shared" si="9"/>
        <v>818</v>
      </c>
      <c r="L22" s="37">
        <f t="shared" si="10"/>
        <v>245</v>
      </c>
      <c r="M22" s="37">
        <f t="shared" si="11"/>
        <v>857</v>
      </c>
      <c r="N22" s="37">
        <f t="shared" si="12"/>
        <v>253</v>
      </c>
      <c r="O22" s="37">
        <f t="shared" si="13"/>
        <v>887</v>
      </c>
      <c r="P22" s="37">
        <f t="shared" si="14"/>
        <v>270</v>
      </c>
      <c r="Q22" s="37">
        <f t="shared" si="15"/>
        <v>945</v>
      </c>
      <c r="R22" s="37">
        <f t="shared" si="16"/>
        <v>284</v>
      </c>
      <c r="S22" s="37">
        <f t="shared" si="17"/>
        <v>992</v>
      </c>
      <c r="T22" s="37">
        <f t="shared" si="18"/>
        <v>298</v>
      </c>
      <c r="U22" s="37">
        <f t="shared" si="19"/>
        <v>1041</v>
      </c>
      <c r="V22" s="37">
        <f t="shared" si="20"/>
        <v>312</v>
      </c>
      <c r="W22" s="37">
        <f t="shared" si="21"/>
        <v>1091</v>
      </c>
      <c r="X22" s="37">
        <f t="shared" si="22"/>
        <v>327</v>
      </c>
      <c r="Y22" s="37">
        <f t="shared" si="23"/>
        <v>1146</v>
      </c>
      <c r="Z22" s="37">
        <f t="shared" si="24"/>
        <v>340</v>
      </c>
      <c r="AA22" s="37">
        <f t="shared" si="25"/>
        <v>1190</v>
      </c>
      <c r="AB22" s="38">
        <f t="shared" si="26"/>
        <v>358</v>
      </c>
      <c r="AC22" s="39">
        <f t="shared" si="27"/>
        <v>1252</v>
      </c>
      <c r="AE22" s="55">
        <v>28800</v>
      </c>
      <c r="AF22" s="55">
        <v>30300</v>
      </c>
      <c r="AG22" s="55">
        <f>K69</f>
        <v>2651</v>
      </c>
    </row>
    <row r="23" spans="1:33" s="40" customFormat="1" ht="11.15" customHeight="1">
      <c r="A23" s="36">
        <v>18</v>
      </c>
      <c r="B23" s="37">
        <f t="shared" si="0"/>
        <v>166</v>
      </c>
      <c r="C23" s="37">
        <f t="shared" si="1"/>
        <v>583</v>
      </c>
      <c r="D23" s="37">
        <f t="shared" si="2"/>
        <v>188</v>
      </c>
      <c r="E23" s="37">
        <f t="shared" si="3"/>
        <v>659</v>
      </c>
      <c r="F23" s="37">
        <f t="shared" si="4"/>
        <v>202</v>
      </c>
      <c r="G23" s="37">
        <f t="shared" si="5"/>
        <v>709</v>
      </c>
      <c r="H23" s="37">
        <f t="shared" si="6"/>
        <v>238</v>
      </c>
      <c r="I23" s="37">
        <f t="shared" si="7"/>
        <v>832</v>
      </c>
      <c r="J23" s="37">
        <f t="shared" si="8"/>
        <v>248</v>
      </c>
      <c r="K23" s="37">
        <f t="shared" si="9"/>
        <v>866</v>
      </c>
      <c r="L23" s="37">
        <f t="shared" si="10"/>
        <v>259</v>
      </c>
      <c r="M23" s="37">
        <f t="shared" si="11"/>
        <v>908</v>
      </c>
      <c r="N23" s="37">
        <f t="shared" si="12"/>
        <v>268</v>
      </c>
      <c r="O23" s="37">
        <f t="shared" si="13"/>
        <v>939</v>
      </c>
      <c r="P23" s="37">
        <f t="shared" si="14"/>
        <v>286</v>
      </c>
      <c r="Q23" s="37">
        <f t="shared" si="15"/>
        <v>1000</v>
      </c>
      <c r="R23" s="37">
        <f t="shared" si="16"/>
        <v>300</v>
      </c>
      <c r="S23" s="37">
        <f t="shared" si="17"/>
        <v>1050</v>
      </c>
      <c r="T23" s="37">
        <f t="shared" si="18"/>
        <v>315</v>
      </c>
      <c r="U23" s="37">
        <f t="shared" si="19"/>
        <v>1103</v>
      </c>
      <c r="V23" s="37">
        <f t="shared" si="20"/>
        <v>330</v>
      </c>
      <c r="W23" s="37">
        <f t="shared" si="21"/>
        <v>1155</v>
      </c>
      <c r="X23" s="37">
        <f t="shared" si="22"/>
        <v>347</v>
      </c>
      <c r="Y23" s="37">
        <f t="shared" si="23"/>
        <v>1213</v>
      </c>
      <c r="Z23" s="37">
        <f t="shared" si="24"/>
        <v>360</v>
      </c>
      <c r="AA23" s="37">
        <f t="shared" si="25"/>
        <v>1260</v>
      </c>
      <c r="AB23" s="38">
        <f t="shared" si="26"/>
        <v>378</v>
      </c>
      <c r="AC23" s="39">
        <f t="shared" si="27"/>
        <v>1326</v>
      </c>
      <c r="AE23" s="55">
        <v>30300</v>
      </c>
      <c r="AF23" s="55">
        <v>31800</v>
      </c>
      <c r="AG23" s="55">
        <f>M69</f>
        <v>2783</v>
      </c>
    </row>
    <row r="24" spans="1:33" s="40" customFormat="1" ht="11.15" customHeight="1">
      <c r="A24" s="36">
        <v>19</v>
      </c>
      <c r="B24" s="37">
        <f t="shared" si="0"/>
        <v>176</v>
      </c>
      <c r="C24" s="37">
        <f t="shared" si="1"/>
        <v>615</v>
      </c>
      <c r="D24" s="37">
        <f t="shared" si="2"/>
        <v>199</v>
      </c>
      <c r="E24" s="37">
        <f t="shared" si="3"/>
        <v>695</v>
      </c>
      <c r="F24" s="37">
        <f t="shared" si="4"/>
        <v>214</v>
      </c>
      <c r="G24" s="37">
        <f t="shared" si="5"/>
        <v>748</v>
      </c>
      <c r="H24" s="37">
        <f t="shared" si="6"/>
        <v>251</v>
      </c>
      <c r="I24" s="37">
        <f t="shared" si="7"/>
        <v>878</v>
      </c>
      <c r="J24" s="37">
        <f t="shared" si="8"/>
        <v>261</v>
      </c>
      <c r="K24" s="37">
        <f t="shared" si="9"/>
        <v>914</v>
      </c>
      <c r="L24" s="37">
        <f t="shared" si="10"/>
        <v>274</v>
      </c>
      <c r="M24" s="37">
        <f t="shared" si="11"/>
        <v>958</v>
      </c>
      <c r="N24" s="37">
        <f t="shared" si="12"/>
        <v>283</v>
      </c>
      <c r="O24" s="37">
        <f t="shared" si="13"/>
        <v>991</v>
      </c>
      <c r="P24" s="37">
        <f t="shared" si="14"/>
        <v>301</v>
      </c>
      <c r="Q24" s="37">
        <f t="shared" si="15"/>
        <v>1055</v>
      </c>
      <c r="R24" s="37">
        <f t="shared" si="16"/>
        <v>316</v>
      </c>
      <c r="S24" s="37">
        <f t="shared" si="17"/>
        <v>1109</v>
      </c>
      <c r="T24" s="37">
        <f t="shared" si="18"/>
        <v>333</v>
      </c>
      <c r="U24" s="37">
        <f t="shared" si="19"/>
        <v>1164</v>
      </c>
      <c r="V24" s="37">
        <f t="shared" si="20"/>
        <v>348</v>
      </c>
      <c r="W24" s="37">
        <f t="shared" si="21"/>
        <v>1220</v>
      </c>
      <c r="X24" s="37">
        <f t="shared" si="22"/>
        <v>365</v>
      </c>
      <c r="Y24" s="37">
        <f t="shared" si="23"/>
        <v>1280</v>
      </c>
      <c r="Z24" s="37">
        <f t="shared" si="24"/>
        <v>380</v>
      </c>
      <c r="AA24" s="37">
        <f t="shared" si="25"/>
        <v>1330</v>
      </c>
      <c r="AB24" s="38">
        <f t="shared" si="26"/>
        <v>400</v>
      </c>
      <c r="AC24" s="39">
        <f t="shared" si="27"/>
        <v>1399</v>
      </c>
      <c r="AE24" s="55">
        <v>31800</v>
      </c>
      <c r="AF24" s="55">
        <v>33300</v>
      </c>
      <c r="AG24" s="55">
        <f>O69</f>
        <v>2914</v>
      </c>
    </row>
    <row r="25" spans="1:33" s="40" customFormat="1" ht="11.15" customHeight="1">
      <c r="A25" s="36">
        <v>20</v>
      </c>
      <c r="B25" s="37">
        <f t="shared" si="0"/>
        <v>185</v>
      </c>
      <c r="C25" s="37">
        <f t="shared" si="1"/>
        <v>648</v>
      </c>
      <c r="D25" s="37">
        <f t="shared" si="2"/>
        <v>209</v>
      </c>
      <c r="E25" s="37">
        <f t="shared" si="3"/>
        <v>732</v>
      </c>
      <c r="F25" s="37">
        <f t="shared" si="4"/>
        <v>225</v>
      </c>
      <c r="G25" s="37">
        <f t="shared" si="5"/>
        <v>788</v>
      </c>
      <c r="H25" s="37">
        <f t="shared" si="6"/>
        <v>264</v>
      </c>
      <c r="I25" s="37">
        <f t="shared" si="7"/>
        <v>924</v>
      </c>
      <c r="J25" s="37">
        <f t="shared" si="8"/>
        <v>275</v>
      </c>
      <c r="K25" s="37">
        <f t="shared" si="9"/>
        <v>963</v>
      </c>
      <c r="L25" s="37">
        <f t="shared" si="10"/>
        <v>288</v>
      </c>
      <c r="M25" s="37">
        <f t="shared" si="11"/>
        <v>1008</v>
      </c>
      <c r="N25" s="37">
        <f t="shared" si="12"/>
        <v>298</v>
      </c>
      <c r="O25" s="37">
        <f t="shared" si="13"/>
        <v>1043</v>
      </c>
      <c r="P25" s="37">
        <f t="shared" si="14"/>
        <v>317</v>
      </c>
      <c r="Q25" s="37">
        <f t="shared" si="15"/>
        <v>1111</v>
      </c>
      <c r="R25" s="37">
        <f t="shared" si="16"/>
        <v>334</v>
      </c>
      <c r="S25" s="37">
        <f t="shared" si="17"/>
        <v>1167</v>
      </c>
      <c r="T25" s="37">
        <f t="shared" si="18"/>
        <v>350</v>
      </c>
      <c r="U25" s="37">
        <f t="shared" si="19"/>
        <v>1225</v>
      </c>
      <c r="V25" s="37">
        <f t="shared" si="20"/>
        <v>366</v>
      </c>
      <c r="W25" s="37">
        <f t="shared" si="21"/>
        <v>1284</v>
      </c>
      <c r="X25" s="37">
        <f t="shared" si="22"/>
        <v>385</v>
      </c>
      <c r="Y25" s="37">
        <f t="shared" si="23"/>
        <v>1348</v>
      </c>
      <c r="Z25" s="37">
        <f t="shared" si="24"/>
        <v>400</v>
      </c>
      <c r="AA25" s="37">
        <f t="shared" si="25"/>
        <v>1400</v>
      </c>
      <c r="AB25" s="38">
        <f t="shared" si="26"/>
        <v>421</v>
      </c>
      <c r="AC25" s="39">
        <f t="shared" si="27"/>
        <v>1473</v>
      </c>
      <c r="AE25" s="55">
        <v>33300</v>
      </c>
      <c r="AF25" s="55">
        <v>34800</v>
      </c>
      <c r="AG25" s="55">
        <f>Q69</f>
        <v>3045</v>
      </c>
    </row>
    <row r="26" spans="1:33" s="40" customFormat="1" ht="11.15" customHeight="1">
      <c r="A26" s="36">
        <v>21</v>
      </c>
      <c r="B26" s="37">
        <f t="shared" si="0"/>
        <v>195</v>
      </c>
      <c r="C26" s="37">
        <f t="shared" si="1"/>
        <v>679</v>
      </c>
      <c r="D26" s="37">
        <f t="shared" si="2"/>
        <v>220</v>
      </c>
      <c r="E26" s="37">
        <f t="shared" si="3"/>
        <v>768</v>
      </c>
      <c r="F26" s="37">
        <f t="shared" si="4"/>
        <v>236</v>
      </c>
      <c r="G26" s="37">
        <f t="shared" si="5"/>
        <v>827</v>
      </c>
      <c r="H26" s="37">
        <f t="shared" si="6"/>
        <v>277</v>
      </c>
      <c r="I26" s="37">
        <f t="shared" si="7"/>
        <v>971</v>
      </c>
      <c r="J26" s="37">
        <f t="shared" si="8"/>
        <v>289</v>
      </c>
      <c r="K26" s="37">
        <f t="shared" si="9"/>
        <v>1011</v>
      </c>
      <c r="L26" s="37">
        <f t="shared" si="10"/>
        <v>302</v>
      </c>
      <c r="M26" s="37">
        <f t="shared" si="11"/>
        <v>1059</v>
      </c>
      <c r="N26" s="37">
        <f t="shared" si="12"/>
        <v>313</v>
      </c>
      <c r="O26" s="37">
        <f t="shared" si="13"/>
        <v>1096</v>
      </c>
      <c r="P26" s="37">
        <f t="shared" si="14"/>
        <v>334</v>
      </c>
      <c r="Q26" s="37">
        <f t="shared" si="15"/>
        <v>1166</v>
      </c>
      <c r="R26" s="37">
        <f t="shared" si="16"/>
        <v>350</v>
      </c>
      <c r="S26" s="37">
        <f t="shared" si="17"/>
        <v>1225</v>
      </c>
      <c r="T26" s="37">
        <f t="shared" si="18"/>
        <v>367</v>
      </c>
      <c r="U26" s="37">
        <f t="shared" si="19"/>
        <v>1287</v>
      </c>
      <c r="V26" s="37">
        <f t="shared" si="20"/>
        <v>385</v>
      </c>
      <c r="W26" s="37">
        <f t="shared" si="21"/>
        <v>1348</v>
      </c>
      <c r="X26" s="37">
        <f t="shared" si="22"/>
        <v>404</v>
      </c>
      <c r="Y26" s="37">
        <f t="shared" si="23"/>
        <v>1415</v>
      </c>
      <c r="Z26" s="37">
        <f t="shared" si="24"/>
        <v>420</v>
      </c>
      <c r="AA26" s="37">
        <f t="shared" si="25"/>
        <v>1470</v>
      </c>
      <c r="AB26" s="38">
        <f t="shared" si="26"/>
        <v>442</v>
      </c>
      <c r="AC26" s="39">
        <f t="shared" si="27"/>
        <v>1547</v>
      </c>
      <c r="AE26" s="55">
        <v>34800</v>
      </c>
      <c r="AF26" s="55">
        <v>36300</v>
      </c>
      <c r="AG26" s="55">
        <f>S69</f>
        <v>3176</v>
      </c>
    </row>
    <row r="27" spans="1:33" s="40" customFormat="1" ht="11.15" customHeight="1">
      <c r="A27" s="36">
        <v>22</v>
      </c>
      <c r="B27" s="37">
        <f t="shared" si="0"/>
        <v>203</v>
      </c>
      <c r="C27" s="37">
        <f t="shared" si="1"/>
        <v>712</v>
      </c>
      <c r="D27" s="37">
        <f t="shared" si="2"/>
        <v>230</v>
      </c>
      <c r="E27" s="37">
        <f t="shared" si="3"/>
        <v>804</v>
      </c>
      <c r="F27" s="37">
        <f t="shared" si="4"/>
        <v>248</v>
      </c>
      <c r="G27" s="37">
        <f t="shared" si="5"/>
        <v>866</v>
      </c>
      <c r="H27" s="37">
        <f t="shared" si="6"/>
        <v>290</v>
      </c>
      <c r="I27" s="37">
        <f t="shared" si="7"/>
        <v>1016</v>
      </c>
      <c r="J27" s="37">
        <f t="shared" si="8"/>
        <v>302</v>
      </c>
      <c r="K27" s="37">
        <f t="shared" si="9"/>
        <v>1059</v>
      </c>
      <c r="L27" s="37">
        <f t="shared" si="10"/>
        <v>316</v>
      </c>
      <c r="M27" s="37">
        <f t="shared" si="11"/>
        <v>1109</v>
      </c>
      <c r="N27" s="37">
        <f t="shared" si="12"/>
        <v>328</v>
      </c>
      <c r="O27" s="37">
        <f t="shared" si="13"/>
        <v>1148</v>
      </c>
      <c r="P27" s="37">
        <f t="shared" si="14"/>
        <v>349</v>
      </c>
      <c r="Q27" s="37">
        <f t="shared" si="15"/>
        <v>1222</v>
      </c>
      <c r="R27" s="37">
        <f t="shared" si="16"/>
        <v>366</v>
      </c>
      <c r="S27" s="37">
        <f t="shared" si="17"/>
        <v>1284</v>
      </c>
      <c r="T27" s="37">
        <f t="shared" si="18"/>
        <v>385</v>
      </c>
      <c r="U27" s="37">
        <f t="shared" si="19"/>
        <v>1348</v>
      </c>
      <c r="V27" s="37">
        <f t="shared" si="20"/>
        <v>403</v>
      </c>
      <c r="W27" s="37">
        <f t="shared" si="21"/>
        <v>1412</v>
      </c>
      <c r="X27" s="37">
        <f t="shared" si="22"/>
        <v>424</v>
      </c>
      <c r="Y27" s="37">
        <f t="shared" si="23"/>
        <v>1483</v>
      </c>
      <c r="Z27" s="37">
        <f t="shared" si="24"/>
        <v>440</v>
      </c>
      <c r="AA27" s="37">
        <f t="shared" si="25"/>
        <v>1540</v>
      </c>
      <c r="AB27" s="38">
        <f t="shared" si="26"/>
        <v>463</v>
      </c>
      <c r="AC27" s="39">
        <f t="shared" si="27"/>
        <v>1621</v>
      </c>
      <c r="AE27" s="55">
        <v>36300</v>
      </c>
      <c r="AF27" s="55">
        <v>38200</v>
      </c>
      <c r="AG27" s="55">
        <f>U69</f>
        <v>3342</v>
      </c>
    </row>
    <row r="28" spans="1:33" s="40" customFormat="1" ht="11.15" customHeight="1">
      <c r="A28" s="36">
        <v>23</v>
      </c>
      <c r="B28" s="37">
        <f t="shared" si="0"/>
        <v>213</v>
      </c>
      <c r="C28" s="37">
        <f t="shared" si="1"/>
        <v>745</v>
      </c>
      <c r="D28" s="37">
        <f t="shared" si="2"/>
        <v>240</v>
      </c>
      <c r="E28" s="37">
        <f t="shared" si="3"/>
        <v>841</v>
      </c>
      <c r="F28" s="37">
        <f t="shared" si="4"/>
        <v>259</v>
      </c>
      <c r="G28" s="37">
        <f t="shared" si="5"/>
        <v>905</v>
      </c>
      <c r="H28" s="37">
        <f t="shared" si="6"/>
        <v>303</v>
      </c>
      <c r="I28" s="37">
        <f t="shared" si="7"/>
        <v>1063</v>
      </c>
      <c r="J28" s="37">
        <f t="shared" si="8"/>
        <v>316</v>
      </c>
      <c r="K28" s="37">
        <f t="shared" si="9"/>
        <v>1107</v>
      </c>
      <c r="L28" s="37">
        <f t="shared" si="10"/>
        <v>331</v>
      </c>
      <c r="M28" s="37">
        <f t="shared" si="11"/>
        <v>1159</v>
      </c>
      <c r="N28" s="37">
        <f t="shared" si="12"/>
        <v>342</v>
      </c>
      <c r="O28" s="37">
        <f t="shared" si="13"/>
        <v>1199</v>
      </c>
      <c r="P28" s="37">
        <f t="shared" si="14"/>
        <v>365</v>
      </c>
      <c r="Q28" s="37">
        <f t="shared" si="15"/>
        <v>1278</v>
      </c>
      <c r="R28" s="37">
        <f t="shared" si="16"/>
        <v>384</v>
      </c>
      <c r="S28" s="37">
        <f t="shared" si="17"/>
        <v>1342</v>
      </c>
      <c r="T28" s="37">
        <f t="shared" si="18"/>
        <v>402</v>
      </c>
      <c r="U28" s="37">
        <f t="shared" si="19"/>
        <v>1410</v>
      </c>
      <c r="V28" s="37">
        <f t="shared" si="20"/>
        <v>422</v>
      </c>
      <c r="W28" s="37">
        <f t="shared" si="21"/>
        <v>1476</v>
      </c>
      <c r="X28" s="37">
        <f t="shared" si="22"/>
        <v>442</v>
      </c>
      <c r="Y28" s="37">
        <f t="shared" si="23"/>
        <v>1550</v>
      </c>
      <c r="Z28" s="37">
        <f t="shared" si="24"/>
        <v>460</v>
      </c>
      <c r="AA28" s="37">
        <f t="shared" si="25"/>
        <v>1610</v>
      </c>
      <c r="AB28" s="38">
        <f t="shared" si="26"/>
        <v>484</v>
      </c>
      <c r="AC28" s="39">
        <f t="shared" si="27"/>
        <v>1694</v>
      </c>
      <c r="AE28" s="55">
        <v>38200</v>
      </c>
      <c r="AF28" s="55">
        <v>40100</v>
      </c>
      <c r="AG28" s="55">
        <f>W69</f>
        <v>3509</v>
      </c>
    </row>
    <row r="29" spans="1:33" s="40" customFormat="1" ht="11.15" customHeight="1">
      <c r="A29" s="36">
        <v>24</v>
      </c>
      <c r="B29" s="37">
        <f t="shared" si="0"/>
        <v>222</v>
      </c>
      <c r="C29" s="37">
        <f t="shared" si="1"/>
        <v>777</v>
      </c>
      <c r="D29" s="37">
        <f t="shared" si="2"/>
        <v>251</v>
      </c>
      <c r="E29" s="37">
        <f t="shared" si="3"/>
        <v>878</v>
      </c>
      <c r="F29" s="37">
        <f t="shared" si="4"/>
        <v>270</v>
      </c>
      <c r="G29" s="37">
        <f t="shared" si="5"/>
        <v>945</v>
      </c>
      <c r="H29" s="37">
        <f t="shared" si="6"/>
        <v>316</v>
      </c>
      <c r="I29" s="37">
        <f t="shared" si="7"/>
        <v>1109</v>
      </c>
      <c r="J29" s="37">
        <f t="shared" si="8"/>
        <v>330</v>
      </c>
      <c r="K29" s="37">
        <f t="shared" si="9"/>
        <v>1155</v>
      </c>
      <c r="L29" s="37">
        <f t="shared" si="10"/>
        <v>346</v>
      </c>
      <c r="M29" s="37">
        <f t="shared" si="11"/>
        <v>1210</v>
      </c>
      <c r="N29" s="37">
        <f t="shared" si="12"/>
        <v>358</v>
      </c>
      <c r="O29" s="37">
        <f t="shared" si="13"/>
        <v>1251</v>
      </c>
      <c r="P29" s="37">
        <f t="shared" si="14"/>
        <v>380</v>
      </c>
      <c r="Q29" s="37">
        <f t="shared" si="15"/>
        <v>1334</v>
      </c>
      <c r="R29" s="37">
        <f t="shared" si="16"/>
        <v>400</v>
      </c>
      <c r="S29" s="37">
        <f t="shared" si="17"/>
        <v>1401</v>
      </c>
      <c r="T29" s="37">
        <f t="shared" si="18"/>
        <v>421</v>
      </c>
      <c r="U29" s="37">
        <f t="shared" si="19"/>
        <v>1471</v>
      </c>
      <c r="V29" s="37">
        <f t="shared" si="20"/>
        <v>440</v>
      </c>
      <c r="W29" s="37">
        <f t="shared" si="21"/>
        <v>1540</v>
      </c>
      <c r="X29" s="37">
        <f t="shared" si="22"/>
        <v>462</v>
      </c>
      <c r="Y29" s="37">
        <f t="shared" si="23"/>
        <v>1617</v>
      </c>
      <c r="Z29" s="37">
        <f t="shared" si="24"/>
        <v>480</v>
      </c>
      <c r="AA29" s="37">
        <f t="shared" si="25"/>
        <v>1680</v>
      </c>
      <c r="AB29" s="38">
        <f t="shared" si="26"/>
        <v>505</v>
      </c>
      <c r="AC29" s="39">
        <f t="shared" si="27"/>
        <v>1767</v>
      </c>
      <c r="AE29" s="55">
        <v>40100</v>
      </c>
      <c r="AF29" s="55">
        <v>42000</v>
      </c>
      <c r="AG29" s="55">
        <f>Y69</f>
        <v>3675</v>
      </c>
    </row>
    <row r="30" spans="1:33" s="40" customFormat="1" ht="11.15" customHeight="1">
      <c r="A30" s="36">
        <v>25</v>
      </c>
      <c r="B30" s="37">
        <f t="shared" si="0"/>
        <v>232</v>
      </c>
      <c r="C30" s="37">
        <f t="shared" si="1"/>
        <v>810</v>
      </c>
      <c r="D30" s="37">
        <f t="shared" si="2"/>
        <v>261</v>
      </c>
      <c r="E30" s="37">
        <f t="shared" si="3"/>
        <v>914</v>
      </c>
      <c r="F30" s="37">
        <f t="shared" si="4"/>
        <v>282</v>
      </c>
      <c r="G30" s="37">
        <f t="shared" si="5"/>
        <v>985</v>
      </c>
      <c r="H30" s="37">
        <f t="shared" si="6"/>
        <v>330</v>
      </c>
      <c r="I30" s="37">
        <f t="shared" si="7"/>
        <v>1155</v>
      </c>
      <c r="J30" s="37">
        <f t="shared" si="8"/>
        <v>344</v>
      </c>
      <c r="K30" s="37">
        <f t="shared" si="9"/>
        <v>1203</v>
      </c>
      <c r="L30" s="37">
        <f t="shared" si="10"/>
        <v>360</v>
      </c>
      <c r="M30" s="37">
        <f t="shared" si="11"/>
        <v>1260</v>
      </c>
      <c r="N30" s="37">
        <f t="shared" si="12"/>
        <v>373</v>
      </c>
      <c r="O30" s="37">
        <f t="shared" si="13"/>
        <v>1303</v>
      </c>
      <c r="P30" s="37">
        <f t="shared" si="14"/>
        <v>397</v>
      </c>
      <c r="Q30" s="37">
        <f t="shared" si="15"/>
        <v>1389</v>
      </c>
      <c r="R30" s="37">
        <f t="shared" si="16"/>
        <v>416</v>
      </c>
      <c r="S30" s="37">
        <f t="shared" si="17"/>
        <v>1459</v>
      </c>
      <c r="T30" s="37">
        <f t="shared" si="18"/>
        <v>438</v>
      </c>
      <c r="U30" s="37">
        <f t="shared" si="19"/>
        <v>1532</v>
      </c>
      <c r="V30" s="37">
        <f t="shared" si="20"/>
        <v>459</v>
      </c>
      <c r="W30" s="37">
        <f t="shared" si="21"/>
        <v>1604</v>
      </c>
      <c r="X30" s="37">
        <f t="shared" si="22"/>
        <v>482</v>
      </c>
      <c r="Y30" s="37">
        <f t="shared" si="23"/>
        <v>1685</v>
      </c>
      <c r="Z30" s="37">
        <f t="shared" si="24"/>
        <v>500</v>
      </c>
      <c r="AA30" s="37">
        <f t="shared" si="25"/>
        <v>1750</v>
      </c>
      <c r="AB30" s="38">
        <f t="shared" si="26"/>
        <v>526</v>
      </c>
      <c r="AC30" s="39">
        <f t="shared" si="27"/>
        <v>1841</v>
      </c>
      <c r="AE30" s="55">
        <v>42000</v>
      </c>
      <c r="AF30" s="55">
        <v>43900</v>
      </c>
      <c r="AG30" s="55">
        <f>AA69</f>
        <v>3841</v>
      </c>
    </row>
    <row r="31" spans="1:33" s="40" customFormat="1" ht="11.15" customHeight="1">
      <c r="A31" s="36">
        <v>26</v>
      </c>
      <c r="B31" s="37">
        <f t="shared" si="0"/>
        <v>240</v>
      </c>
      <c r="C31" s="37">
        <f t="shared" si="1"/>
        <v>841</v>
      </c>
      <c r="D31" s="37">
        <f t="shared" si="2"/>
        <v>272</v>
      </c>
      <c r="E31" s="37">
        <f t="shared" si="3"/>
        <v>951</v>
      </c>
      <c r="F31" s="37">
        <f t="shared" si="4"/>
        <v>292</v>
      </c>
      <c r="G31" s="37">
        <f t="shared" si="5"/>
        <v>1024</v>
      </c>
      <c r="H31" s="37">
        <f t="shared" si="6"/>
        <v>343</v>
      </c>
      <c r="I31" s="37">
        <f t="shared" si="7"/>
        <v>1201</v>
      </c>
      <c r="J31" s="37">
        <f t="shared" si="8"/>
        <v>358</v>
      </c>
      <c r="K31" s="37">
        <f t="shared" si="9"/>
        <v>1251</v>
      </c>
      <c r="L31" s="37">
        <f t="shared" si="10"/>
        <v>374</v>
      </c>
      <c r="M31" s="37">
        <f t="shared" si="11"/>
        <v>1311</v>
      </c>
      <c r="N31" s="37">
        <f t="shared" si="12"/>
        <v>387</v>
      </c>
      <c r="O31" s="37">
        <f t="shared" si="13"/>
        <v>1355</v>
      </c>
      <c r="P31" s="37">
        <f t="shared" si="14"/>
        <v>413</v>
      </c>
      <c r="Q31" s="37">
        <f t="shared" si="15"/>
        <v>1445</v>
      </c>
      <c r="R31" s="37">
        <f t="shared" si="16"/>
        <v>434</v>
      </c>
      <c r="S31" s="37">
        <f t="shared" si="17"/>
        <v>1517</v>
      </c>
      <c r="T31" s="37">
        <f t="shared" si="18"/>
        <v>455</v>
      </c>
      <c r="U31" s="37">
        <f t="shared" si="19"/>
        <v>1593</v>
      </c>
      <c r="V31" s="37">
        <f t="shared" si="20"/>
        <v>477</v>
      </c>
      <c r="W31" s="37">
        <f t="shared" si="21"/>
        <v>1668</v>
      </c>
      <c r="X31" s="37">
        <f t="shared" si="22"/>
        <v>500</v>
      </c>
      <c r="Y31" s="37">
        <f t="shared" si="23"/>
        <v>1752</v>
      </c>
      <c r="Z31" s="37">
        <f t="shared" si="24"/>
        <v>520</v>
      </c>
      <c r="AA31" s="37">
        <f t="shared" si="25"/>
        <v>1820</v>
      </c>
      <c r="AB31" s="38">
        <f t="shared" si="26"/>
        <v>547</v>
      </c>
      <c r="AC31" s="39">
        <f t="shared" si="27"/>
        <v>1915</v>
      </c>
      <c r="AE31" s="55">
        <v>43900</v>
      </c>
      <c r="AF31" s="55">
        <v>45800</v>
      </c>
      <c r="AG31" s="55">
        <f>AC69</f>
        <v>4008</v>
      </c>
    </row>
    <row r="32" spans="1:33" s="40" customFormat="1" ht="11.15" customHeight="1">
      <c r="A32" s="36">
        <v>27</v>
      </c>
      <c r="B32" s="37">
        <f t="shared" si="0"/>
        <v>250</v>
      </c>
      <c r="C32" s="37">
        <f t="shared" si="1"/>
        <v>874</v>
      </c>
      <c r="D32" s="37">
        <f t="shared" si="2"/>
        <v>283</v>
      </c>
      <c r="E32" s="37">
        <f t="shared" si="3"/>
        <v>988</v>
      </c>
      <c r="F32" s="37">
        <f t="shared" si="4"/>
        <v>303</v>
      </c>
      <c r="G32" s="37">
        <f t="shared" si="5"/>
        <v>1063</v>
      </c>
      <c r="H32" s="37">
        <f t="shared" si="6"/>
        <v>357</v>
      </c>
      <c r="I32" s="37">
        <f t="shared" si="7"/>
        <v>1248</v>
      </c>
      <c r="J32" s="37">
        <f t="shared" si="8"/>
        <v>372</v>
      </c>
      <c r="K32" s="37">
        <f t="shared" si="9"/>
        <v>1299</v>
      </c>
      <c r="L32" s="37">
        <f t="shared" si="10"/>
        <v>389</v>
      </c>
      <c r="M32" s="37">
        <f t="shared" si="11"/>
        <v>1361</v>
      </c>
      <c r="N32" s="37">
        <f t="shared" si="12"/>
        <v>402</v>
      </c>
      <c r="O32" s="37">
        <f t="shared" si="13"/>
        <v>1408</v>
      </c>
      <c r="P32" s="37">
        <f t="shared" si="14"/>
        <v>428</v>
      </c>
      <c r="Q32" s="37">
        <f t="shared" si="15"/>
        <v>1500</v>
      </c>
      <c r="R32" s="37">
        <f t="shared" si="16"/>
        <v>450</v>
      </c>
      <c r="S32" s="37">
        <f t="shared" si="17"/>
        <v>1576</v>
      </c>
      <c r="T32" s="37">
        <f t="shared" si="18"/>
        <v>473</v>
      </c>
      <c r="U32" s="37">
        <f t="shared" si="19"/>
        <v>1654</v>
      </c>
      <c r="V32" s="37">
        <f t="shared" si="20"/>
        <v>495</v>
      </c>
      <c r="W32" s="37">
        <f t="shared" si="21"/>
        <v>1733</v>
      </c>
      <c r="X32" s="37">
        <f t="shared" si="22"/>
        <v>520</v>
      </c>
      <c r="Y32" s="37">
        <f t="shared" si="23"/>
        <v>1820</v>
      </c>
      <c r="Z32" s="37">
        <f t="shared" si="24"/>
        <v>540</v>
      </c>
      <c r="AA32" s="37">
        <f t="shared" si="25"/>
        <v>1890</v>
      </c>
      <c r="AB32" s="38">
        <f t="shared" si="26"/>
        <v>568</v>
      </c>
      <c r="AC32" s="39">
        <f t="shared" si="27"/>
        <v>1988</v>
      </c>
      <c r="AE32" s="55">
        <v>45800</v>
      </c>
      <c r="AF32" s="32"/>
    </row>
    <row r="33" spans="1:32" s="40" customFormat="1" ht="11.15" customHeight="1">
      <c r="A33" s="36">
        <v>28</v>
      </c>
      <c r="B33" s="37">
        <f t="shared" si="0"/>
        <v>259</v>
      </c>
      <c r="C33" s="37">
        <f t="shared" si="1"/>
        <v>907</v>
      </c>
      <c r="D33" s="37">
        <f t="shared" si="2"/>
        <v>292</v>
      </c>
      <c r="E33" s="37">
        <f t="shared" si="3"/>
        <v>1024</v>
      </c>
      <c r="F33" s="37">
        <f t="shared" si="4"/>
        <v>315</v>
      </c>
      <c r="G33" s="37">
        <f t="shared" si="5"/>
        <v>1102</v>
      </c>
      <c r="H33" s="37">
        <f t="shared" si="6"/>
        <v>370</v>
      </c>
      <c r="I33" s="37">
        <f t="shared" si="7"/>
        <v>1293</v>
      </c>
      <c r="J33" s="37">
        <f t="shared" si="8"/>
        <v>385</v>
      </c>
      <c r="K33" s="37">
        <f t="shared" si="9"/>
        <v>1348</v>
      </c>
      <c r="L33" s="37">
        <f t="shared" si="10"/>
        <v>403</v>
      </c>
      <c r="M33" s="37">
        <f t="shared" si="11"/>
        <v>1411</v>
      </c>
      <c r="N33" s="37">
        <f t="shared" si="12"/>
        <v>417</v>
      </c>
      <c r="O33" s="37">
        <f t="shared" si="13"/>
        <v>1460</v>
      </c>
      <c r="P33" s="37">
        <f t="shared" si="14"/>
        <v>445</v>
      </c>
      <c r="Q33" s="37">
        <f t="shared" si="15"/>
        <v>1555</v>
      </c>
      <c r="R33" s="37">
        <f t="shared" si="16"/>
        <v>467</v>
      </c>
      <c r="S33" s="37">
        <f t="shared" si="17"/>
        <v>1634</v>
      </c>
      <c r="T33" s="37">
        <f t="shared" si="18"/>
        <v>490</v>
      </c>
      <c r="U33" s="37">
        <f t="shared" si="19"/>
        <v>1715</v>
      </c>
      <c r="V33" s="37">
        <f t="shared" si="20"/>
        <v>513</v>
      </c>
      <c r="W33" s="37">
        <f t="shared" si="21"/>
        <v>1797</v>
      </c>
      <c r="X33" s="37">
        <f t="shared" si="22"/>
        <v>539</v>
      </c>
      <c r="Y33" s="37">
        <f t="shared" si="23"/>
        <v>1887</v>
      </c>
      <c r="Z33" s="37">
        <f t="shared" si="24"/>
        <v>560</v>
      </c>
      <c r="AA33" s="37">
        <f t="shared" si="25"/>
        <v>1960</v>
      </c>
      <c r="AB33" s="38">
        <f t="shared" si="26"/>
        <v>589</v>
      </c>
      <c r="AC33" s="39">
        <f t="shared" si="27"/>
        <v>2062</v>
      </c>
      <c r="AF33" s="32"/>
    </row>
    <row r="34" spans="1:32" s="40" customFormat="1" ht="11.15" customHeight="1">
      <c r="A34" s="36">
        <v>29</v>
      </c>
      <c r="B34" s="37">
        <f t="shared" si="0"/>
        <v>268</v>
      </c>
      <c r="C34" s="37">
        <f t="shared" si="1"/>
        <v>939</v>
      </c>
      <c r="D34" s="37">
        <f t="shared" si="2"/>
        <v>303</v>
      </c>
      <c r="E34" s="37">
        <f t="shared" si="3"/>
        <v>1061</v>
      </c>
      <c r="F34" s="37">
        <f t="shared" si="4"/>
        <v>326</v>
      </c>
      <c r="G34" s="37">
        <f t="shared" si="5"/>
        <v>1142</v>
      </c>
      <c r="H34" s="37">
        <f t="shared" si="6"/>
        <v>383</v>
      </c>
      <c r="I34" s="37">
        <f t="shared" si="7"/>
        <v>1340</v>
      </c>
      <c r="J34" s="37">
        <f t="shared" si="8"/>
        <v>399</v>
      </c>
      <c r="K34" s="37">
        <f t="shared" si="9"/>
        <v>1396</v>
      </c>
      <c r="L34" s="37">
        <f t="shared" si="10"/>
        <v>417</v>
      </c>
      <c r="M34" s="37">
        <f t="shared" si="11"/>
        <v>1462</v>
      </c>
      <c r="N34" s="37">
        <f t="shared" si="12"/>
        <v>433</v>
      </c>
      <c r="O34" s="37">
        <f t="shared" si="13"/>
        <v>1512</v>
      </c>
      <c r="P34" s="37">
        <f t="shared" si="14"/>
        <v>460</v>
      </c>
      <c r="Q34" s="37">
        <f t="shared" si="15"/>
        <v>1611</v>
      </c>
      <c r="R34" s="37">
        <f t="shared" si="16"/>
        <v>484</v>
      </c>
      <c r="S34" s="37">
        <f t="shared" si="17"/>
        <v>1692</v>
      </c>
      <c r="T34" s="37">
        <f t="shared" si="18"/>
        <v>508</v>
      </c>
      <c r="U34" s="37">
        <f t="shared" si="19"/>
        <v>1777</v>
      </c>
      <c r="V34" s="37">
        <f t="shared" si="20"/>
        <v>532</v>
      </c>
      <c r="W34" s="37">
        <f t="shared" si="21"/>
        <v>1861</v>
      </c>
      <c r="X34" s="37">
        <f t="shared" si="22"/>
        <v>559</v>
      </c>
      <c r="Y34" s="37">
        <f t="shared" si="23"/>
        <v>1954</v>
      </c>
      <c r="Z34" s="37">
        <f t="shared" si="24"/>
        <v>580</v>
      </c>
      <c r="AA34" s="37">
        <f t="shared" si="25"/>
        <v>2030</v>
      </c>
      <c r="AB34" s="38">
        <f t="shared" si="26"/>
        <v>610</v>
      </c>
      <c r="AC34" s="39">
        <f t="shared" si="27"/>
        <v>2136</v>
      </c>
      <c r="AF34" s="32"/>
    </row>
    <row r="35" spans="1:32" s="40" customFormat="1" ht="11.15" customHeight="1" thickBot="1">
      <c r="A35" s="41">
        <v>30</v>
      </c>
      <c r="B35" s="37">
        <f t="shared" si="0"/>
        <v>277</v>
      </c>
      <c r="C35" s="37">
        <f t="shared" si="1"/>
        <v>972</v>
      </c>
      <c r="D35" s="37">
        <f t="shared" si="2"/>
        <v>313</v>
      </c>
      <c r="E35" s="37">
        <f t="shared" si="3"/>
        <v>1097</v>
      </c>
      <c r="F35" s="37">
        <f t="shared" si="4"/>
        <v>338</v>
      </c>
      <c r="G35" s="37">
        <f t="shared" si="5"/>
        <v>1182</v>
      </c>
      <c r="H35" s="37">
        <f t="shared" si="6"/>
        <v>396</v>
      </c>
      <c r="I35" s="37">
        <f t="shared" si="7"/>
        <v>1386</v>
      </c>
      <c r="J35" s="37">
        <f t="shared" si="8"/>
        <v>413</v>
      </c>
      <c r="K35" s="37">
        <f t="shared" si="9"/>
        <v>1444</v>
      </c>
      <c r="L35" s="37">
        <f t="shared" si="10"/>
        <v>432</v>
      </c>
      <c r="M35" s="37">
        <f t="shared" si="11"/>
        <v>1512</v>
      </c>
      <c r="N35" s="37">
        <f t="shared" si="12"/>
        <v>447</v>
      </c>
      <c r="O35" s="37">
        <f t="shared" si="13"/>
        <v>1564</v>
      </c>
      <c r="P35" s="37">
        <f t="shared" si="14"/>
        <v>476</v>
      </c>
      <c r="Q35" s="37">
        <f t="shared" si="15"/>
        <v>1666</v>
      </c>
      <c r="R35" s="37">
        <f t="shared" si="16"/>
        <v>500</v>
      </c>
      <c r="S35" s="37">
        <f t="shared" si="17"/>
        <v>1751</v>
      </c>
      <c r="T35" s="37">
        <f t="shared" si="18"/>
        <v>525</v>
      </c>
      <c r="U35" s="37">
        <f t="shared" si="19"/>
        <v>1838</v>
      </c>
      <c r="V35" s="37">
        <f t="shared" si="20"/>
        <v>550</v>
      </c>
      <c r="W35" s="37">
        <f t="shared" si="21"/>
        <v>1925</v>
      </c>
      <c r="X35" s="37">
        <f t="shared" si="22"/>
        <v>577</v>
      </c>
      <c r="Y35" s="37">
        <f t="shared" si="23"/>
        <v>2022</v>
      </c>
      <c r="Z35" s="42">
        <f t="shared" si="24"/>
        <v>600</v>
      </c>
      <c r="AA35" s="42">
        <f t="shared" si="25"/>
        <v>2100</v>
      </c>
      <c r="AB35" s="42">
        <f t="shared" si="26"/>
        <v>632</v>
      </c>
      <c r="AC35" s="43">
        <f t="shared" si="27"/>
        <v>2210</v>
      </c>
      <c r="AF35" s="32"/>
    </row>
    <row r="36" spans="1:32" ht="3" customHeight="1" thickBot="1">
      <c r="A36" s="395"/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7"/>
      <c r="AB36" s="44"/>
      <c r="AC36" s="44"/>
    </row>
    <row r="37" spans="1:32" ht="12" customHeight="1">
      <c r="A37" s="398"/>
      <c r="B37" s="386" t="s">
        <v>171</v>
      </c>
      <c r="C37" s="387"/>
      <c r="D37" s="388"/>
      <c r="E37" s="389"/>
      <c r="F37" s="384" t="s">
        <v>172</v>
      </c>
      <c r="G37" s="385"/>
      <c r="H37" s="384" t="s">
        <v>173</v>
      </c>
      <c r="I37" s="385"/>
      <c r="J37" s="384" t="s">
        <v>174</v>
      </c>
      <c r="K37" s="385"/>
      <c r="L37" s="384" t="s">
        <v>175</v>
      </c>
      <c r="M37" s="385"/>
      <c r="N37" s="384" t="s">
        <v>176</v>
      </c>
      <c r="O37" s="385"/>
      <c r="P37" s="384" t="s">
        <v>177</v>
      </c>
      <c r="Q37" s="385"/>
      <c r="R37" s="384" t="s">
        <v>178</v>
      </c>
      <c r="S37" s="385"/>
      <c r="T37" s="384" t="s">
        <v>179</v>
      </c>
      <c r="U37" s="385"/>
      <c r="V37" s="384" t="s">
        <v>180</v>
      </c>
      <c r="W37" s="385"/>
      <c r="X37" s="384" t="s">
        <v>181</v>
      </c>
      <c r="Y37" s="385"/>
      <c r="Z37" s="384" t="s">
        <v>182</v>
      </c>
      <c r="AA37" s="385"/>
      <c r="AB37" s="384" t="s">
        <v>183</v>
      </c>
      <c r="AC37" s="394"/>
    </row>
    <row r="38" spans="1:32" ht="12" customHeight="1">
      <c r="A38" s="399"/>
      <c r="B38" s="392">
        <v>26400</v>
      </c>
      <c r="C38" s="392"/>
      <c r="D38" s="401">
        <v>27600</v>
      </c>
      <c r="E38" s="383"/>
      <c r="F38" s="382">
        <v>28590</v>
      </c>
      <c r="G38" s="383"/>
      <c r="H38" s="382">
        <v>28800</v>
      </c>
      <c r="I38" s="383"/>
      <c r="J38" s="382">
        <v>30300</v>
      </c>
      <c r="K38" s="383"/>
      <c r="L38" s="382">
        <v>31800</v>
      </c>
      <c r="M38" s="383"/>
      <c r="N38" s="382">
        <v>33300</v>
      </c>
      <c r="O38" s="383"/>
      <c r="P38" s="382">
        <v>34800</v>
      </c>
      <c r="Q38" s="383"/>
      <c r="R38" s="382">
        <v>36300</v>
      </c>
      <c r="S38" s="383"/>
      <c r="T38" s="382">
        <v>38200</v>
      </c>
      <c r="U38" s="383"/>
      <c r="V38" s="382">
        <v>40100</v>
      </c>
      <c r="W38" s="383"/>
      <c r="X38" s="382">
        <v>42000</v>
      </c>
      <c r="Y38" s="383"/>
      <c r="Z38" s="382">
        <v>43900</v>
      </c>
      <c r="AA38" s="383"/>
      <c r="AB38" s="382">
        <v>45800</v>
      </c>
      <c r="AC38" s="393"/>
    </row>
    <row r="39" spans="1:32" ht="12" customHeight="1">
      <c r="A39" s="400"/>
      <c r="B39" s="45" t="s">
        <v>132</v>
      </c>
      <c r="C39" s="45" t="s">
        <v>133</v>
      </c>
      <c r="D39" s="46" t="s">
        <v>132</v>
      </c>
      <c r="E39" s="45" t="s">
        <v>133</v>
      </c>
      <c r="F39" s="45" t="s">
        <v>132</v>
      </c>
      <c r="G39" s="45" t="s">
        <v>133</v>
      </c>
      <c r="H39" s="45" t="s">
        <v>132</v>
      </c>
      <c r="I39" s="45" t="s">
        <v>133</v>
      </c>
      <c r="J39" s="45" t="s">
        <v>132</v>
      </c>
      <c r="K39" s="45" t="s">
        <v>133</v>
      </c>
      <c r="L39" s="45" t="s">
        <v>132</v>
      </c>
      <c r="M39" s="45" t="s">
        <v>133</v>
      </c>
      <c r="N39" s="45" t="s">
        <v>132</v>
      </c>
      <c r="O39" s="45" t="s">
        <v>133</v>
      </c>
      <c r="P39" s="45" t="s">
        <v>132</v>
      </c>
      <c r="Q39" s="45" t="s">
        <v>133</v>
      </c>
      <c r="R39" s="45" t="s">
        <v>132</v>
      </c>
      <c r="S39" s="45" t="s">
        <v>133</v>
      </c>
      <c r="T39" s="45" t="s">
        <v>132</v>
      </c>
      <c r="U39" s="45" t="s">
        <v>133</v>
      </c>
      <c r="V39" s="45" t="s">
        <v>132</v>
      </c>
      <c r="W39" s="45" t="s">
        <v>133</v>
      </c>
      <c r="X39" s="45" t="s">
        <v>132</v>
      </c>
      <c r="Y39" s="45" t="s">
        <v>133</v>
      </c>
      <c r="Z39" s="45" t="s">
        <v>132</v>
      </c>
      <c r="AA39" s="45" t="s">
        <v>133</v>
      </c>
      <c r="AB39" s="45" t="s">
        <v>132</v>
      </c>
      <c r="AC39" s="47" t="s">
        <v>133</v>
      </c>
    </row>
    <row r="40" spans="1:32" s="40" customFormat="1" ht="11.15" customHeight="1">
      <c r="A40" s="48">
        <v>1</v>
      </c>
      <c r="B40" s="37">
        <f>ROUND($B$38*$A40/30*$AD$1*20/100,0)+ROUND($B$38*$A40/30*$AD$2*20/100,0)</f>
        <v>22</v>
      </c>
      <c r="C40" s="37">
        <f>ROUND($B$38*$A40/30*$AD$1*70/100,0)+ROUND($B$38*$A40/30*$AD$2*70/100,0)</f>
        <v>77</v>
      </c>
      <c r="D40" s="38">
        <f t="shared" ref="D40:D69" si="28">ROUND($D$38*$A40/30*$AD$1*20/100,0)+ROUND($D$38*$A40/30*$AD$2*20/100,0)</f>
        <v>23</v>
      </c>
      <c r="E40" s="37">
        <f t="shared" ref="E40:E69" si="29">ROUND($D$38*$A40/30*$AD$1*70/100,0)+ROUND($D$38*$A40/30*$AD$2*70/100,0)</f>
        <v>80</v>
      </c>
      <c r="F40" s="37">
        <f t="shared" ref="F40:F69" si="30">ROUND($F$38*$A40/30*$AD$1*20/100,0)+ROUND($F$38*$A40/30*$AD$2*20/100,0)</f>
        <v>24</v>
      </c>
      <c r="G40" s="37">
        <f t="shared" ref="G40:G69" si="31">ROUND($F$38*$A40/30*$AD$1*70/100,0)+ROUND($F$38*$A40/30*$AD$2*70/100,0)</f>
        <v>84</v>
      </c>
      <c r="H40" s="37">
        <f t="shared" ref="H40:H69" si="32">ROUND($H$38*$A40/30*$AD$1*20/100,0)+ROUND($H$38*$A40/30*$AD$2*20/100,0)</f>
        <v>24</v>
      </c>
      <c r="I40" s="37">
        <f t="shared" ref="I40:I69" si="33">ROUND($H$38*$A40/30*$AD$1*70/100,0)+ROUND($H$38*$A40/30*$AD$2*70/100,0)</f>
        <v>84</v>
      </c>
      <c r="J40" s="37">
        <f t="shared" ref="J40:J69" si="34">ROUND($J$38*$A40/30*$AD$1*20/100,0)+ROUND($J$38*$A40/30*$AD$2*20/100,0)</f>
        <v>25</v>
      </c>
      <c r="K40" s="37">
        <f t="shared" ref="K40:K69" si="35">ROUND($J$38*$A40/30*$AD$1*70/100,0)+ROUND($J$38*$A40/30*$AD$2*70/100,0)</f>
        <v>88</v>
      </c>
      <c r="L40" s="37">
        <f t="shared" ref="L40:L69" si="36">ROUND($L$38*$A40/30*$AD$1*20/100,0)+ROUND($L$38*$A40/30*$AD$2*20/100,0)</f>
        <v>26</v>
      </c>
      <c r="M40" s="37">
        <f t="shared" ref="M40:M69" si="37">ROUND($L$38*$A40/30*$AD$1*70/100,0)+ROUND($L$38*$A40/30*$AD$2*70/100,0)</f>
        <v>92</v>
      </c>
      <c r="N40" s="37">
        <f t="shared" ref="N40:N69" si="38">ROUND($N$38*$A40/30*$AD$1*20/100,0)+ROUND($N$38*$A40/30*$AD$2*20/100,0)</f>
        <v>28</v>
      </c>
      <c r="O40" s="37">
        <f t="shared" ref="O40:O69" si="39">ROUND($N$38*$A40/30*$AD$1*70/100,0)+ROUND($N$38*$A40/30*$AD$2*70/100,0)</f>
        <v>97</v>
      </c>
      <c r="P40" s="37">
        <f t="shared" ref="P40:P69" si="40">ROUND($P$38*$A40/30*$AD$1*20/100,0)+ROUND($P$38*$A40/30*$AD$2*20/100,0)</f>
        <v>29</v>
      </c>
      <c r="Q40" s="37">
        <f t="shared" ref="Q40:Q69" si="41">ROUND($P$38*$A40/30*$AD$1*70/100,0)+ROUND($P$38*$A40/30*$AD$2*70/100,0)</f>
        <v>101</v>
      </c>
      <c r="R40" s="37">
        <f t="shared" ref="R40:R69" si="42">ROUND($R$38*$A40/30*$AD$1*20/100,0)+ROUND($R$38*$A40/30*$AD$2*20/100,0)</f>
        <v>30</v>
      </c>
      <c r="S40" s="37">
        <f t="shared" ref="S40:S69" si="43">ROUND($R$38*$A40/30*$AD$1*70/100,0)+ROUND($R$38*$A40/30*$AD$2*70/100,0)</f>
        <v>105</v>
      </c>
      <c r="T40" s="37">
        <f t="shared" ref="T40:T69" si="44">ROUND($T$38*$A40/30*$AD$1*20/100,0)+ROUND($T$38*$A40/30*$AD$2*20/100,0)</f>
        <v>32</v>
      </c>
      <c r="U40" s="37">
        <f t="shared" ref="U40:U69" si="45">ROUND($T$38*$A40/30*$AD$1*70/100,0)+ROUND($T$38*$A40/30*$AD$2*70/100,0)</f>
        <v>112</v>
      </c>
      <c r="V40" s="37">
        <f t="shared" ref="V40:V69" si="46">ROUND($V$38*$A40/30*$AD$1*20/100,0)+ROUND($V$38*$A40/30*$AD$2*20/100,0)</f>
        <v>34</v>
      </c>
      <c r="W40" s="37">
        <f t="shared" ref="W40:W69" si="47">ROUND($V$38*$A40/30*$AD$1*70/100,0)+ROUND($V$38*$A40/30*$AD$2*70/100,0)</f>
        <v>117</v>
      </c>
      <c r="X40" s="37">
        <f t="shared" ref="X40:X69" si="48">ROUND($X$38*$A40/30*$AD$1*20/100,0)+ROUND($X$38*$A40/30*$AD$2*20/100,0)</f>
        <v>35</v>
      </c>
      <c r="Y40" s="37">
        <f t="shared" ref="Y40:Y69" si="49">ROUND($X$38*$A40/30*$AD$1*70/100,0)+ROUND($X$38*$A40/30*$AD$2*70/100,0)</f>
        <v>123</v>
      </c>
      <c r="Z40" s="37">
        <f t="shared" ref="Z40:Z69" si="50">ROUND($Z$38*$A40/30*$AD$1*20/100,0)+ROUND($Z$38*$A40/30*$AD$2*20/100,0)</f>
        <v>37</v>
      </c>
      <c r="AA40" s="37">
        <f t="shared" ref="AA40:AA69" si="51">ROUND($Z$38*$A40/30*$AD$1*70/100,0)+ROUND($Z$38*$A40/30*$AD$2*70/100,0)</f>
        <v>128</v>
      </c>
      <c r="AB40" s="37">
        <f t="shared" ref="AB40:AB69" si="52">ROUND($AB$38*$A40/30*$AD$1*20/100,0)+ROUND($AB$38*$A40/30*$AD$2*20/100,0)</f>
        <v>38</v>
      </c>
      <c r="AC40" s="39">
        <f t="shared" ref="AC40:AC69" si="53">ROUND($AB$38*$A40/30*$AD$1*70/100,0)+ROUND($AB$38*$A40/30*$AD$2*70/100,0)</f>
        <v>134</v>
      </c>
      <c r="AF40" s="32"/>
    </row>
    <row r="41" spans="1:32" s="40" customFormat="1" ht="11.15" customHeight="1">
      <c r="A41" s="48">
        <v>2</v>
      </c>
      <c r="B41" s="37">
        <f t="shared" ref="B41:B69" si="54">ROUND($B$38*$A41/30*$AD$1*20/100,0)+ROUND($B$38*$A41/30*$AD$2*20/100,0)</f>
        <v>44</v>
      </c>
      <c r="C41" s="37">
        <f t="shared" ref="C41:C69" si="55">ROUND($B$38*$A41/30*$AD$1*70/100,0)+ROUND($B$38*$A41/30*$AD$2*70/100,0)</f>
        <v>154</v>
      </c>
      <c r="D41" s="38">
        <f t="shared" si="28"/>
        <v>46</v>
      </c>
      <c r="E41" s="37">
        <f t="shared" si="29"/>
        <v>161</v>
      </c>
      <c r="F41" s="37">
        <f t="shared" si="30"/>
        <v>48</v>
      </c>
      <c r="G41" s="37">
        <f t="shared" si="31"/>
        <v>166</v>
      </c>
      <c r="H41" s="37">
        <f t="shared" si="32"/>
        <v>48</v>
      </c>
      <c r="I41" s="37">
        <f t="shared" si="33"/>
        <v>168</v>
      </c>
      <c r="J41" s="37">
        <f t="shared" si="34"/>
        <v>50</v>
      </c>
      <c r="K41" s="37">
        <f t="shared" si="35"/>
        <v>177</v>
      </c>
      <c r="L41" s="37">
        <f t="shared" si="36"/>
        <v>53</v>
      </c>
      <c r="M41" s="37">
        <f t="shared" si="37"/>
        <v>186</v>
      </c>
      <c r="N41" s="37">
        <f t="shared" si="38"/>
        <v>55</v>
      </c>
      <c r="O41" s="37">
        <f t="shared" si="39"/>
        <v>195</v>
      </c>
      <c r="P41" s="37">
        <f t="shared" si="40"/>
        <v>58</v>
      </c>
      <c r="Q41" s="37">
        <f t="shared" si="41"/>
        <v>203</v>
      </c>
      <c r="R41" s="37">
        <f t="shared" si="42"/>
        <v>61</v>
      </c>
      <c r="S41" s="37">
        <f t="shared" si="43"/>
        <v>212</v>
      </c>
      <c r="T41" s="37">
        <f t="shared" si="44"/>
        <v>64</v>
      </c>
      <c r="U41" s="37">
        <f t="shared" si="45"/>
        <v>223</v>
      </c>
      <c r="V41" s="37">
        <f t="shared" si="46"/>
        <v>66</v>
      </c>
      <c r="W41" s="37">
        <f t="shared" si="47"/>
        <v>234</v>
      </c>
      <c r="X41" s="37">
        <f t="shared" si="48"/>
        <v>70</v>
      </c>
      <c r="Y41" s="37">
        <f t="shared" si="49"/>
        <v>245</v>
      </c>
      <c r="Z41" s="37">
        <f t="shared" si="50"/>
        <v>73</v>
      </c>
      <c r="AA41" s="37">
        <f t="shared" si="51"/>
        <v>256</v>
      </c>
      <c r="AB41" s="37">
        <f t="shared" si="52"/>
        <v>76</v>
      </c>
      <c r="AC41" s="39">
        <f t="shared" si="53"/>
        <v>267</v>
      </c>
      <c r="AF41" s="32"/>
    </row>
    <row r="42" spans="1:32" s="40" customFormat="1" ht="11.15" customHeight="1">
      <c r="A42" s="48">
        <v>3</v>
      </c>
      <c r="B42" s="37">
        <f t="shared" si="54"/>
        <v>66</v>
      </c>
      <c r="C42" s="37">
        <f t="shared" si="55"/>
        <v>231</v>
      </c>
      <c r="D42" s="38">
        <f t="shared" si="28"/>
        <v>69</v>
      </c>
      <c r="E42" s="37">
        <f t="shared" si="29"/>
        <v>241</v>
      </c>
      <c r="F42" s="37">
        <f t="shared" si="30"/>
        <v>72</v>
      </c>
      <c r="G42" s="37">
        <f t="shared" si="31"/>
        <v>250</v>
      </c>
      <c r="H42" s="37">
        <f t="shared" si="32"/>
        <v>72</v>
      </c>
      <c r="I42" s="37">
        <f t="shared" si="33"/>
        <v>252</v>
      </c>
      <c r="J42" s="37">
        <f t="shared" si="34"/>
        <v>76</v>
      </c>
      <c r="K42" s="37">
        <f t="shared" si="35"/>
        <v>265</v>
      </c>
      <c r="L42" s="37">
        <f t="shared" si="36"/>
        <v>79</v>
      </c>
      <c r="M42" s="37">
        <f t="shared" si="37"/>
        <v>278</v>
      </c>
      <c r="N42" s="37">
        <f t="shared" si="38"/>
        <v>84</v>
      </c>
      <c r="O42" s="37">
        <f t="shared" si="39"/>
        <v>291</v>
      </c>
      <c r="P42" s="37">
        <f t="shared" si="40"/>
        <v>87</v>
      </c>
      <c r="Q42" s="37">
        <f t="shared" si="41"/>
        <v>304</v>
      </c>
      <c r="R42" s="37">
        <f t="shared" si="42"/>
        <v>90</v>
      </c>
      <c r="S42" s="37">
        <f t="shared" si="43"/>
        <v>317</v>
      </c>
      <c r="T42" s="37">
        <f t="shared" si="44"/>
        <v>96</v>
      </c>
      <c r="U42" s="37">
        <f t="shared" si="45"/>
        <v>335</v>
      </c>
      <c r="V42" s="37">
        <f t="shared" si="46"/>
        <v>100</v>
      </c>
      <c r="W42" s="37">
        <f t="shared" si="47"/>
        <v>351</v>
      </c>
      <c r="X42" s="37">
        <f t="shared" si="48"/>
        <v>105</v>
      </c>
      <c r="Y42" s="37">
        <f t="shared" si="49"/>
        <v>367</v>
      </c>
      <c r="Z42" s="37">
        <f t="shared" si="50"/>
        <v>110</v>
      </c>
      <c r="AA42" s="37">
        <f t="shared" si="51"/>
        <v>384</v>
      </c>
      <c r="AB42" s="37">
        <f t="shared" si="52"/>
        <v>114</v>
      </c>
      <c r="AC42" s="39">
        <f t="shared" si="53"/>
        <v>401</v>
      </c>
      <c r="AF42" s="32"/>
    </row>
    <row r="43" spans="1:32" s="40" customFormat="1" ht="11.15" customHeight="1">
      <c r="A43" s="48">
        <v>4</v>
      </c>
      <c r="B43" s="37">
        <f t="shared" si="54"/>
        <v>88</v>
      </c>
      <c r="C43" s="37">
        <f t="shared" si="55"/>
        <v>308</v>
      </c>
      <c r="D43" s="38">
        <f t="shared" si="28"/>
        <v>92</v>
      </c>
      <c r="E43" s="37">
        <f t="shared" si="29"/>
        <v>322</v>
      </c>
      <c r="F43" s="37">
        <f t="shared" si="30"/>
        <v>96</v>
      </c>
      <c r="G43" s="37">
        <f t="shared" si="31"/>
        <v>334</v>
      </c>
      <c r="H43" s="37">
        <f t="shared" si="32"/>
        <v>96</v>
      </c>
      <c r="I43" s="37">
        <f t="shared" si="33"/>
        <v>336</v>
      </c>
      <c r="J43" s="37">
        <f t="shared" si="34"/>
        <v>101</v>
      </c>
      <c r="K43" s="37">
        <f t="shared" si="35"/>
        <v>353</v>
      </c>
      <c r="L43" s="37">
        <f t="shared" si="36"/>
        <v>106</v>
      </c>
      <c r="M43" s="37">
        <f t="shared" si="37"/>
        <v>371</v>
      </c>
      <c r="N43" s="37">
        <f t="shared" si="38"/>
        <v>111</v>
      </c>
      <c r="O43" s="37">
        <f t="shared" si="39"/>
        <v>388</v>
      </c>
      <c r="P43" s="37">
        <f t="shared" si="40"/>
        <v>116</v>
      </c>
      <c r="Q43" s="37">
        <f t="shared" si="41"/>
        <v>406</v>
      </c>
      <c r="R43" s="37">
        <f t="shared" si="42"/>
        <v>121</v>
      </c>
      <c r="S43" s="37">
        <f t="shared" si="43"/>
        <v>424</v>
      </c>
      <c r="T43" s="37">
        <f t="shared" si="44"/>
        <v>127</v>
      </c>
      <c r="U43" s="37">
        <f t="shared" si="45"/>
        <v>446</v>
      </c>
      <c r="V43" s="37">
        <f t="shared" si="46"/>
        <v>134</v>
      </c>
      <c r="W43" s="37">
        <f t="shared" si="47"/>
        <v>467</v>
      </c>
      <c r="X43" s="37">
        <f t="shared" si="48"/>
        <v>140</v>
      </c>
      <c r="Y43" s="37">
        <f t="shared" si="49"/>
        <v>490</v>
      </c>
      <c r="Z43" s="37">
        <f t="shared" si="50"/>
        <v>147</v>
      </c>
      <c r="AA43" s="37">
        <f t="shared" si="51"/>
        <v>512</v>
      </c>
      <c r="AB43" s="37">
        <f t="shared" si="52"/>
        <v>152</v>
      </c>
      <c r="AC43" s="39">
        <f t="shared" si="53"/>
        <v>535</v>
      </c>
      <c r="AF43" s="32"/>
    </row>
    <row r="44" spans="1:32" s="40" customFormat="1" ht="11.15" customHeight="1">
      <c r="A44" s="48">
        <v>5</v>
      </c>
      <c r="B44" s="37">
        <f t="shared" si="54"/>
        <v>110</v>
      </c>
      <c r="C44" s="37">
        <f t="shared" si="55"/>
        <v>385</v>
      </c>
      <c r="D44" s="38">
        <f t="shared" si="28"/>
        <v>115</v>
      </c>
      <c r="E44" s="37">
        <f t="shared" si="29"/>
        <v>402</v>
      </c>
      <c r="F44" s="37">
        <f t="shared" si="30"/>
        <v>120</v>
      </c>
      <c r="G44" s="37">
        <f t="shared" si="31"/>
        <v>417</v>
      </c>
      <c r="H44" s="37">
        <f t="shared" si="32"/>
        <v>120</v>
      </c>
      <c r="I44" s="37">
        <f t="shared" si="33"/>
        <v>420</v>
      </c>
      <c r="J44" s="37">
        <f t="shared" si="34"/>
        <v>126</v>
      </c>
      <c r="K44" s="37">
        <f t="shared" si="35"/>
        <v>442</v>
      </c>
      <c r="L44" s="37">
        <f t="shared" si="36"/>
        <v>133</v>
      </c>
      <c r="M44" s="37">
        <f t="shared" si="37"/>
        <v>464</v>
      </c>
      <c r="N44" s="37">
        <f t="shared" si="38"/>
        <v>139</v>
      </c>
      <c r="O44" s="37">
        <f t="shared" si="39"/>
        <v>486</v>
      </c>
      <c r="P44" s="37">
        <f t="shared" si="40"/>
        <v>145</v>
      </c>
      <c r="Q44" s="37">
        <f t="shared" si="41"/>
        <v>508</v>
      </c>
      <c r="R44" s="37">
        <f t="shared" si="42"/>
        <v>151</v>
      </c>
      <c r="S44" s="37">
        <f t="shared" si="43"/>
        <v>529</v>
      </c>
      <c r="T44" s="37">
        <f t="shared" si="44"/>
        <v>159</v>
      </c>
      <c r="U44" s="37">
        <f t="shared" si="45"/>
        <v>558</v>
      </c>
      <c r="V44" s="37">
        <f t="shared" si="46"/>
        <v>167</v>
      </c>
      <c r="W44" s="37">
        <f t="shared" si="47"/>
        <v>585</v>
      </c>
      <c r="X44" s="37">
        <f t="shared" si="48"/>
        <v>175</v>
      </c>
      <c r="Y44" s="37">
        <f t="shared" si="49"/>
        <v>613</v>
      </c>
      <c r="Z44" s="37">
        <f t="shared" si="50"/>
        <v>183</v>
      </c>
      <c r="AA44" s="37">
        <f t="shared" si="51"/>
        <v>640</v>
      </c>
      <c r="AB44" s="37">
        <f t="shared" si="52"/>
        <v>191</v>
      </c>
      <c r="AC44" s="39">
        <f t="shared" si="53"/>
        <v>667</v>
      </c>
      <c r="AF44" s="32"/>
    </row>
    <row r="45" spans="1:32" s="40" customFormat="1" ht="11.15" customHeight="1">
      <c r="A45" s="48">
        <v>6</v>
      </c>
      <c r="B45" s="37">
        <f t="shared" si="54"/>
        <v>132</v>
      </c>
      <c r="C45" s="37">
        <f t="shared" si="55"/>
        <v>462</v>
      </c>
      <c r="D45" s="38">
        <f t="shared" si="28"/>
        <v>138</v>
      </c>
      <c r="E45" s="37">
        <f t="shared" si="29"/>
        <v>483</v>
      </c>
      <c r="F45" s="37">
        <f t="shared" si="30"/>
        <v>143</v>
      </c>
      <c r="G45" s="37">
        <f t="shared" si="31"/>
        <v>500</v>
      </c>
      <c r="H45" s="37">
        <f t="shared" si="32"/>
        <v>144</v>
      </c>
      <c r="I45" s="37">
        <f t="shared" si="33"/>
        <v>504</v>
      </c>
      <c r="J45" s="37">
        <f t="shared" si="34"/>
        <v>151</v>
      </c>
      <c r="K45" s="37">
        <f t="shared" si="35"/>
        <v>530</v>
      </c>
      <c r="L45" s="37">
        <f t="shared" si="36"/>
        <v>159</v>
      </c>
      <c r="M45" s="37">
        <f t="shared" si="37"/>
        <v>557</v>
      </c>
      <c r="N45" s="37">
        <f t="shared" si="38"/>
        <v>166</v>
      </c>
      <c r="O45" s="37">
        <f t="shared" si="39"/>
        <v>583</v>
      </c>
      <c r="P45" s="37">
        <f t="shared" si="40"/>
        <v>174</v>
      </c>
      <c r="Q45" s="37">
        <f t="shared" si="41"/>
        <v>609</v>
      </c>
      <c r="R45" s="37">
        <f t="shared" si="42"/>
        <v>182</v>
      </c>
      <c r="S45" s="37">
        <f t="shared" si="43"/>
        <v>635</v>
      </c>
      <c r="T45" s="37">
        <f t="shared" si="44"/>
        <v>191</v>
      </c>
      <c r="U45" s="37">
        <f t="shared" si="45"/>
        <v>668</v>
      </c>
      <c r="V45" s="37">
        <f t="shared" si="46"/>
        <v>200</v>
      </c>
      <c r="W45" s="37">
        <f t="shared" si="47"/>
        <v>702</v>
      </c>
      <c r="X45" s="37">
        <f t="shared" si="48"/>
        <v>210</v>
      </c>
      <c r="Y45" s="37">
        <f t="shared" si="49"/>
        <v>735</v>
      </c>
      <c r="Z45" s="37">
        <f t="shared" si="50"/>
        <v>220</v>
      </c>
      <c r="AA45" s="37">
        <f t="shared" si="51"/>
        <v>768</v>
      </c>
      <c r="AB45" s="37">
        <f t="shared" si="52"/>
        <v>229</v>
      </c>
      <c r="AC45" s="39">
        <f t="shared" si="53"/>
        <v>801</v>
      </c>
      <c r="AF45" s="32"/>
    </row>
    <row r="46" spans="1:32" s="40" customFormat="1" ht="11.15" customHeight="1">
      <c r="A46" s="48">
        <v>7</v>
      </c>
      <c r="B46" s="37">
        <f t="shared" si="54"/>
        <v>154</v>
      </c>
      <c r="C46" s="37">
        <f t="shared" si="55"/>
        <v>539</v>
      </c>
      <c r="D46" s="38">
        <f t="shared" si="28"/>
        <v>161</v>
      </c>
      <c r="E46" s="37">
        <f t="shared" si="29"/>
        <v>563</v>
      </c>
      <c r="F46" s="37">
        <f t="shared" si="30"/>
        <v>166</v>
      </c>
      <c r="G46" s="37">
        <f t="shared" si="31"/>
        <v>584</v>
      </c>
      <c r="H46" s="37">
        <f t="shared" si="32"/>
        <v>168</v>
      </c>
      <c r="I46" s="37">
        <f t="shared" si="33"/>
        <v>588</v>
      </c>
      <c r="J46" s="37">
        <f t="shared" si="34"/>
        <v>177</v>
      </c>
      <c r="K46" s="37">
        <f t="shared" si="35"/>
        <v>618</v>
      </c>
      <c r="L46" s="37">
        <f t="shared" si="36"/>
        <v>186</v>
      </c>
      <c r="M46" s="37">
        <f t="shared" si="37"/>
        <v>649</v>
      </c>
      <c r="N46" s="37">
        <f t="shared" si="38"/>
        <v>195</v>
      </c>
      <c r="O46" s="37">
        <f t="shared" si="39"/>
        <v>679</v>
      </c>
      <c r="P46" s="37">
        <f t="shared" si="40"/>
        <v>203</v>
      </c>
      <c r="Q46" s="37">
        <f t="shared" si="41"/>
        <v>711</v>
      </c>
      <c r="R46" s="37">
        <f t="shared" si="42"/>
        <v>212</v>
      </c>
      <c r="S46" s="37">
        <f t="shared" si="43"/>
        <v>741</v>
      </c>
      <c r="T46" s="37">
        <f t="shared" si="44"/>
        <v>223</v>
      </c>
      <c r="U46" s="37">
        <f t="shared" si="45"/>
        <v>780</v>
      </c>
      <c r="V46" s="37">
        <f t="shared" si="46"/>
        <v>234</v>
      </c>
      <c r="W46" s="37">
        <f t="shared" si="47"/>
        <v>818</v>
      </c>
      <c r="X46" s="37">
        <f t="shared" si="48"/>
        <v>245</v>
      </c>
      <c r="Y46" s="37">
        <f t="shared" si="49"/>
        <v>858</v>
      </c>
      <c r="Z46" s="37">
        <f t="shared" si="50"/>
        <v>256</v>
      </c>
      <c r="AA46" s="37">
        <f t="shared" si="51"/>
        <v>897</v>
      </c>
      <c r="AB46" s="37">
        <f t="shared" si="52"/>
        <v>267</v>
      </c>
      <c r="AC46" s="39">
        <f t="shared" si="53"/>
        <v>935</v>
      </c>
      <c r="AF46" s="32"/>
    </row>
    <row r="47" spans="1:32" s="40" customFormat="1" ht="11.15" customHeight="1">
      <c r="A47" s="48">
        <v>8</v>
      </c>
      <c r="B47" s="37">
        <f t="shared" si="54"/>
        <v>176</v>
      </c>
      <c r="C47" s="37">
        <f t="shared" si="55"/>
        <v>616</v>
      </c>
      <c r="D47" s="38">
        <f t="shared" si="28"/>
        <v>184</v>
      </c>
      <c r="E47" s="37">
        <f t="shared" si="29"/>
        <v>644</v>
      </c>
      <c r="F47" s="37">
        <f t="shared" si="30"/>
        <v>190</v>
      </c>
      <c r="G47" s="37">
        <f t="shared" si="31"/>
        <v>667</v>
      </c>
      <c r="H47" s="37">
        <f t="shared" si="32"/>
        <v>192</v>
      </c>
      <c r="I47" s="37">
        <f t="shared" si="33"/>
        <v>672</v>
      </c>
      <c r="J47" s="37">
        <f t="shared" si="34"/>
        <v>202</v>
      </c>
      <c r="K47" s="37">
        <f t="shared" si="35"/>
        <v>707</v>
      </c>
      <c r="L47" s="37">
        <f t="shared" si="36"/>
        <v>212</v>
      </c>
      <c r="M47" s="37">
        <f t="shared" si="37"/>
        <v>742</v>
      </c>
      <c r="N47" s="37">
        <f t="shared" si="38"/>
        <v>222</v>
      </c>
      <c r="O47" s="37">
        <f t="shared" si="39"/>
        <v>777</v>
      </c>
      <c r="P47" s="37">
        <f t="shared" si="40"/>
        <v>232</v>
      </c>
      <c r="Q47" s="37">
        <f t="shared" si="41"/>
        <v>812</v>
      </c>
      <c r="R47" s="37">
        <f t="shared" si="42"/>
        <v>242</v>
      </c>
      <c r="S47" s="37">
        <f t="shared" si="43"/>
        <v>847</v>
      </c>
      <c r="T47" s="37">
        <f t="shared" si="44"/>
        <v>254</v>
      </c>
      <c r="U47" s="37">
        <f t="shared" si="45"/>
        <v>891</v>
      </c>
      <c r="V47" s="37">
        <f t="shared" si="46"/>
        <v>267</v>
      </c>
      <c r="W47" s="37">
        <f t="shared" si="47"/>
        <v>936</v>
      </c>
      <c r="X47" s="37">
        <f t="shared" si="48"/>
        <v>280</v>
      </c>
      <c r="Y47" s="37">
        <f t="shared" si="49"/>
        <v>980</v>
      </c>
      <c r="Z47" s="37">
        <f t="shared" si="50"/>
        <v>292</v>
      </c>
      <c r="AA47" s="37">
        <f t="shared" si="51"/>
        <v>1024</v>
      </c>
      <c r="AB47" s="37">
        <f t="shared" si="52"/>
        <v>305</v>
      </c>
      <c r="AC47" s="39">
        <f t="shared" si="53"/>
        <v>1068</v>
      </c>
      <c r="AF47" s="32"/>
    </row>
    <row r="48" spans="1:32" s="40" customFormat="1" ht="11.15" customHeight="1">
      <c r="A48" s="48">
        <v>9</v>
      </c>
      <c r="B48" s="37">
        <f t="shared" si="54"/>
        <v>198</v>
      </c>
      <c r="C48" s="37">
        <f t="shared" si="55"/>
        <v>693</v>
      </c>
      <c r="D48" s="38">
        <f t="shared" si="28"/>
        <v>207</v>
      </c>
      <c r="E48" s="37">
        <f t="shared" si="29"/>
        <v>725</v>
      </c>
      <c r="F48" s="37">
        <f t="shared" si="30"/>
        <v>214</v>
      </c>
      <c r="G48" s="37">
        <f t="shared" si="31"/>
        <v>750</v>
      </c>
      <c r="H48" s="37">
        <f t="shared" si="32"/>
        <v>216</v>
      </c>
      <c r="I48" s="37">
        <f t="shared" si="33"/>
        <v>756</v>
      </c>
      <c r="J48" s="37">
        <f t="shared" si="34"/>
        <v>227</v>
      </c>
      <c r="K48" s="37">
        <f t="shared" si="35"/>
        <v>796</v>
      </c>
      <c r="L48" s="37">
        <f t="shared" si="36"/>
        <v>238</v>
      </c>
      <c r="M48" s="37">
        <f t="shared" si="37"/>
        <v>835</v>
      </c>
      <c r="N48" s="37">
        <f t="shared" si="38"/>
        <v>250</v>
      </c>
      <c r="O48" s="37">
        <f t="shared" si="39"/>
        <v>874</v>
      </c>
      <c r="P48" s="37">
        <f t="shared" si="40"/>
        <v>261</v>
      </c>
      <c r="Q48" s="37">
        <f t="shared" si="41"/>
        <v>913</v>
      </c>
      <c r="R48" s="37">
        <f t="shared" si="42"/>
        <v>272</v>
      </c>
      <c r="S48" s="37">
        <f t="shared" si="43"/>
        <v>953</v>
      </c>
      <c r="T48" s="37">
        <f t="shared" si="44"/>
        <v>287</v>
      </c>
      <c r="U48" s="37">
        <f t="shared" si="45"/>
        <v>1003</v>
      </c>
      <c r="V48" s="37">
        <f t="shared" si="46"/>
        <v>301</v>
      </c>
      <c r="W48" s="37">
        <f t="shared" si="47"/>
        <v>1052</v>
      </c>
      <c r="X48" s="37">
        <f t="shared" si="48"/>
        <v>315</v>
      </c>
      <c r="Y48" s="37">
        <f t="shared" si="49"/>
        <v>1102</v>
      </c>
      <c r="Z48" s="37">
        <f t="shared" si="50"/>
        <v>329</v>
      </c>
      <c r="AA48" s="37">
        <f t="shared" si="51"/>
        <v>1152</v>
      </c>
      <c r="AB48" s="37">
        <f t="shared" si="52"/>
        <v>343</v>
      </c>
      <c r="AC48" s="39">
        <f t="shared" si="53"/>
        <v>1202</v>
      </c>
      <c r="AF48" s="32"/>
    </row>
    <row r="49" spans="1:32" s="40" customFormat="1" ht="11.15" customHeight="1">
      <c r="A49" s="48">
        <v>10</v>
      </c>
      <c r="B49" s="37">
        <f t="shared" si="54"/>
        <v>220</v>
      </c>
      <c r="C49" s="37">
        <f t="shared" si="55"/>
        <v>770</v>
      </c>
      <c r="D49" s="38">
        <f t="shared" si="28"/>
        <v>230</v>
      </c>
      <c r="E49" s="37">
        <f t="shared" si="29"/>
        <v>805</v>
      </c>
      <c r="F49" s="37">
        <f t="shared" si="30"/>
        <v>238</v>
      </c>
      <c r="G49" s="37">
        <f t="shared" si="31"/>
        <v>834</v>
      </c>
      <c r="H49" s="37">
        <f t="shared" si="32"/>
        <v>240</v>
      </c>
      <c r="I49" s="37">
        <f t="shared" si="33"/>
        <v>840</v>
      </c>
      <c r="J49" s="37">
        <f t="shared" si="34"/>
        <v>252</v>
      </c>
      <c r="K49" s="37">
        <f t="shared" si="35"/>
        <v>884</v>
      </c>
      <c r="L49" s="37">
        <f t="shared" si="36"/>
        <v>265</v>
      </c>
      <c r="M49" s="37">
        <f t="shared" si="37"/>
        <v>927</v>
      </c>
      <c r="N49" s="37">
        <f t="shared" si="38"/>
        <v>277</v>
      </c>
      <c r="O49" s="37">
        <f t="shared" si="39"/>
        <v>972</v>
      </c>
      <c r="P49" s="37">
        <f t="shared" si="40"/>
        <v>290</v>
      </c>
      <c r="Q49" s="37">
        <f t="shared" si="41"/>
        <v>1015</v>
      </c>
      <c r="R49" s="37">
        <f t="shared" si="42"/>
        <v>302</v>
      </c>
      <c r="S49" s="37">
        <f t="shared" si="43"/>
        <v>1059</v>
      </c>
      <c r="T49" s="37">
        <f t="shared" si="44"/>
        <v>318</v>
      </c>
      <c r="U49" s="37">
        <f t="shared" si="45"/>
        <v>1114</v>
      </c>
      <c r="V49" s="37">
        <f t="shared" si="46"/>
        <v>334</v>
      </c>
      <c r="W49" s="37">
        <f t="shared" si="47"/>
        <v>1170</v>
      </c>
      <c r="X49" s="37">
        <f t="shared" si="48"/>
        <v>350</v>
      </c>
      <c r="Y49" s="37">
        <f t="shared" si="49"/>
        <v>1225</v>
      </c>
      <c r="Z49" s="37">
        <f t="shared" si="50"/>
        <v>366</v>
      </c>
      <c r="AA49" s="37">
        <f t="shared" si="51"/>
        <v>1280</v>
      </c>
      <c r="AB49" s="37">
        <f t="shared" si="52"/>
        <v>382</v>
      </c>
      <c r="AC49" s="39">
        <f t="shared" si="53"/>
        <v>1336</v>
      </c>
      <c r="AF49" s="32"/>
    </row>
    <row r="50" spans="1:32" s="40" customFormat="1" ht="11.15" customHeight="1">
      <c r="A50" s="48">
        <v>11</v>
      </c>
      <c r="B50" s="37">
        <f t="shared" si="54"/>
        <v>242</v>
      </c>
      <c r="C50" s="37">
        <f t="shared" si="55"/>
        <v>847</v>
      </c>
      <c r="D50" s="38">
        <f t="shared" si="28"/>
        <v>253</v>
      </c>
      <c r="E50" s="37">
        <f t="shared" si="29"/>
        <v>886</v>
      </c>
      <c r="F50" s="37">
        <f t="shared" si="30"/>
        <v>262</v>
      </c>
      <c r="G50" s="37">
        <f t="shared" si="31"/>
        <v>917</v>
      </c>
      <c r="H50" s="37">
        <f t="shared" si="32"/>
        <v>264</v>
      </c>
      <c r="I50" s="37">
        <f t="shared" si="33"/>
        <v>924</v>
      </c>
      <c r="J50" s="37">
        <f t="shared" si="34"/>
        <v>278</v>
      </c>
      <c r="K50" s="37">
        <f t="shared" si="35"/>
        <v>972</v>
      </c>
      <c r="L50" s="37">
        <f t="shared" si="36"/>
        <v>291</v>
      </c>
      <c r="M50" s="37">
        <f t="shared" si="37"/>
        <v>1021</v>
      </c>
      <c r="N50" s="37">
        <f t="shared" si="38"/>
        <v>305</v>
      </c>
      <c r="O50" s="37">
        <f t="shared" si="39"/>
        <v>1068</v>
      </c>
      <c r="P50" s="37">
        <f t="shared" si="40"/>
        <v>319</v>
      </c>
      <c r="Q50" s="37">
        <f t="shared" si="41"/>
        <v>1116</v>
      </c>
      <c r="R50" s="37">
        <f t="shared" si="42"/>
        <v>333</v>
      </c>
      <c r="S50" s="37">
        <f t="shared" si="43"/>
        <v>1164</v>
      </c>
      <c r="T50" s="37">
        <f t="shared" si="44"/>
        <v>350</v>
      </c>
      <c r="U50" s="37">
        <f t="shared" si="45"/>
        <v>1226</v>
      </c>
      <c r="V50" s="37">
        <f t="shared" si="46"/>
        <v>367</v>
      </c>
      <c r="W50" s="37">
        <f t="shared" si="47"/>
        <v>1287</v>
      </c>
      <c r="X50" s="37">
        <f t="shared" si="48"/>
        <v>385</v>
      </c>
      <c r="Y50" s="37">
        <f t="shared" si="49"/>
        <v>1348</v>
      </c>
      <c r="Z50" s="37">
        <f t="shared" si="50"/>
        <v>402</v>
      </c>
      <c r="AA50" s="37">
        <f t="shared" si="51"/>
        <v>1409</v>
      </c>
      <c r="AB50" s="37">
        <f t="shared" si="52"/>
        <v>420</v>
      </c>
      <c r="AC50" s="39">
        <f t="shared" si="53"/>
        <v>1470</v>
      </c>
      <c r="AF50" s="32"/>
    </row>
    <row r="51" spans="1:32" s="40" customFormat="1" ht="11.15" customHeight="1">
      <c r="A51" s="48">
        <v>12</v>
      </c>
      <c r="B51" s="37">
        <f t="shared" si="54"/>
        <v>264</v>
      </c>
      <c r="C51" s="37">
        <f t="shared" si="55"/>
        <v>924</v>
      </c>
      <c r="D51" s="38">
        <f t="shared" si="28"/>
        <v>276</v>
      </c>
      <c r="E51" s="37">
        <f t="shared" si="29"/>
        <v>966</v>
      </c>
      <c r="F51" s="37">
        <f t="shared" si="30"/>
        <v>286</v>
      </c>
      <c r="G51" s="37">
        <f t="shared" si="31"/>
        <v>1001</v>
      </c>
      <c r="H51" s="37">
        <f t="shared" si="32"/>
        <v>288</v>
      </c>
      <c r="I51" s="37">
        <f t="shared" si="33"/>
        <v>1008</v>
      </c>
      <c r="J51" s="37">
        <f t="shared" si="34"/>
        <v>303</v>
      </c>
      <c r="K51" s="37">
        <f t="shared" si="35"/>
        <v>1061</v>
      </c>
      <c r="L51" s="37">
        <f t="shared" si="36"/>
        <v>318</v>
      </c>
      <c r="M51" s="37">
        <f t="shared" si="37"/>
        <v>1113</v>
      </c>
      <c r="N51" s="37">
        <f t="shared" si="38"/>
        <v>333</v>
      </c>
      <c r="O51" s="37">
        <f t="shared" si="39"/>
        <v>1165</v>
      </c>
      <c r="P51" s="37">
        <f t="shared" si="40"/>
        <v>348</v>
      </c>
      <c r="Q51" s="37">
        <f t="shared" si="41"/>
        <v>1218</v>
      </c>
      <c r="R51" s="37">
        <f t="shared" si="42"/>
        <v>363</v>
      </c>
      <c r="S51" s="37">
        <f t="shared" si="43"/>
        <v>1271</v>
      </c>
      <c r="T51" s="37">
        <f t="shared" si="44"/>
        <v>382</v>
      </c>
      <c r="U51" s="37">
        <f t="shared" si="45"/>
        <v>1337</v>
      </c>
      <c r="V51" s="37">
        <f t="shared" si="46"/>
        <v>401</v>
      </c>
      <c r="W51" s="37">
        <f t="shared" si="47"/>
        <v>1403</v>
      </c>
      <c r="X51" s="37">
        <f t="shared" si="48"/>
        <v>420</v>
      </c>
      <c r="Y51" s="37">
        <f t="shared" si="49"/>
        <v>1470</v>
      </c>
      <c r="Z51" s="37">
        <f t="shared" si="50"/>
        <v>439</v>
      </c>
      <c r="AA51" s="37">
        <f t="shared" si="51"/>
        <v>1537</v>
      </c>
      <c r="AB51" s="37">
        <f t="shared" si="52"/>
        <v>458</v>
      </c>
      <c r="AC51" s="39">
        <f t="shared" si="53"/>
        <v>1603</v>
      </c>
      <c r="AF51" s="32"/>
    </row>
    <row r="52" spans="1:32" s="40" customFormat="1" ht="11.15" customHeight="1">
      <c r="A52" s="48">
        <v>13</v>
      </c>
      <c r="B52" s="37">
        <f t="shared" si="54"/>
        <v>286</v>
      </c>
      <c r="C52" s="37">
        <f t="shared" si="55"/>
        <v>1001</v>
      </c>
      <c r="D52" s="38">
        <f t="shared" si="28"/>
        <v>299</v>
      </c>
      <c r="E52" s="37">
        <f t="shared" si="29"/>
        <v>1047</v>
      </c>
      <c r="F52" s="37">
        <f t="shared" si="30"/>
        <v>310</v>
      </c>
      <c r="G52" s="37">
        <f t="shared" si="31"/>
        <v>1084</v>
      </c>
      <c r="H52" s="37">
        <f t="shared" si="32"/>
        <v>312</v>
      </c>
      <c r="I52" s="37">
        <f t="shared" si="33"/>
        <v>1092</v>
      </c>
      <c r="J52" s="37">
        <f t="shared" si="34"/>
        <v>328</v>
      </c>
      <c r="K52" s="37">
        <f t="shared" si="35"/>
        <v>1149</v>
      </c>
      <c r="L52" s="37">
        <f t="shared" si="36"/>
        <v>345</v>
      </c>
      <c r="M52" s="37">
        <f t="shared" si="37"/>
        <v>1205</v>
      </c>
      <c r="N52" s="37">
        <f t="shared" si="38"/>
        <v>361</v>
      </c>
      <c r="O52" s="37">
        <f t="shared" si="39"/>
        <v>1263</v>
      </c>
      <c r="P52" s="37">
        <f t="shared" si="40"/>
        <v>377</v>
      </c>
      <c r="Q52" s="37">
        <f t="shared" si="41"/>
        <v>1320</v>
      </c>
      <c r="R52" s="37">
        <f t="shared" si="42"/>
        <v>393</v>
      </c>
      <c r="S52" s="37">
        <f t="shared" si="43"/>
        <v>1376</v>
      </c>
      <c r="T52" s="37">
        <f t="shared" si="44"/>
        <v>414</v>
      </c>
      <c r="U52" s="37">
        <f t="shared" si="45"/>
        <v>1449</v>
      </c>
      <c r="V52" s="37">
        <f t="shared" si="46"/>
        <v>435</v>
      </c>
      <c r="W52" s="37">
        <f t="shared" si="47"/>
        <v>1521</v>
      </c>
      <c r="X52" s="37">
        <f t="shared" si="48"/>
        <v>455</v>
      </c>
      <c r="Y52" s="37">
        <f t="shared" si="49"/>
        <v>1592</v>
      </c>
      <c r="Z52" s="37">
        <f t="shared" si="50"/>
        <v>476</v>
      </c>
      <c r="AA52" s="37">
        <f t="shared" si="51"/>
        <v>1664</v>
      </c>
      <c r="AB52" s="37">
        <f t="shared" si="52"/>
        <v>496</v>
      </c>
      <c r="AC52" s="39">
        <f t="shared" si="53"/>
        <v>1737</v>
      </c>
      <c r="AF52" s="32"/>
    </row>
    <row r="53" spans="1:32" s="40" customFormat="1" ht="11.15" customHeight="1">
      <c r="A53" s="48">
        <v>14</v>
      </c>
      <c r="B53" s="37">
        <f t="shared" si="54"/>
        <v>308</v>
      </c>
      <c r="C53" s="37">
        <f t="shared" si="55"/>
        <v>1078</v>
      </c>
      <c r="D53" s="38">
        <f t="shared" si="28"/>
        <v>322</v>
      </c>
      <c r="E53" s="37">
        <f t="shared" si="29"/>
        <v>1127</v>
      </c>
      <c r="F53" s="37">
        <f t="shared" si="30"/>
        <v>334</v>
      </c>
      <c r="G53" s="37">
        <f t="shared" si="31"/>
        <v>1167</v>
      </c>
      <c r="H53" s="37">
        <f t="shared" si="32"/>
        <v>336</v>
      </c>
      <c r="I53" s="37">
        <f t="shared" si="33"/>
        <v>1176</v>
      </c>
      <c r="J53" s="37">
        <f t="shared" si="34"/>
        <v>353</v>
      </c>
      <c r="K53" s="37">
        <f t="shared" si="35"/>
        <v>1237</v>
      </c>
      <c r="L53" s="37">
        <f t="shared" si="36"/>
        <v>371</v>
      </c>
      <c r="M53" s="37">
        <f t="shared" si="37"/>
        <v>1299</v>
      </c>
      <c r="N53" s="37">
        <f t="shared" si="38"/>
        <v>388</v>
      </c>
      <c r="O53" s="37">
        <f t="shared" si="39"/>
        <v>1360</v>
      </c>
      <c r="P53" s="37">
        <f t="shared" si="40"/>
        <v>406</v>
      </c>
      <c r="Q53" s="37">
        <f t="shared" si="41"/>
        <v>1421</v>
      </c>
      <c r="R53" s="37">
        <f t="shared" si="42"/>
        <v>424</v>
      </c>
      <c r="S53" s="37">
        <f t="shared" si="43"/>
        <v>1483</v>
      </c>
      <c r="T53" s="37">
        <f t="shared" si="44"/>
        <v>446</v>
      </c>
      <c r="U53" s="37">
        <f t="shared" si="45"/>
        <v>1560</v>
      </c>
      <c r="V53" s="37">
        <f t="shared" si="46"/>
        <v>467</v>
      </c>
      <c r="W53" s="37">
        <f t="shared" si="47"/>
        <v>1637</v>
      </c>
      <c r="X53" s="37">
        <f t="shared" si="48"/>
        <v>490</v>
      </c>
      <c r="Y53" s="37">
        <f t="shared" si="49"/>
        <v>1715</v>
      </c>
      <c r="Z53" s="37">
        <f t="shared" si="50"/>
        <v>512</v>
      </c>
      <c r="AA53" s="37">
        <f t="shared" si="51"/>
        <v>1792</v>
      </c>
      <c r="AB53" s="37">
        <f t="shared" si="52"/>
        <v>535</v>
      </c>
      <c r="AC53" s="39">
        <f t="shared" si="53"/>
        <v>1871</v>
      </c>
      <c r="AF53" s="32"/>
    </row>
    <row r="54" spans="1:32" s="40" customFormat="1" ht="11.15" customHeight="1">
      <c r="A54" s="48">
        <v>15</v>
      </c>
      <c r="B54" s="37">
        <f t="shared" si="54"/>
        <v>330</v>
      </c>
      <c r="C54" s="37">
        <f t="shared" si="55"/>
        <v>1155</v>
      </c>
      <c r="D54" s="38">
        <f t="shared" si="28"/>
        <v>345</v>
      </c>
      <c r="E54" s="37">
        <f t="shared" si="29"/>
        <v>1208</v>
      </c>
      <c r="F54" s="37">
        <f t="shared" si="30"/>
        <v>358</v>
      </c>
      <c r="G54" s="37">
        <f t="shared" si="31"/>
        <v>1251</v>
      </c>
      <c r="H54" s="37">
        <f t="shared" si="32"/>
        <v>360</v>
      </c>
      <c r="I54" s="37">
        <f t="shared" si="33"/>
        <v>1260</v>
      </c>
      <c r="J54" s="37">
        <f t="shared" si="34"/>
        <v>378</v>
      </c>
      <c r="K54" s="37">
        <f t="shared" si="35"/>
        <v>1326</v>
      </c>
      <c r="L54" s="37">
        <f t="shared" si="36"/>
        <v>398</v>
      </c>
      <c r="M54" s="37">
        <f t="shared" si="37"/>
        <v>1391</v>
      </c>
      <c r="N54" s="37">
        <f t="shared" si="38"/>
        <v>416</v>
      </c>
      <c r="O54" s="37">
        <f t="shared" si="39"/>
        <v>1457</v>
      </c>
      <c r="P54" s="37">
        <f t="shared" si="40"/>
        <v>435</v>
      </c>
      <c r="Q54" s="37">
        <f t="shared" si="41"/>
        <v>1523</v>
      </c>
      <c r="R54" s="37">
        <f t="shared" si="42"/>
        <v>453</v>
      </c>
      <c r="S54" s="37">
        <f t="shared" si="43"/>
        <v>1588</v>
      </c>
      <c r="T54" s="37">
        <f t="shared" si="44"/>
        <v>477</v>
      </c>
      <c r="U54" s="37">
        <f t="shared" si="45"/>
        <v>1672</v>
      </c>
      <c r="V54" s="37">
        <f t="shared" si="46"/>
        <v>501</v>
      </c>
      <c r="W54" s="37">
        <f t="shared" si="47"/>
        <v>1754</v>
      </c>
      <c r="X54" s="37">
        <f t="shared" si="48"/>
        <v>525</v>
      </c>
      <c r="Y54" s="37">
        <f t="shared" si="49"/>
        <v>1838</v>
      </c>
      <c r="Z54" s="37">
        <f t="shared" si="50"/>
        <v>549</v>
      </c>
      <c r="AA54" s="37">
        <f t="shared" si="51"/>
        <v>1921</v>
      </c>
      <c r="AB54" s="37">
        <f t="shared" si="52"/>
        <v>573</v>
      </c>
      <c r="AC54" s="39">
        <f t="shared" si="53"/>
        <v>2003</v>
      </c>
    </row>
    <row r="55" spans="1:32" s="40" customFormat="1" ht="11.15" customHeight="1">
      <c r="A55" s="48">
        <v>16</v>
      </c>
      <c r="B55" s="37">
        <f t="shared" si="54"/>
        <v>352</v>
      </c>
      <c r="C55" s="37">
        <f t="shared" si="55"/>
        <v>1232</v>
      </c>
      <c r="D55" s="38">
        <f t="shared" si="28"/>
        <v>368</v>
      </c>
      <c r="E55" s="37">
        <f t="shared" si="29"/>
        <v>1288</v>
      </c>
      <c r="F55" s="37">
        <f t="shared" si="30"/>
        <v>381</v>
      </c>
      <c r="G55" s="37">
        <f t="shared" si="31"/>
        <v>1334</v>
      </c>
      <c r="H55" s="37">
        <f t="shared" si="32"/>
        <v>384</v>
      </c>
      <c r="I55" s="37">
        <f t="shared" si="33"/>
        <v>1344</v>
      </c>
      <c r="J55" s="37">
        <f t="shared" si="34"/>
        <v>404</v>
      </c>
      <c r="K55" s="37">
        <f t="shared" si="35"/>
        <v>1414</v>
      </c>
      <c r="L55" s="37">
        <f t="shared" si="36"/>
        <v>424</v>
      </c>
      <c r="M55" s="37">
        <f t="shared" si="37"/>
        <v>1484</v>
      </c>
      <c r="N55" s="37">
        <f t="shared" si="38"/>
        <v>444</v>
      </c>
      <c r="O55" s="37">
        <f t="shared" si="39"/>
        <v>1554</v>
      </c>
      <c r="P55" s="37">
        <f t="shared" si="40"/>
        <v>464</v>
      </c>
      <c r="Q55" s="37">
        <f t="shared" si="41"/>
        <v>1624</v>
      </c>
      <c r="R55" s="37">
        <f t="shared" si="42"/>
        <v>484</v>
      </c>
      <c r="S55" s="37">
        <f t="shared" si="43"/>
        <v>1694</v>
      </c>
      <c r="T55" s="37">
        <f t="shared" si="44"/>
        <v>510</v>
      </c>
      <c r="U55" s="37">
        <f t="shared" si="45"/>
        <v>1783</v>
      </c>
      <c r="V55" s="37">
        <f t="shared" si="46"/>
        <v>535</v>
      </c>
      <c r="W55" s="37">
        <f t="shared" si="47"/>
        <v>1872</v>
      </c>
      <c r="X55" s="37">
        <f t="shared" si="48"/>
        <v>560</v>
      </c>
      <c r="Y55" s="37">
        <f t="shared" si="49"/>
        <v>1960</v>
      </c>
      <c r="Z55" s="37">
        <f t="shared" si="50"/>
        <v>586</v>
      </c>
      <c r="AA55" s="37">
        <f t="shared" si="51"/>
        <v>2049</v>
      </c>
      <c r="AB55" s="37">
        <f t="shared" si="52"/>
        <v>611</v>
      </c>
      <c r="AC55" s="39">
        <f t="shared" si="53"/>
        <v>2137</v>
      </c>
    </row>
    <row r="56" spans="1:32" s="40" customFormat="1" ht="11.15" customHeight="1">
      <c r="A56" s="48">
        <v>17</v>
      </c>
      <c r="B56" s="37">
        <f t="shared" si="54"/>
        <v>374</v>
      </c>
      <c r="C56" s="37">
        <f t="shared" si="55"/>
        <v>1309</v>
      </c>
      <c r="D56" s="38">
        <f t="shared" si="28"/>
        <v>391</v>
      </c>
      <c r="E56" s="37">
        <f t="shared" si="29"/>
        <v>1368</v>
      </c>
      <c r="F56" s="37">
        <f t="shared" si="30"/>
        <v>405</v>
      </c>
      <c r="G56" s="37">
        <f t="shared" si="31"/>
        <v>1417</v>
      </c>
      <c r="H56" s="37">
        <f t="shared" si="32"/>
        <v>408</v>
      </c>
      <c r="I56" s="37">
        <f t="shared" si="33"/>
        <v>1428</v>
      </c>
      <c r="J56" s="37">
        <f t="shared" si="34"/>
        <v>429</v>
      </c>
      <c r="K56" s="37">
        <f t="shared" si="35"/>
        <v>1502</v>
      </c>
      <c r="L56" s="37">
        <f t="shared" si="36"/>
        <v>450</v>
      </c>
      <c r="M56" s="37">
        <f t="shared" si="37"/>
        <v>1577</v>
      </c>
      <c r="N56" s="37">
        <f t="shared" si="38"/>
        <v>472</v>
      </c>
      <c r="O56" s="37">
        <f t="shared" si="39"/>
        <v>1651</v>
      </c>
      <c r="P56" s="37">
        <f t="shared" si="40"/>
        <v>493</v>
      </c>
      <c r="Q56" s="37">
        <f t="shared" si="41"/>
        <v>1725</v>
      </c>
      <c r="R56" s="37">
        <f t="shared" si="42"/>
        <v>514</v>
      </c>
      <c r="S56" s="37">
        <f t="shared" si="43"/>
        <v>1800</v>
      </c>
      <c r="T56" s="37">
        <f t="shared" si="44"/>
        <v>541</v>
      </c>
      <c r="U56" s="37">
        <f t="shared" si="45"/>
        <v>1895</v>
      </c>
      <c r="V56" s="37">
        <f t="shared" si="46"/>
        <v>568</v>
      </c>
      <c r="W56" s="37">
        <f t="shared" si="47"/>
        <v>1988</v>
      </c>
      <c r="X56" s="37">
        <f t="shared" si="48"/>
        <v>595</v>
      </c>
      <c r="Y56" s="37">
        <f t="shared" si="49"/>
        <v>2083</v>
      </c>
      <c r="Z56" s="37">
        <f t="shared" si="50"/>
        <v>622</v>
      </c>
      <c r="AA56" s="37">
        <f t="shared" si="51"/>
        <v>2177</v>
      </c>
      <c r="AB56" s="37">
        <f t="shared" si="52"/>
        <v>649</v>
      </c>
      <c r="AC56" s="39">
        <f t="shared" si="53"/>
        <v>2271</v>
      </c>
    </row>
    <row r="57" spans="1:32" s="40" customFormat="1" ht="11.15" customHeight="1">
      <c r="A57" s="48">
        <v>18</v>
      </c>
      <c r="B57" s="37">
        <f t="shared" si="54"/>
        <v>396</v>
      </c>
      <c r="C57" s="37">
        <f t="shared" si="55"/>
        <v>1386</v>
      </c>
      <c r="D57" s="38">
        <f t="shared" si="28"/>
        <v>414</v>
      </c>
      <c r="E57" s="37">
        <f t="shared" si="29"/>
        <v>1449</v>
      </c>
      <c r="F57" s="37">
        <f t="shared" si="30"/>
        <v>429</v>
      </c>
      <c r="G57" s="37">
        <f t="shared" si="31"/>
        <v>1501</v>
      </c>
      <c r="H57" s="37">
        <f t="shared" si="32"/>
        <v>432</v>
      </c>
      <c r="I57" s="37">
        <f t="shared" si="33"/>
        <v>1512</v>
      </c>
      <c r="J57" s="37">
        <f t="shared" si="34"/>
        <v>454</v>
      </c>
      <c r="K57" s="37">
        <f t="shared" si="35"/>
        <v>1590</v>
      </c>
      <c r="L57" s="37">
        <f t="shared" si="36"/>
        <v>477</v>
      </c>
      <c r="M57" s="37">
        <f t="shared" si="37"/>
        <v>1670</v>
      </c>
      <c r="N57" s="37">
        <f t="shared" si="38"/>
        <v>500</v>
      </c>
      <c r="O57" s="37">
        <f t="shared" si="39"/>
        <v>1748</v>
      </c>
      <c r="P57" s="37">
        <f t="shared" si="40"/>
        <v>522</v>
      </c>
      <c r="Q57" s="37">
        <f t="shared" si="41"/>
        <v>1827</v>
      </c>
      <c r="R57" s="37">
        <f t="shared" si="42"/>
        <v>545</v>
      </c>
      <c r="S57" s="37">
        <f t="shared" si="43"/>
        <v>1905</v>
      </c>
      <c r="T57" s="37">
        <f t="shared" si="44"/>
        <v>573</v>
      </c>
      <c r="U57" s="37">
        <f t="shared" si="45"/>
        <v>2005</v>
      </c>
      <c r="V57" s="37">
        <f t="shared" si="46"/>
        <v>601</v>
      </c>
      <c r="W57" s="37">
        <f t="shared" si="47"/>
        <v>2105</v>
      </c>
      <c r="X57" s="37">
        <f t="shared" si="48"/>
        <v>630</v>
      </c>
      <c r="Y57" s="37">
        <f t="shared" si="49"/>
        <v>2205</v>
      </c>
      <c r="Z57" s="37">
        <f t="shared" si="50"/>
        <v>659</v>
      </c>
      <c r="AA57" s="37">
        <f t="shared" si="51"/>
        <v>2304</v>
      </c>
      <c r="AB57" s="37">
        <f t="shared" si="52"/>
        <v>687</v>
      </c>
      <c r="AC57" s="39">
        <f t="shared" si="53"/>
        <v>2404</v>
      </c>
    </row>
    <row r="58" spans="1:32" s="40" customFormat="1" ht="11.15" customHeight="1">
      <c r="A58" s="48">
        <v>19</v>
      </c>
      <c r="B58" s="37">
        <f t="shared" si="54"/>
        <v>418</v>
      </c>
      <c r="C58" s="37">
        <f t="shared" si="55"/>
        <v>1463</v>
      </c>
      <c r="D58" s="38">
        <f t="shared" si="28"/>
        <v>437</v>
      </c>
      <c r="E58" s="37">
        <f t="shared" si="29"/>
        <v>1529</v>
      </c>
      <c r="F58" s="37">
        <f t="shared" si="30"/>
        <v>452</v>
      </c>
      <c r="G58" s="37">
        <f t="shared" si="31"/>
        <v>1585</v>
      </c>
      <c r="H58" s="37">
        <f t="shared" si="32"/>
        <v>456</v>
      </c>
      <c r="I58" s="37">
        <f t="shared" si="33"/>
        <v>1596</v>
      </c>
      <c r="J58" s="37">
        <f t="shared" si="34"/>
        <v>479</v>
      </c>
      <c r="K58" s="37">
        <f t="shared" si="35"/>
        <v>1679</v>
      </c>
      <c r="L58" s="37">
        <f t="shared" si="36"/>
        <v>503</v>
      </c>
      <c r="M58" s="37">
        <f t="shared" si="37"/>
        <v>1762</v>
      </c>
      <c r="N58" s="37">
        <f t="shared" si="38"/>
        <v>527</v>
      </c>
      <c r="O58" s="37">
        <f t="shared" si="39"/>
        <v>1846</v>
      </c>
      <c r="P58" s="37">
        <f t="shared" si="40"/>
        <v>551</v>
      </c>
      <c r="Q58" s="37">
        <f t="shared" si="41"/>
        <v>1928</v>
      </c>
      <c r="R58" s="37">
        <f t="shared" si="42"/>
        <v>575</v>
      </c>
      <c r="S58" s="37">
        <f t="shared" si="43"/>
        <v>2012</v>
      </c>
      <c r="T58" s="37">
        <f t="shared" si="44"/>
        <v>604</v>
      </c>
      <c r="U58" s="37">
        <f t="shared" si="45"/>
        <v>2117</v>
      </c>
      <c r="V58" s="37">
        <f t="shared" si="46"/>
        <v>635</v>
      </c>
      <c r="W58" s="37">
        <f t="shared" si="47"/>
        <v>2222</v>
      </c>
      <c r="X58" s="37">
        <f t="shared" si="48"/>
        <v>665</v>
      </c>
      <c r="Y58" s="37">
        <f t="shared" si="49"/>
        <v>2327</v>
      </c>
      <c r="Z58" s="37">
        <f t="shared" si="50"/>
        <v>695</v>
      </c>
      <c r="AA58" s="37">
        <f t="shared" si="51"/>
        <v>2433</v>
      </c>
      <c r="AB58" s="37">
        <f t="shared" si="52"/>
        <v>725</v>
      </c>
      <c r="AC58" s="39">
        <f t="shared" si="53"/>
        <v>2538</v>
      </c>
    </row>
    <row r="59" spans="1:32" s="40" customFormat="1" ht="11.15" customHeight="1">
      <c r="A59" s="48">
        <v>20</v>
      </c>
      <c r="B59" s="37">
        <f t="shared" si="54"/>
        <v>440</v>
      </c>
      <c r="C59" s="37">
        <f t="shared" si="55"/>
        <v>1540</v>
      </c>
      <c r="D59" s="38">
        <f t="shared" si="28"/>
        <v>460</v>
      </c>
      <c r="E59" s="37">
        <f t="shared" si="29"/>
        <v>1610</v>
      </c>
      <c r="F59" s="37">
        <f t="shared" si="30"/>
        <v>476</v>
      </c>
      <c r="G59" s="37">
        <f t="shared" si="31"/>
        <v>1667</v>
      </c>
      <c r="H59" s="37">
        <f t="shared" si="32"/>
        <v>480</v>
      </c>
      <c r="I59" s="37">
        <f t="shared" si="33"/>
        <v>1680</v>
      </c>
      <c r="J59" s="37">
        <f t="shared" si="34"/>
        <v>505</v>
      </c>
      <c r="K59" s="37">
        <f t="shared" si="35"/>
        <v>1767</v>
      </c>
      <c r="L59" s="37">
        <f t="shared" si="36"/>
        <v>530</v>
      </c>
      <c r="M59" s="37">
        <f t="shared" si="37"/>
        <v>1855</v>
      </c>
      <c r="N59" s="37">
        <f t="shared" si="38"/>
        <v>555</v>
      </c>
      <c r="O59" s="37">
        <f t="shared" si="39"/>
        <v>1942</v>
      </c>
      <c r="P59" s="37">
        <f t="shared" si="40"/>
        <v>580</v>
      </c>
      <c r="Q59" s="37">
        <f t="shared" si="41"/>
        <v>2030</v>
      </c>
      <c r="R59" s="37">
        <f t="shared" si="42"/>
        <v>605</v>
      </c>
      <c r="S59" s="37">
        <f t="shared" si="43"/>
        <v>2117</v>
      </c>
      <c r="T59" s="37">
        <f t="shared" si="44"/>
        <v>637</v>
      </c>
      <c r="U59" s="37">
        <f t="shared" si="45"/>
        <v>2228</v>
      </c>
      <c r="V59" s="37">
        <f t="shared" si="46"/>
        <v>668</v>
      </c>
      <c r="W59" s="37">
        <f t="shared" si="47"/>
        <v>2339</v>
      </c>
      <c r="X59" s="37">
        <f t="shared" si="48"/>
        <v>700</v>
      </c>
      <c r="Y59" s="37">
        <f t="shared" si="49"/>
        <v>2450</v>
      </c>
      <c r="Z59" s="37">
        <f t="shared" si="50"/>
        <v>732</v>
      </c>
      <c r="AA59" s="37">
        <f t="shared" si="51"/>
        <v>2561</v>
      </c>
      <c r="AB59" s="37">
        <f t="shared" si="52"/>
        <v>763</v>
      </c>
      <c r="AC59" s="39">
        <f t="shared" si="53"/>
        <v>2672</v>
      </c>
    </row>
    <row r="60" spans="1:32" s="40" customFormat="1" ht="11.15" customHeight="1">
      <c r="A60" s="48">
        <v>21</v>
      </c>
      <c r="B60" s="37">
        <f t="shared" si="54"/>
        <v>462</v>
      </c>
      <c r="C60" s="37">
        <f t="shared" si="55"/>
        <v>1617</v>
      </c>
      <c r="D60" s="38">
        <f t="shared" si="28"/>
        <v>483</v>
      </c>
      <c r="E60" s="37">
        <f t="shared" si="29"/>
        <v>1690</v>
      </c>
      <c r="F60" s="37">
        <f t="shared" si="30"/>
        <v>500</v>
      </c>
      <c r="G60" s="37">
        <f t="shared" si="31"/>
        <v>1751</v>
      </c>
      <c r="H60" s="37">
        <f t="shared" si="32"/>
        <v>504</v>
      </c>
      <c r="I60" s="37">
        <f t="shared" si="33"/>
        <v>1764</v>
      </c>
      <c r="J60" s="37">
        <f t="shared" si="34"/>
        <v>530</v>
      </c>
      <c r="K60" s="37">
        <f t="shared" si="35"/>
        <v>1855</v>
      </c>
      <c r="L60" s="37">
        <f t="shared" si="36"/>
        <v>557</v>
      </c>
      <c r="M60" s="37">
        <f t="shared" si="37"/>
        <v>1948</v>
      </c>
      <c r="N60" s="37">
        <f t="shared" si="38"/>
        <v>583</v>
      </c>
      <c r="O60" s="37">
        <f t="shared" si="39"/>
        <v>2039</v>
      </c>
      <c r="P60" s="37">
        <f t="shared" si="40"/>
        <v>609</v>
      </c>
      <c r="Q60" s="37">
        <f t="shared" si="41"/>
        <v>2132</v>
      </c>
      <c r="R60" s="37">
        <f t="shared" si="42"/>
        <v>635</v>
      </c>
      <c r="S60" s="37">
        <f t="shared" si="43"/>
        <v>2224</v>
      </c>
      <c r="T60" s="37">
        <f t="shared" si="44"/>
        <v>668</v>
      </c>
      <c r="U60" s="37">
        <f t="shared" si="45"/>
        <v>2340</v>
      </c>
      <c r="V60" s="37">
        <f t="shared" si="46"/>
        <v>702</v>
      </c>
      <c r="W60" s="37">
        <f t="shared" si="47"/>
        <v>2456</v>
      </c>
      <c r="X60" s="37">
        <f t="shared" si="48"/>
        <v>735</v>
      </c>
      <c r="Y60" s="37">
        <f t="shared" si="49"/>
        <v>2573</v>
      </c>
      <c r="Z60" s="37">
        <f t="shared" si="50"/>
        <v>768</v>
      </c>
      <c r="AA60" s="37">
        <f t="shared" si="51"/>
        <v>2689</v>
      </c>
      <c r="AB60" s="37">
        <f t="shared" si="52"/>
        <v>801</v>
      </c>
      <c r="AC60" s="39">
        <f t="shared" si="53"/>
        <v>2805</v>
      </c>
    </row>
    <row r="61" spans="1:32" s="40" customFormat="1" ht="11.15" customHeight="1">
      <c r="A61" s="48">
        <v>22</v>
      </c>
      <c r="B61" s="37">
        <f t="shared" si="54"/>
        <v>484</v>
      </c>
      <c r="C61" s="37">
        <f t="shared" si="55"/>
        <v>1694</v>
      </c>
      <c r="D61" s="38">
        <f t="shared" si="28"/>
        <v>506</v>
      </c>
      <c r="E61" s="37">
        <f t="shared" si="29"/>
        <v>1771</v>
      </c>
      <c r="F61" s="37">
        <f t="shared" si="30"/>
        <v>524</v>
      </c>
      <c r="G61" s="37">
        <f t="shared" si="31"/>
        <v>1835</v>
      </c>
      <c r="H61" s="37">
        <f t="shared" si="32"/>
        <v>528</v>
      </c>
      <c r="I61" s="37">
        <f t="shared" si="33"/>
        <v>1848</v>
      </c>
      <c r="J61" s="37">
        <f t="shared" si="34"/>
        <v>555</v>
      </c>
      <c r="K61" s="37">
        <f t="shared" si="35"/>
        <v>1945</v>
      </c>
      <c r="L61" s="37">
        <f t="shared" si="36"/>
        <v>583</v>
      </c>
      <c r="M61" s="37">
        <f t="shared" si="37"/>
        <v>2040</v>
      </c>
      <c r="N61" s="37">
        <f t="shared" si="38"/>
        <v>611</v>
      </c>
      <c r="O61" s="37">
        <f t="shared" si="39"/>
        <v>2137</v>
      </c>
      <c r="P61" s="37">
        <f t="shared" si="40"/>
        <v>638</v>
      </c>
      <c r="Q61" s="37">
        <f t="shared" si="41"/>
        <v>2233</v>
      </c>
      <c r="R61" s="37">
        <f t="shared" si="42"/>
        <v>665</v>
      </c>
      <c r="S61" s="37">
        <f t="shared" si="43"/>
        <v>2329</v>
      </c>
      <c r="T61" s="37">
        <f t="shared" si="44"/>
        <v>700</v>
      </c>
      <c r="U61" s="37">
        <f t="shared" si="45"/>
        <v>2451</v>
      </c>
      <c r="V61" s="37">
        <f t="shared" si="46"/>
        <v>735</v>
      </c>
      <c r="W61" s="37">
        <f t="shared" si="47"/>
        <v>2573</v>
      </c>
      <c r="X61" s="37">
        <f t="shared" si="48"/>
        <v>770</v>
      </c>
      <c r="Y61" s="37">
        <f t="shared" si="49"/>
        <v>2695</v>
      </c>
      <c r="Z61" s="37">
        <f t="shared" si="50"/>
        <v>804</v>
      </c>
      <c r="AA61" s="37">
        <f t="shared" si="51"/>
        <v>2817</v>
      </c>
      <c r="AB61" s="37">
        <f t="shared" si="52"/>
        <v>839</v>
      </c>
      <c r="AC61" s="39">
        <f t="shared" si="53"/>
        <v>2939</v>
      </c>
    </row>
    <row r="62" spans="1:32" s="40" customFormat="1" ht="11.15" customHeight="1">
      <c r="A62" s="48">
        <v>23</v>
      </c>
      <c r="B62" s="37">
        <f t="shared" si="54"/>
        <v>506</v>
      </c>
      <c r="C62" s="37">
        <f t="shared" si="55"/>
        <v>1771</v>
      </c>
      <c r="D62" s="38">
        <f t="shared" si="28"/>
        <v>529</v>
      </c>
      <c r="E62" s="37">
        <f t="shared" si="29"/>
        <v>1851</v>
      </c>
      <c r="F62" s="37">
        <f t="shared" si="30"/>
        <v>548</v>
      </c>
      <c r="G62" s="37">
        <f t="shared" si="31"/>
        <v>1917</v>
      </c>
      <c r="H62" s="37">
        <f t="shared" si="32"/>
        <v>552</v>
      </c>
      <c r="I62" s="37">
        <f t="shared" si="33"/>
        <v>1932</v>
      </c>
      <c r="J62" s="37">
        <f t="shared" si="34"/>
        <v>580</v>
      </c>
      <c r="K62" s="37">
        <f t="shared" si="35"/>
        <v>2033</v>
      </c>
      <c r="L62" s="37">
        <f t="shared" si="36"/>
        <v>610</v>
      </c>
      <c r="M62" s="37">
        <f t="shared" si="37"/>
        <v>2134</v>
      </c>
      <c r="N62" s="37">
        <f t="shared" si="38"/>
        <v>638</v>
      </c>
      <c r="O62" s="37">
        <f t="shared" si="39"/>
        <v>2234</v>
      </c>
      <c r="P62" s="37">
        <f t="shared" si="40"/>
        <v>667</v>
      </c>
      <c r="Q62" s="37">
        <f t="shared" si="41"/>
        <v>2335</v>
      </c>
      <c r="R62" s="37">
        <f t="shared" si="42"/>
        <v>696</v>
      </c>
      <c r="S62" s="37">
        <f t="shared" si="43"/>
        <v>2435</v>
      </c>
      <c r="T62" s="37">
        <f t="shared" si="44"/>
        <v>733</v>
      </c>
      <c r="U62" s="37">
        <f t="shared" si="45"/>
        <v>2563</v>
      </c>
      <c r="V62" s="37">
        <f t="shared" si="46"/>
        <v>768</v>
      </c>
      <c r="W62" s="37">
        <f t="shared" si="47"/>
        <v>2690</v>
      </c>
      <c r="X62" s="37">
        <f t="shared" si="48"/>
        <v>805</v>
      </c>
      <c r="Y62" s="37">
        <f t="shared" si="49"/>
        <v>2817</v>
      </c>
      <c r="Z62" s="37">
        <f t="shared" si="50"/>
        <v>841</v>
      </c>
      <c r="AA62" s="37">
        <f t="shared" si="51"/>
        <v>2945</v>
      </c>
      <c r="AB62" s="37">
        <f t="shared" si="52"/>
        <v>878</v>
      </c>
      <c r="AC62" s="39">
        <f t="shared" si="53"/>
        <v>3073</v>
      </c>
    </row>
    <row r="63" spans="1:32" s="40" customFormat="1" ht="11.15" customHeight="1">
      <c r="A63" s="48">
        <v>24</v>
      </c>
      <c r="B63" s="37">
        <f t="shared" si="54"/>
        <v>528</v>
      </c>
      <c r="C63" s="37">
        <f t="shared" si="55"/>
        <v>1848</v>
      </c>
      <c r="D63" s="38">
        <f t="shared" si="28"/>
        <v>552</v>
      </c>
      <c r="E63" s="37">
        <f t="shared" si="29"/>
        <v>1932</v>
      </c>
      <c r="F63" s="37">
        <f t="shared" si="30"/>
        <v>572</v>
      </c>
      <c r="G63" s="37">
        <f t="shared" si="31"/>
        <v>2001</v>
      </c>
      <c r="H63" s="37">
        <f t="shared" si="32"/>
        <v>576</v>
      </c>
      <c r="I63" s="37">
        <f t="shared" si="33"/>
        <v>2016</v>
      </c>
      <c r="J63" s="37">
        <f t="shared" si="34"/>
        <v>606</v>
      </c>
      <c r="K63" s="37">
        <f t="shared" si="35"/>
        <v>2121</v>
      </c>
      <c r="L63" s="37">
        <f t="shared" si="36"/>
        <v>636</v>
      </c>
      <c r="M63" s="37">
        <f t="shared" si="37"/>
        <v>2226</v>
      </c>
      <c r="N63" s="37">
        <f t="shared" si="38"/>
        <v>666</v>
      </c>
      <c r="O63" s="37">
        <f t="shared" si="39"/>
        <v>2331</v>
      </c>
      <c r="P63" s="37">
        <f t="shared" si="40"/>
        <v>696</v>
      </c>
      <c r="Q63" s="37">
        <f t="shared" si="41"/>
        <v>2436</v>
      </c>
      <c r="R63" s="37">
        <f t="shared" si="42"/>
        <v>726</v>
      </c>
      <c r="S63" s="37">
        <f t="shared" si="43"/>
        <v>2541</v>
      </c>
      <c r="T63" s="37">
        <f t="shared" si="44"/>
        <v>764</v>
      </c>
      <c r="U63" s="37">
        <f t="shared" si="45"/>
        <v>2674</v>
      </c>
      <c r="V63" s="37">
        <f t="shared" si="46"/>
        <v>802</v>
      </c>
      <c r="W63" s="37">
        <f t="shared" si="47"/>
        <v>2807</v>
      </c>
      <c r="X63" s="37">
        <f t="shared" si="48"/>
        <v>840</v>
      </c>
      <c r="Y63" s="37">
        <f t="shared" si="49"/>
        <v>2940</v>
      </c>
      <c r="Z63" s="37">
        <f t="shared" si="50"/>
        <v>878</v>
      </c>
      <c r="AA63" s="37">
        <f t="shared" si="51"/>
        <v>3073</v>
      </c>
      <c r="AB63" s="37">
        <f t="shared" si="52"/>
        <v>916</v>
      </c>
      <c r="AC63" s="39">
        <f t="shared" si="53"/>
        <v>3206</v>
      </c>
    </row>
    <row r="64" spans="1:32" s="40" customFormat="1" ht="11.15" customHeight="1">
      <c r="A64" s="48">
        <v>25</v>
      </c>
      <c r="B64" s="37">
        <f t="shared" si="54"/>
        <v>550</v>
      </c>
      <c r="C64" s="37">
        <f t="shared" si="55"/>
        <v>1925</v>
      </c>
      <c r="D64" s="38">
        <f t="shared" si="28"/>
        <v>575</v>
      </c>
      <c r="E64" s="37">
        <f t="shared" si="29"/>
        <v>2013</v>
      </c>
      <c r="F64" s="37">
        <f t="shared" si="30"/>
        <v>596</v>
      </c>
      <c r="G64" s="37">
        <f t="shared" si="31"/>
        <v>2085</v>
      </c>
      <c r="H64" s="37">
        <f t="shared" si="32"/>
        <v>600</v>
      </c>
      <c r="I64" s="37">
        <f t="shared" si="33"/>
        <v>2100</v>
      </c>
      <c r="J64" s="37">
        <f t="shared" si="34"/>
        <v>632</v>
      </c>
      <c r="K64" s="37">
        <f t="shared" si="35"/>
        <v>2210</v>
      </c>
      <c r="L64" s="37">
        <f t="shared" si="36"/>
        <v>663</v>
      </c>
      <c r="M64" s="37">
        <f t="shared" si="37"/>
        <v>2319</v>
      </c>
      <c r="N64" s="37">
        <f t="shared" si="38"/>
        <v>694</v>
      </c>
      <c r="O64" s="37">
        <f t="shared" si="39"/>
        <v>2428</v>
      </c>
      <c r="P64" s="37">
        <f t="shared" si="40"/>
        <v>725</v>
      </c>
      <c r="Q64" s="37">
        <f t="shared" si="41"/>
        <v>2538</v>
      </c>
      <c r="R64" s="37">
        <f t="shared" si="42"/>
        <v>757</v>
      </c>
      <c r="S64" s="37">
        <f t="shared" si="43"/>
        <v>2647</v>
      </c>
      <c r="T64" s="37">
        <f t="shared" si="44"/>
        <v>796</v>
      </c>
      <c r="U64" s="37">
        <f t="shared" si="45"/>
        <v>2786</v>
      </c>
      <c r="V64" s="37">
        <f t="shared" si="46"/>
        <v>836</v>
      </c>
      <c r="W64" s="37">
        <f t="shared" si="47"/>
        <v>2924</v>
      </c>
      <c r="X64" s="37">
        <f t="shared" si="48"/>
        <v>875</v>
      </c>
      <c r="Y64" s="37">
        <f t="shared" si="49"/>
        <v>3063</v>
      </c>
      <c r="Z64" s="37">
        <f t="shared" si="50"/>
        <v>914</v>
      </c>
      <c r="AA64" s="37">
        <f t="shared" si="51"/>
        <v>3201</v>
      </c>
      <c r="AB64" s="37">
        <f t="shared" si="52"/>
        <v>954</v>
      </c>
      <c r="AC64" s="39">
        <f t="shared" si="53"/>
        <v>3339</v>
      </c>
    </row>
    <row r="65" spans="1:29" s="40" customFormat="1" ht="11.15" customHeight="1">
      <c r="A65" s="48">
        <v>26</v>
      </c>
      <c r="B65" s="37">
        <f t="shared" si="54"/>
        <v>572</v>
      </c>
      <c r="C65" s="37">
        <f t="shared" si="55"/>
        <v>2002</v>
      </c>
      <c r="D65" s="38">
        <f t="shared" si="28"/>
        <v>598</v>
      </c>
      <c r="E65" s="37">
        <f t="shared" si="29"/>
        <v>2093</v>
      </c>
      <c r="F65" s="37">
        <f t="shared" si="30"/>
        <v>620</v>
      </c>
      <c r="G65" s="37">
        <f t="shared" si="31"/>
        <v>2168</v>
      </c>
      <c r="H65" s="37">
        <f t="shared" si="32"/>
        <v>624</v>
      </c>
      <c r="I65" s="37">
        <f t="shared" si="33"/>
        <v>2184</v>
      </c>
      <c r="J65" s="37">
        <f t="shared" si="34"/>
        <v>657</v>
      </c>
      <c r="K65" s="37">
        <f t="shared" si="35"/>
        <v>2298</v>
      </c>
      <c r="L65" s="37">
        <f t="shared" si="36"/>
        <v>689</v>
      </c>
      <c r="M65" s="37">
        <f t="shared" si="37"/>
        <v>2412</v>
      </c>
      <c r="N65" s="37">
        <f t="shared" si="38"/>
        <v>722</v>
      </c>
      <c r="O65" s="37">
        <f t="shared" si="39"/>
        <v>2525</v>
      </c>
      <c r="P65" s="37">
        <f t="shared" si="40"/>
        <v>754</v>
      </c>
      <c r="Q65" s="37">
        <f t="shared" si="41"/>
        <v>2639</v>
      </c>
      <c r="R65" s="37">
        <f t="shared" si="42"/>
        <v>787</v>
      </c>
      <c r="S65" s="37">
        <f t="shared" si="43"/>
        <v>2753</v>
      </c>
      <c r="T65" s="37">
        <f t="shared" si="44"/>
        <v>827</v>
      </c>
      <c r="U65" s="37">
        <f t="shared" si="45"/>
        <v>2897</v>
      </c>
      <c r="V65" s="37">
        <f t="shared" si="46"/>
        <v>869</v>
      </c>
      <c r="W65" s="37">
        <f t="shared" si="47"/>
        <v>3041</v>
      </c>
      <c r="X65" s="37">
        <f t="shared" si="48"/>
        <v>910</v>
      </c>
      <c r="Y65" s="37">
        <f t="shared" si="49"/>
        <v>3185</v>
      </c>
      <c r="Z65" s="37">
        <f t="shared" si="50"/>
        <v>951</v>
      </c>
      <c r="AA65" s="37">
        <f t="shared" si="51"/>
        <v>3329</v>
      </c>
      <c r="AB65" s="37">
        <f t="shared" si="52"/>
        <v>992</v>
      </c>
      <c r="AC65" s="39">
        <f t="shared" si="53"/>
        <v>3473</v>
      </c>
    </row>
    <row r="66" spans="1:29" s="40" customFormat="1" ht="11.15" customHeight="1">
      <c r="A66" s="48">
        <v>27</v>
      </c>
      <c r="B66" s="37">
        <f t="shared" si="54"/>
        <v>594</v>
      </c>
      <c r="C66" s="37">
        <f t="shared" si="55"/>
        <v>2079</v>
      </c>
      <c r="D66" s="38">
        <f t="shared" si="28"/>
        <v>621</v>
      </c>
      <c r="E66" s="37">
        <f t="shared" si="29"/>
        <v>2174</v>
      </c>
      <c r="F66" s="37">
        <f t="shared" si="30"/>
        <v>643</v>
      </c>
      <c r="G66" s="37">
        <f t="shared" si="31"/>
        <v>2251</v>
      </c>
      <c r="H66" s="37">
        <f t="shared" si="32"/>
        <v>648</v>
      </c>
      <c r="I66" s="37">
        <f t="shared" si="33"/>
        <v>2268</v>
      </c>
      <c r="J66" s="37">
        <f t="shared" si="34"/>
        <v>682</v>
      </c>
      <c r="K66" s="37">
        <f t="shared" si="35"/>
        <v>2386</v>
      </c>
      <c r="L66" s="37">
        <f t="shared" si="36"/>
        <v>715</v>
      </c>
      <c r="M66" s="37">
        <f t="shared" si="37"/>
        <v>2504</v>
      </c>
      <c r="N66" s="37">
        <f t="shared" si="38"/>
        <v>749</v>
      </c>
      <c r="O66" s="37">
        <f t="shared" si="39"/>
        <v>2623</v>
      </c>
      <c r="P66" s="37">
        <f t="shared" si="40"/>
        <v>783</v>
      </c>
      <c r="Q66" s="37">
        <f t="shared" si="41"/>
        <v>2740</v>
      </c>
      <c r="R66" s="37">
        <f t="shared" si="42"/>
        <v>816</v>
      </c>
      <c r="S66" s="37">
        <f t="shared" si="43"/>
        <v>2859</v>
      </c>
      <c r="T66" s="37">
        <f t="shared" si="44"/>
        <v>860</v>
      </c>
      <c r="U66" s="37">
        <f t="shared" si="45"/>
        <v>3009</v>
      </c>
      <c r="V66" s="37">
        <f t="shared" si="46"/>
        <v>902</v>
      </c>
      <c r="W66" s="37">
        <f t="shared" si="47"/>
        <v>3158</v>
      </c>
      <c r="X66" s="37">
        <f t="shared" si="48"/>
        <v>945</v>
      </c>
      <c r="Y66" s="37">
        <f t="shared" si="49"/>
        <v>3308</v>
      </c>
      <c r="Z66" s="37">
        <f t="shared" si="50"/>
        <v>988</v>
      </c>
      <c r="AA66" s="37">
        <f t="shared" si="51"/>
        <v>3458</v>
      </c>
      <c r="AB66" s="37">
        <f t="shared" si="52"/>
        <v>1030</v>
      </c>
      <c r="AC66" s="39">
        <f t="shared" si="53"/>
        <v>3607</v>
      </c>
    </row>
    <row r="67" spans="1:29" s="40" customFormat="1" ht="11.15" customHeight="1">
      <c r="A67" s="48">
        <v>28</v>
      </c>
      <c r="B67" s="37">
        <f t="shared" si="54"/>
        <v>616</v>
      </c>
      <c r="C67" s="37">
        <f t="shared" si="55"/>
        <v>2156</v>
      </c>
      <c r="D67" s="38">
        <f t="shared" si="28"/>
        <v>644</v>
      </c>
      <c r="E67" s="37">
        <f t="shared" si="29"/>
        <v>2254</v>
      </c>
      <c r="F67" s="37">
        <f t="shared" si="30"/>
        <v>667</v>
      </c>
      <c r="G67" s="37">
        <f t="shared" si="31"/>
        <v>2335</v>
      </c>
      <c r="H67" s="37">
        <f t="shared" si="32"/>
        <v>672</v>
      </c>
      <c r="I67" s="37">
        <f t="shared" si="33"/>
        <v>2352</v>
      </c>
      <c r="J67" s="37">
        <f t="shared" si="34"/>
        <v>707</v>
      </c>
      <c r="K67" s="37">
        <f t="shared" si="35"/>
        <v>2475</v>
      </c>
      <c r="L67" s="37">
        <f t="shared" si="36"/>
        <v>742</v>
      </c>
      <c r="M67" s="37">
        <f t="shared" si="37"/>
        <v>2597</v>
      </c>
      <c r="N67" s="37">
        <f t="shared" si="38"/>
        <v>777</v>
      </c>
      <c r="O67" s="37">
        <f t="shared" si="39"/>
        <v>2720</v>
      </c>
      <c r="P67" s="37">
        <f t="shared" si="40"/>
        <v>812</v>
      </c>
      <c r="Q67" s="37">
        <f t="shared" si="41"/>
        <v>2842</v>
      </c>
      <c r="R67" s="37">
        <f t="shared" si="42"/>
        <v>847</v>
      </c>
      <c r="S67" s="37">
        <f t="shared" si="43"/>
        <v>2964</v>
      </c>
      <c r="T67" s="37">
        <f t="shared" si="44"/>
        <v>891</v>
      </c>
      <c r="U67" s="37">
        <f t="shared" si="45"/>
        <v>3120</v>
      </c>
      <c r="V67" s="37">
        <f t="shared" si="46"/>
        <v>936</v>
      </c>
      <c r="W67" s="37">
        <f t="shared" si="47"/>
        <v>3275</v>
      </c>
      <c r="X67" s="37">
        <f t="shared" si="48"/>
        <v>980</v>
      </c>
      <c r="Y67" s="37">
        <f t="shared" si="49"/>
        <v>3430</v>
      </c>
      <c r="Z67" s="37">
        <f t="shared" si="50"/>
        <v>1024</v>
      </c>
      <c r="AA67" s="37">
        <f t="shared" si="51"/>
        <v>3585</v>
      </c>
      <c r="AB67" s="37">
        <f t="shared" si="52"/>
        <v>1068</v>
      </c>
      <c r="AC67" s="39">
        <f t="shared" si="53"/>
        <v>3740</v>
      </c>
    </row>
    <row r="68" spans="1:29" s="40" customFormat="1" ht="11.15" customHeight="1">
      <c r="A68" s="48">
        <v>29</v>
      </c>
      <c r="B68" s="37">
        <f t="shared" si="54"/>
        <v>638</v>
      </c>
      <c r="C68" s="37">
        <f t="shared" si="55"/>
        <v>2233</v>
      </c>
      <c r="D68" s="38">
        <f t="shared" si="28"/>
        <v>667</v>
      </c>
      <c r="E68" s="37">
        <f t="shared" si="29"/>
        <v>2335</v>
      </c>
      <c r="F68" s="37">
        <f t="shared" si="30"/>
        <v>691</v>
      </c>
      <c r="G68" s="37">
        <f t="shared" si="31"/>
        <v>2418</v>
      </c>
      <c r="H68" s="37">
        <f t="shared" si="32"/>
        <v>696</v>
      </c>
      <c r="I68" s="37">
        <f t="shared" si="33"/>
        <v>2436</v>
      </c>
      <c r="J68" s="37">
        <f t="shared" si="34"/>
        <v>733</v>
      </c>
      <c r="K68" s="37">
        <f t="shared" si="35"/>
        <v>2563</v>
      </c>
      <c r="L68" s="37">
        <f t="shared" si="36"/>
        <v>768</v>
      </c>
      <c r="M68" s="37">
        <f t="shared" si="37"/>
        <v>2690</v>
      </c>
      <c r="N68" s="37">
        <f t="shared" si="38"/>
        <v>804</v>
      </c>
      <c r="O68" s="37">
        <f t="shared" si="39"/>
        <v>2816</v>
      </c>
      <c r="P68" s="37">
        <f t="shared" si="40"/>
        <v>841</v>
      </c>
      <c r="Q68" s="37">
        <f t="shared" si="41"/>
        <v>2943</v>
      </c>
      <c r="R68" s="37">
        <f t="shared" si="42"/>
        <v>877</v>
      </c>
      <c r="S68" s="37">
        <f t="shared" si="43"/>
        <v>3071</v>
      </c>
      <c r="T68" s="37">
        <f t="shared" si="44"/>
        <v>923</v>
      </c>
      <c r="U68" s="37">
        <f t="shared" si="45"/>
        <v>3231</v>
      </c>
      <c r="V68" s="37">
        <f t="shared" si="46"/>
        <v>970</v>
      </c>
      <c r="W68" s="37">
        <f t="shared" si="47"/>
        <v>3391</v>
      </c>
      <c r="X68" s="37">
        <f t="shared" si="48"/>
        <v>1015</v>
      </c>
      <c r="Y68" s="37">
        <f t="shared" si="49"/>
        <v>3552</v>
      </c>
      <c r="Z68" s="37">
        <f t="shared" si="50"/>
        <v>1061</v>
      </c>
      <c r="AA68" s="37">
        <f t="shared" si="51"/>
        <v>3713</v>
      </c>
      <c r="AB68" s="37">
        <f t="shared" si="52"/>
        <v>1107</v>
      </c>
      <c r="AC68" s="39">
        <f t="shared" si="53"/>
        <v>3874</v>
      </c>
    </row>
    <row r="69" spans="1:29" s="40" customFormat="1" ht="11.15" customHeight="1" thickBot="1">
      <c r="A69" s="49">
        <v>30</v>
      </c>
      <c r="B69" s="42">
        <f t="shared" si="54"/>
        <v>660</v>
      </c>
      <c r="C69" s="42">
        <f t="shared" si="55"/>
        <v>2310</v>
      </c>
      <c r="D69" s="50">
        <f t="shared" si="28"/>
        <v>690</v>
      </c>
      <c r="E69" s="42">
        <f t="shared" si="29"/>
        <v>2415</v>
      </c>
      <c r="F69" s="42">
        <f t="shared" si="30"/>
        <v>715</v>
      </c>
      <c r="G69" s="42">
        <f t="shared" si="31"/>
        <v>2501</v>
      </c>
      <c r="H69" s="42">
        <f t="shared" si="32"/>
        <v>720</v>
      </c>
      <c r="I69" s="42">
        <f t="shared" si="33"/>
        <v>2520</v>
      </c>
      <c r="J69" s="42">
        <f t="shared" si="34"/>
        <v>758</v>
      </c>
      <c r="K69" s="42">
        <f t="shared" si="35"/>
        <v>2651</v>
      </c>
      <c r="L69" s="42">
        <f t="shared" si="36"/>
        <v>795</v>
      </c>
      <c r="M69" s="42">
        <f t="shared" si="37"/>
        <v>2783</v>
      </c>
      <c r="N69" s="42">
        <f t="shared" si="38"/>
        <v>833</v>
      </c>
      <c r="O69" s="42">
        <f t="shared" si="39"/>
        <v>2914</v>
      </c>
      <c r="P69" s="42">
        <f t="shared" si="40"/>
        <v>870</v>
      </c>
      <c r="Q69" s="42">
        <f t="shared" si="41"/>
        <v>3045</v>
      </c>
      <c r="R69" s="42">
        <f t="shared" si="42"/>
        <v>908</v>
      </c>
      <c r="S69" s="42">
        <f t="shared" si="43"/>
        <v>3176</v>
      </c>
      <c r="T69" s="42">
        <f t="shared" si="44"/>
        <v>955</v>
      </c>
      <c r="U69" s="42">
        <f t="shared" si="45"/>
        <v>3342</v>
      </c>
      <c r="V69" s="42">
        <f t="shared" si="46"/>
        <v>1002</v>
      </c>
      <c r="W69" s="42">
        <f t="shared" si="47"/>
        <v>3509</v>
      </c>
      <c r="X69" s="42">
        <f t="shared" si="48"/>
        <v>1050</v>
      </c>
      <c r="Y69" s="42">
        <f t="shared" si="49"/>
        <v>3675</v>
      </c>
      <c r="Z69" s="42">
        <f t="shared" si="50"/>
        <v>1098</v>
      </c>
      <c r="AA69" s="42">
        <f t="shared" si="51"/>
        <v>3841</v>
      </c>
      <c r="AB69" s="42">
        <f t="shared" si="52"/>
        <v>1145</v>
      </c>
      <c r="AC69" s="43">
        <f t="shared" si="53"/>
        <v>4008</v>
      </c>
    </row>
    <row r="70" spans="1:29" ht="12" customHeigh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2" t="s">
        <v>184</v>
      </c>
      <c r="AC70" s="51"/>
    </row>
    <row r="71" spans="1:29" ht="12" customHeight="1">
      <c r="A71" s="390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52"/>
      <c r="AC71" s="53"/>
    </row>
    <row r="72" spans="1:29" customFormat="1" ht="12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C72" s="52"/>
    </row>
    <row r="73" spans="1:29" ht="12" customHeigh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ht="12" customHeight="1">
      <c r="A74" s="381"/>
      <c r="B74" s="381"/>
      <c r="C74" s="381"/>
      <c r="D74" s="381"/>
      <c r="E74" s="381"/>
      <c r="F74" s="381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81"/>
      <c r="R74" s="381"/>
      <c r="S74" s="381"/>
      <c r="T74" s="381"/>
      <c r="U74" s="381"/>
      <c r="V74" s="381"/>
      <c r="W74" s="56"/>
      <c r="X74" s="56"/>
      <c r="Y74" s="56"/>
      <c r="Z74" s="56"/>
      <c r="AA74" s="53" t="s">
        <v>185</v>
      </c>
    </row>
    <row r="75" spans="1:29" ht="18" customHeight="1"/>
  </sheetData>
  <sheetProtection algorithmName="SHA-512" hashValue="80Qu6s7eRI1SQAymfHJNzO+aq9lpZIANBb1LfhJx8iqVq9IQM0XFaEL6sO4ivuKDbosAj3Ac80Vtlv17b16FPw==" saltValue="BZm3V/bzHC8faFedNyPDwA==" spinCount="100000" sheet="1" objects="1" scenarios="1"/>
  <mergeCells count="49">
    <mergeCell ref="A1:AC1"/>
    <mergeCell ref="A2:AC2"/>
    <mergeCell ref="A3:A5"/>
    <mergeCell ref="B3:AC3"/>
    <mergeCell ref="B4:C4"/>
    <mergeCell ref="D4:E4"/>
    <mergeCell ref="F4:G4"/>
    <mergeCell ref="H4:I4"/>
    <mergeCell ref="J4:K4"/>
    <mergeCell ref="L4:M4"/>
    <mergeCell ref="Z4:AA4"/>
    <mergeCell ref="AB4:AC4"/>
    <mergeCell ref="N4:O4"/>
    <mergeCell ref="P4:Q4"/>
    <mergeCell ref="R4:S4"/>
    <mergeCell ref="T4:U4"/>
    <mergeCell ref="V4:W4"/>
    <mergeCell ref="X4:Y4"/>
    <mergeCell ref="AB38:AC38"/>
    <mergeCell ref="Z37:AA37"/>
    <mergeCell ref="AB37:AC37"/>
    <mergeCell ref="A36:AA36"/>
    <mergeCell ref="A37:A39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R37:S37"/>
    <mergeCell ref="T37:U37"/>
    <mergeCell ref="V37:W37"/>
    <mergeCell ref="B37:E37"/>
    <mergeCell ref="A71:AA71"/>
    <mergeCell ref="Z38:AA38"/>
    <mergeCell ref="X37:Y37"/>
    <mergeCell ref="L38:M38"/>
    <mergeCell ref="N38:O38"/>
    <mergeCell ref="P38:Q38"/>
    <mergeCell ref="N37:O37"/>
    <mergeCell ref="P37:Q37"/>
    <mergeCell ref="A74:V74"/>
    <mergeCell ref="R38:S38"/>
    <mergeCell ref="T38:U38"/>
    <mergeCell ref="V38:W38"/>
    <mergeCell ref="X38:Y38"/>
  </mergeCells>
  <phoneticPr fontId="16" type="noConversion"/>
  <hyperlinks>
    <hyperlink ref="AF1" r:id="rId1" xr:uid="{00000000-0004-0000-0800-000000000000}"/>
  </hyperlinks>
  <printOptions horizontalCentered="1"/>
  <pageMargins left="0.23622047244094491" right="0.23622047244094491" top="0.35433070866141736" bottom="0.31496062992125984" header="0.31496062992125984" footer="0.31496062992125984"/>
  <pageSetup paperSize="8" scale="98" fitToWidth="0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A09ED-8883-4014-8394-031B533446A1}">
  <dimension ref="B2"/>
  <sheetViews>
    <sheetView workbookViewId="0">
      <selection activeCell="B2" sqref="B2"/>
    </sheetView>
  </sheetViews>
  <sheetFormatPr defaultRowHeight="17"/>
  <sheetData>
    <row r="2" spans="2:2">
      <c r="B2" t="s">
        <v>215</v>
      </c>
    </row>
  </sheetData>
  <sheetProtection algorithmName="SHA-512" hashValue="mR8s3XAdzTkiOAMNj3Wpi4/SZ+pY4vaICyg2gBNd2WpFev+OxchBHgKXHWBFEuapldT8lCUB/i9r+dfQ8pcpCw==" saltValue="PEMuuY/QFCtl/mTzsMs5zw==" spinCount="100000" sheet="1" objects="1" scenarios="1" autoFilter="0"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3"/>
  <sheetViews>
    <sheetView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7"/>
  <cols>
    <col min="1" max="1" width="16.36328125" style="27" customWidth="1"/>
    <col min="2" max="3" width="13.6328125" style="27" customWidth="1"/>
    <col min="4" max="4" width="23.90625" style="27" customWidth="1"/>
    <col min="5" max="5" width="20.453125" style="27" customWidth="1"/>
    <col min="6" max="6" width="19.7265625" style="27" customWidth="1"/>
    <col min="7" max="7" width="9.6328125" style="27" customWidth="1"/>
    <col min="8" max="8" width="10.7265625" style="27" customWidth="1"/>
    <col min="9" max="11" width="8.6328125" style="27" customWidth="1"/>
    <col min="12" max="16384" width="9" style="27"/>
  </cols>
  <sheetData>
    <row r="1" spans="1:7" ht="19.5">
      <c r="A1" s="29" t="s">
        <v>67</v>
      </c>
    </row>
    <row r="2" spans="1:7" ht="19.5">
      <c r="A2" s="281" t="s">
        <v>7</v>
      </c>
      <c r="B2" s="281"/>
      <c r="C2" s="281"/>
      <c r="D2" s="281"/>
      <c r="E2" s="281"/>
      <c r="F2" s="281"/>
      <c r="G2" s="2"/>
    </row>
    <row r="3" spans="1:7" ht="21.5">
      <c r="A3" s="282" t="s">
        <v>189</v>
      </c>
      <c r="B3" s="282"/>
      <c r="C3" s="282"/>
      <c r="D3" s="282"/>
      <c r="E3" s="282"/>
      <c r="F3" s="282"/>
      <c r="G3" s="3"/>
    </row>
    <row r="4" spans="1:7">
      <c r="A4" s="4"/>
      <c r="B4" s="4"/>
      <c r="C4" s="4"/>
      <c r="D4" s="5"/>
      <c r="E4" s="5"/>
      <c r="F4" s="6" t="s">
        <v>10</v>
      </c>
    </row>
    <row r="5" spans="1:7" ht="15.75" customHeight="1">
      <c r="A5" s="276" t="s">
        <v>193</v>
      </c>
      <c r="B5" s="191"/>
      <c r="C5" s="192"/>
      <c r="D5" s="278" t="s">
        <v>235</v>
      </c>
      <c r="E5" s="278" t="s">
        <v>236</v>
      </c>
      <c r="F5" s="278" t="s">
        <v>191</v>
      </c>
      <c r="G5" s="274"/>
    </row>
    <row r="6" spans="1:7" ht="15.75" customHeight="1">
      <c r="A6" s="277"/>
      <c r="B6" s="7" t="s">
        <v>190</v>
      </c>
      <c r="C6" s="8" t="s">
        <v>190</v>
      </c>
      <c r="D6" s="279"/>
      <c r="E6" s="279"/>
      <c r="F6" s="279"/>
      <c r="G6" s="274"/>
    </row>
    <row r="7" spans="1:7" ht="15.75" customHeight="1">
      <c r="A7" s="277"/>
      <c r="B7" s="7" t="s">
        <v>70</v>
      </c>
      <c r="C7" s="9" t="s">
        <v>74</v>
      </c>
      <c r="D7" s="279"/>
      <c r="E7" s="279"/>
      <c r="F7" s="279"/>
      <c r="G7" s="274"/>
    </row>
    <row r="8" spans="1:7" ht="15.75" customHeight="1">
      <c r="A8" s="277"/>
      <c r="B8" s="10"/>
      <c r="C8" s="11"/>
      <c r="D8" s="280"/>
      <c r="E8" s="280"/>
      <c r="F8" s="280"/>
      <c r="G8" s="274"/>
    </row>
    <row r="9" spans="1:7" ht="24" customHeight="1">
      <c r="A9" s="70" t="s">
        <v>6</v>
      </c>
      <c r="B9" s="65">
        <f>B10+B11+B15+B16+B17</f>
        <v>0</v>
      </c>
      <c r="C9" s="65">
        <f>C10+C11+C15+C16+C17</f>
        <v>0</v>
      </c>
      <c r="D9" s="65"/>
      <c r="E9" s="65">
        <f>D9*1.05</f>
        <v>0</v>
      </c>
      <c r="F9" s="66">
        <f>'人事費分析表(總表)(請查填)(已可調長寬)'!M20</f>
        <v>0</v>
      </c>
      <c r="G9" s="274"/>
    </row>
    <row r="10" spans="1:7" ht="24" customHeight="1">
      <c r="A10" s="67" t="s">
        <v>4</v>
      </c>
      <c r="B10" s="59"/>
      <c r="C10" s="59"/>
      <c r="D10" s="283"/>
      <c r="E10" s="284"/>
      <c r="F10" s="285"/>
      <c r="G10" s="275"/>
    </row>
    <row r="11" spans="1:7" ht="24" customHeight="1">
      <c r="A11" s="198" t="s">
        <v>0</v>
      </c>
      <c r="B11" s="72">
        <f>B12+B13+B14</f>
        <v>0</v>
      </c>
      <c r="C11" s="72">
        <f>C12+C13+C14</f>
        <v>0</v>
      </c>
      <c r="D11" s="286"/>
      <c r="E11" s="287"/>
      <c r="F11" s="288"/>
      <c r="G11" s="275"/>
    </row>
    <row r="12" spans="1:7" ht="24" customHeight="1">
      <c r="A12" s="198" t="s">
        <v>194</v>
      </c>
      <c r="B12" s="72"/>
      <c r="C12" s="72"/>
      <c r="D12" s="286"/>
      <c r="E12" s="287"/>
      <c r="F12" s="288"/>
      <c r="G12" s="275"/>
    </row>
    <row r="13" spans="1:7" ht="24" customHeight="1">
      <c r="A13" s="198" t="s">
        <v>195</v>
      </c>
      <c r="B13" s="72"/>
      <c r="C13" s="72"/>
      <c r="D13" s="286"/>
      <c r="E13" s="287"/>
      <c r="F13" s="288"/>
      <c r="G13" s="275"/>
    </row>
    <row r="14" spans="1:7" ht="24" customHeight="1">
      <c r="A14" s="198" t="s">
        <v>196</v>
      </c>
      <c r="B14" s="72"/>
      <c r="C14" s="72"/>
      <c r="D14" s="286"/>
      <c r="E14" s="287"/>
      <c r="F14" s="288"/>
    </row>
    <row r="15" spans="1:7" ht="24" customHeight="1">
      <c r="A15" s="68" t="s">
        <v>1</v>
      </c>
      <c r="B15" s="59"/>
      <c r="C15" s="59"/>
      <c r="D15" s="286"/>
      <c r="E15" s="287"/>
      <c r="F15" s="288"/>
    </row>
    <row r="16" spans="1:7" ht="24" customHeight="1">
      <c r="A16" s="68" t="s">
        <v>2</v>
      </c>
      <c r="B16" s="59"/>
      <c r="C16" s="59"/>
      <c r="D16" s="286"/>
      <c r="E16" s="287"/>
      <c r="F16" s="288"/>
    </row>
    <row r="17" spans="1:6" ht="24" customHeight="1">
      <c r="A17" s="68" t="s">
        <v>3</v>
      </c>
      <c r="B17" s="59"/>
      <c r="C17" s="59"/>
      <c r="D17" s="286"/>
      <c r="E17" s="287"/>
      <c r="F17" s="288"/>
    </row>
    <row r="18" spans="1:6" ht="24" customHeight="1">
      <c r="A18" s="68" t="s">
        <v>8</v>
      </c>
      <c r="B18" s="59"/>
      <c r="C18" s="59"/>
      <c r="D18" s="286"/>
      <c r="E18" s="287"/>
      <c r="F18" s="288"/>
    </row>
    <row r="19" spans="1:6" ht="34">
      <c r="A19" s="69" t="s">
        <v>72</v>
      </c>
      <c r="B19" s="59"/>
      <c r="C19" s="59"/>
      <c r="D19" s="289"/>
      <c r="E19" s="290"/>
      <c r="F19" s="291"/>
    </row>
    <row r="20" spans="1:6" s="29" customFormat="1" ht="39" customHeight="1">
      <c r="A20" s="292" t="s">
        <v>192</v>
      </c>
      <c r="B20" s="292"/>
      <c r="C20" s="292"/>
      <c r="D20" s="292"/>
      <c r="E20" s="292"/>
      <c r="F20" s="292"/>
    </row>
    <row r="21" spans="1:6" ht="20.149999999999999" customHeight="1">
      <c r="A21" s="1" t="s">
        <v>65</v>
      </c>
      <c r="B21" s="1"/>
      <c r="C21" s="1" t="s">
        <v>66</v>
      </c>
      <c r="D21" s="193"/>
      <c r="E21" s="1"/>
      <c r="F21" s="1"/>
    </row>
    <row r="22" spans="1:6" ht="20.149999999999999" customHeight="1">
      <c r="A22" s="1"/>
      <c r="B22" s="1"/>
      <c r="C22" s="1"/>
      <c r="D22" s="1"/>
      <c r="E22" s="1"/>
    </row>
    <row r="23" spans="1:6" ht="24" customHeight="1">
      <c r="F23" s="28"/>
    </row>
  </sheetData>
  <sheetProtection algorithmName="SHA-512" hashValue="pcmqOSke97laFqLX6So2eu2e96rVpJrHCt3W6Q2FDZ3JlvCikB9hTROlfFUcRY3pUDrXmLtodvpAJDvCHX3+Lg==" saltValue="MnkOZK6iLnIQ0+iybV5IPA==" spinCount="100000" sheet="1" autoFilter="0"/>
  <protectedRanges>
    <protectedRange sqref="B10:C10 B12:C19" name="範圍2"/>
    <protectedRange sqref="A2 D9" name="範圍1"/>
  </protectedRanges>
  <autoFilter ref="A8:G8" xr:uid="{00000000-0001-0000-0100-000000000000}"/>
  <mergeCells count="9">
    <mergeCell ref="A20:F20"/>
    <mergeCell ref="E5:E8"/>
    <mergeCell ref="G5:G13"/>
    <mergeCell ref="A5:A8"/>
    <mergeCell ref="F5:F8"/>
    <mergeCell ref="D5:D8"/>
    <mergeCell ref="A2:F2"/>
    <mergeCell ref="A3:F3"/>
    <mergeCell ref="D10:F19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Y51"/>
  <sheetViews>
    <sheetView view="pageBreakPreview" zoomScaleNormal="100" zoomScaleSheetLayoutView="100" workbookViewId="0">
      <pane xSplit="1" ySplit="4" topLeftCell="B5" activePane="bottomRight" state="frozen"/>
      <selection activeCell="B4" sqref="B4:B6"/>
      <selection pane="topRight" activeCell="B4" sqref="B4:B6"/>
      <selection pane="bottomLeft" activeCell="B4" sqref="B4:B6"/>
      <selection pane="bottomRight"/>
    </sheetView>
  </sheetViews>
  <sheetFormatPr defaultColWidth="9" defaultRowHeight="17"/>
  <cols>
    <col min="1" max="1" width="9" style="75"/>
    <col min="2" max="9" width="10.6328125" style="75" customWidth="1"/>
    <col min="10" max="25" width="11.26953125" style="75" customWidth="1"/>
    <col min="26" max="16384" width="9" style="75"/>
  </cols>
  <sheetData>
    <row r="1" spans="1:25" ht="19.5">
      <c r="A1" s="74" t="s">
        <v>240</v>
      </c>
    </row>
    <row r="2" spans="1:25" ht="34.5" customHeight="1" thickBot="1">
      <c r="A2" s="111"/>
      <c r="B2" s="306" t="s">
        <v>206</v>
      </c>
      <c r="C2" s="307"/>
      <c r="D2" s="307"/>
      <c r="E2" s="307"/>
      <c r="F2" s="307"/>
      <c r="G2" s="307"/>
      <c r="H2" s="307"/>
      <c r="I2" s="308"/>
      <c r="J2" s="309" t="s">
        <v>205</v>
      </c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</row>
    <row r="3" spans="1:25" ht="23.25" customHeight="1" thickTop="1">
      <c r="A3" s="296" t="s">
        <v>207</v>
      </c>
      <c r="B3" s="297" t="s">
        <v>208</v>
      </c>
      <c r="C3" s="299" t="s">
        <v>204</v>
      </c>
      <c r="D3" s="301" t="s">
        <v>103</v>
      </c>
      <c r="E3" s="299" t="s">
        <v>101</v>
      </c>
      <c r="F3" s="299" t="s">
        <v>209</v>
      </c>
      <c r="G3" s="299" t="s">
        <v>242</v>
      </c>
      <c r="H3" s="303" t="s">
        <v>241</v>
      </c>
      <c r="I3" s="311" t="s">
        <v>104</v>
      </c>
      <c r="J3" s="295" t="s">
        <v>115</v>
      </c>
      <c r="K3" s="294"/>
      <c r="L3" s="294"/>
      <c r="M3" s="294"/>
      <c r="N3" s="294"/>
      <c r="O3" s="294" t="s">
        <v>116</v>
      </c>
      <c r="P3" s="294" t="s">
        <v>117</v>
      </c>
      <c r="Q3" s="294" t="s">
        <v>105</v>
      </c>
      <c r="R3" s="310" t="s">
        <v>106</v>
      </c>
      <c r="S3" s="305" t="s">
        <v>107</v>
      </c>
      <c r="T3" s="305" t="s">
        <v>168</v>
      </c>
      <c r="U3" s="305"/>
      <c r="V3" s="294" t="s">
        <v>146</v>
      </c>
      <c r="W3" s="294"/>
      <c r="X3" s="294" t="s">
        <v>118</v>
      </c>
      <c r="Y3" s="294"/>
    </row>
    <row r="4" spans="1:25" s="80" customFormat="1" ht="46.5" customHeight="1" thickBot="1">
      <c r="A4" s="296"/>
      <c r="B4" s="298"/>
      <c r="C4" s="300"/>
      <c r="D4" s="300"/>
      <c r="E4" s="302"/>
      <c r="F4" s="302"/>
      <c r="G4" s="302"/>
      <c r="H4" s="304"/>
      <c r="I4" s="312"/>
      <c r="J4" s="78" t="s">
        <v>210</v>
      </c>
      <c r="K4" s="77" t="s">
        <v>100</v>
      </c>
      <c r="L4" s="77" t="s">
        <v>102</v>
      </c>
      <c r="M4" s="79" t="s">
        <v>143</v>
      </c>
      <c r="N4" s="76" t="s">
        <v>144</v>
      </c>
      <c r="O4" s="294"/>
      <c r="P4" s="294"/>
      <c r="Q4" s="294"/>
      <c r="R4" s="310"/>
      <c r="S4" s="305"/>
      <c r="T4" s="79" t="s">
        <v>143</v>
      </c>
      <c r="U4" s="76" t="s">
        <v>144</v>
      </c>
      <c r="V4" s="79" t="s">
        <v>143</v>
      </c>
      <c r="W4" s="76" t="s">
        <v>144</v>
      </c>
      <c r="X4" s="79" t="s">
        <v>143</v>
      </c>
      <c r="Y4" s="76" t="s">
        <v>144</v>
      </c>
    </row>
    <row r="5" spans="1:25">
      <c r="A5" s="81">
        <v>1</v>
      </c>
      <c r="B5" s="82"/>
      <c r="C5" s="83"/>
      <c r="D5" s="84"/>
      <c r="E5" s="85"/>
      <c r="F5" s="83"/>
      <c r="G5" s="83"/>
      <c r="H5" s="83"/>
      <c r="I5" s="86"/>
      <c r="J5" s="128">
        <f>IFERROR(VLOOKUP(D5,'俸額、主管、專業(114.4.22)'!$A$4:$B$49,2,FALSE),0)</f>
        <v>0</v>
      </c>
      <c r="K5" s="116">
        <f>IFERROR(INDEX('俸額、主管、專業(114.4.22)'!$D$3:$M$17,MATCH('設算工具-人事費(職員)'!C5,'俸額、主管、專業(114.4.22)'!$D$3:$D$17,0),MATCH('設算工具-人事費(職員)'!E5,'俸額、主管、專業(114.4.22)'!$D$3:$M$3,0)),0)</f>
        <v>0</v>
      </c>
      <c r="L5" s="116">
        <f>IFERROR(IF(F5="V",VLOOKUP(C5,'俸額、主管、專業(114.4.22)'!$D$4:$E$17,2,FALSE),0),0)</f>
        <v>0</v>
      </c>
      <c r="M5" s="116">
        <f>SUM(J5:L5)</f>
        <v>0</v>
      </c>
      <c r="N5" s="117">
        <f>M5*12</f>
        <v>0</v>
      </c>
      <c r="O5" s="117">
        <f>IF(G5="V",M5*2,M5)</f>
        <v>0</v>
      </c>
      <c r="P5" s="117">
        <f>ROUND(M5*1.5,0)</f>
        <v>0</v>
      </c>
      <c r="Q5" s="117">
        <f>IF(I5&lt;=10,I5*1600,16000)</f>
        <v>0</v>
      </c>
      <c r="R5" s="116">
        <f>IF(I5&lt;=10,0,I5-10)</f>
        <v>0</v>
      </c>
      <c r="S5" s="117">
        <f>ROUND(M5/240*8,0)*R5</f>
        <v>0</v>
      </c>
      <c r="T5" s="116">
        <f>ROUND(J5*2*0.15*0.65,0)</f>
        <v>0</v>
      </c>
      <c r="U5" s="117">
        <f>T5*12</f>
        <v>0</v>
      </c>
      <c r="V5" s="116">
        <f>IF(M5=0,0,VLOOKUP(M5,'健保(114.1.1)'!$A$5:$H$54,8,TRUE))</f>
        <v>0</v>
      </c>
      <c r="W5" s="117">
        <f>V5*12</f>
        <v>0</v>
      </c>
      <c r="X5" s="116">
        <f>IF(H5="V",ROUND(J5*0.1633*0.65,0),ROUND(J5*0.0722*0.65,0))</f>
        <v>0</v>
      </c>
      <c r="Y5" s="117">
        <f>X5*12</f>
        <v>0</v>
      </c>
    </row>
    <row r="6" spans="1:25">
      <c r="A6" s="81">
        <v>2</v>
      </c>
      <c r="B6" s="90"/>
      <c r="C6" s="83"/>
      <c r="D6" s="84"/>
      <c r="E6" s="85"/>
      <c r="F6" s="83"/>
      <c r="G6" s="83"/>
      <c r="H6" s="83"/>
      <c r="I6" s="91"/>
      <c r="J6" s="128">
        <f>IFERROR(VLOOKUP(D6,'俸額、主管、專業(114.4.22)'!$A$4:$B$49,2,FALSE),0)</f>
        <v>0</v>
      </c>
      <c r="K6" s="116">
        <f>IFERROR(INDEX('俸額、主管、專業(114.4.22)'!$D$3:$M$17,MATCH('設算工具-人事費(職員)'!C6,'俸額、主管、專業(114.4.22)'!$D$3:$D$17,0),MATCH('設算工具-人事費(職員)'!E6,'俸額、主管、專業(114.4.22)'!$D$3:$M$3,0)),0)</f>
        <v>0</v>
      </c>
      <c r="L6" s="116">
        <f>IFERROR(IF(F6="V",VLOOKUP(C6,'俸額、主管、專業(114.4.22)'!$D$4:$E$17,2,FALSE),0),0)</f>
        <v>0</v>
      </c>
      <c r="M6" s="116">
        <f t="shared" ref="M6:M49" si="0">SUM(J6:L6)</f>
        <v>0</v>
      </c>
      <c r="N6" s="117">
        <f t="shared" ref="N6:N49" si="1">M6*12</f>
        <v>0</v>
      </c>
      <c r="O6" s="117">
        <f t="shared" ref="O6:O49" si="2">IF(G6="V",M6*2,M6)</f>
        <v>0</v>
      </c>
      <c r="P6" s="117">
        <f t="shared" ref="P6:P49" si="3">ROUND(M6*1.5,0)</f>
        <v>0</v>
      </c>
      <c r="Q6" s="117">
        <f t="shared" ref="Q6:Q49" si="4">IF(I6&lt;=10,I6*1600,16000)</f>
        <v>0</v>
      </c>
      <c r="R6" s="116">
        <f t="shared" ref="R6:R49" si="5">IF(I6&lt;=10,0,I6-10)</f>
        <v>0</v>
      </c>
      <c r="S6" s="117">
        <f t="shared" ref="S6:S49" si="6">ROUND(M6/240*8,0)*R6</f>
        <v>0</v>
      </c>
      <c r="T6" s="116">
        <f t="shared" ref="T6:T49" si="7">ROUND(J6*2*0.15*0.65,0)</f>
        <v>0</v>
      </c>
      <c r="U6" s="117">
        <f t="shared" ref="U6:U49" si="8">T6*12</f>
        <v>0</v>
      </c>
      <c r="V6" s="116">
        <f>IF(M6=0,0,VLOOKUP(M6,'健保(114.1.1)'!$A$5:$H$54,8,TRUE))</f>
        <v>0</v>
      </c>
      <c r="W6" s="117">
        <f t="shared" ref="W6:W49" si="9">V6*12</f>
        <v>0</v>
      </c>
      <c r="X6" s="116">
        <f t="shared" ref="X6:X49" si="10">IF(H6="V",ROUND(J6*0.1633*0.65,0),ROUND(J6*0.0722*0.65,0))</f>
        <v>0</v>
      </c>
      <c r="Y6" s="117">
        <f t="shared" ref="Y6:Y49" si="11">X6*12</f>
        <v>0</v>
      </c>
    </row>
    <row r="7" spans="1:25">
      <c r="A7" s="81">
        <v>3</v>
      </c>
      <c r="B7" s="90"/>
      <c r="C7" s="83"/>
      <c r="D7" s="84"/>
      <c r="E7" s="85"/>
      <c r="F7" s="83"/>
      <c r="G7" s="83"/>
      <c r="H7" s="83"/>
      <c r="I7" s="91"/>
      <c r="J7" s="128">
        <f>IFERROR(VLOOKUP(D7,'俸額、主管、專業(114.4.22)'!$A$4:$B$49,2,FALSE),0)</f>
        <v>0</v>
      </c>
      <c r="K7" s="116">
        <f>IFERROR(INDEX('俸額、主管、專業(114.4.22)'!$D$3:$M$17,MATCH('設算工具-人事費(職員)'!C7,'俸額、主管、專業(114.4.22)'!$D$3:$D$17,0),MATCH('設算工具-人事費(職員)'!E7,'俸額、主管、專業(114.4.22)'!$D$3:$M$3,0)),0)</f>
        <v>0</v>
      </c>
      <c r="L7" s="116">
        <f>IFERROR(IF(F7="V",VLOOKUP(C7,'俸額、主管、專業(114.4.22)'!$D$4:$E$17,2,FALSE),0),0)</f>
        <v>0</v>
      </c>
      <c r="M7" s="116">
        <f t="shared" si="0"/>
        <v>0</v>
      </c>
      <c r="N7" s="117">
        <f t="shared" si="1"/>
        <v>0</v>
      </c>
      <c r="O7" s="117">
        <f t="shared" si="2"/>
        <v>0</v>
      </c>
      <c r="P7" s="117">
        <f t="shared" si="3"/>
        <v>0</v>
      </c>
      <c r="Q7" s="117">
        <f t="shared" si="4"/>
        <v>0</v>
      </c>
      <c r="R7" s="116">
        <f t="shared" si="5"/>
        <v>0</v>
      </c>
      <c r="S7" s="117">
        <f t="shared" si="6"/>
        <v>0</v>
      </c>
      <c r="T7" s="116">
        <f t="shared" si="7"/>
        <v>0</v>
      </c>
      <c r="U7" s="117">
        <f t="shared" si="8"/>
        <v>0</v>
      </c>
      <c r="V7" s="116">
        <f>IF(M7=0,0,VLOOKUP(M7,'健保(114.1.1)'!$A$5:$H$54,8,TRUE))</f>
        <v>0</v>
      </c>
      <c r="W7" s="117">
        <f t="shared" si="9"/>
        <v>0</v>
      </c>
      <c r="X7" s="116">
        <f t="shared" si="10"/>
        <v>0</v>
      </c>
      <c r="Y7" s="117">
        <f t="shared" si="11"/>
        <v>0</v>
      </c>
    </row>
    <row r="8" spans="1:25">
      <c r="A8" s="81">
        <v>4</v>
      </c>
      <c r="B8" s="90"/>
      <c r="C8" s="83"/>
      <c r="D8" s="84"/>
      <c r="E8" s="85"/>
      <c r="F8" s="83"/>
      <c r="G8" s="83"/>
      <c r="H8" s="83"/>
      <c r="I8" s="91"/>
      <c r="J8" s="128">
        <f>IFERROR(VLOOKUP(D8,'俸額、主管、專業(114.4.22)'!$A$4:$B$49,2,FALSE),0)</f>
        <v>0</v>
      </c>
      <c r="K8" s="116">
        <f>IFERROR(INDEX('俸額、主管、專業(114.4.22)'!$D$3:$M$17,MATCH('設算工具-人事費(職員)'!C8,'俸額、主管、專業(114.4.22)'!$D$3:$D$17,0),MATCH('設算工具-人事費(職員)'!E8,'俸額、主管、專業(114.4.22)'!$D$3:$M$3,0)),0)</f>
        <v>0</v>
      </c>
      <c r="L8" s="116">
        <f>IFERROR(IF(F8="V",VLOOKUP(C8,'俸額、主管、專業(114.4.22)'!$D$4:$E$17,2,FALSE),0),0)</f>
        <v>0</v>
      </c>
      <c r="M8" s="116">
        <f t="shared" si="0"/>
        <v>0</v>
      </c>
      <c r="N8" s="117">
        <f t="shared" si="1"/>
        <v>0</v>
      </c>
      <c r="O8" s="117">
        <f t="shared" si="2"/>
        <v>0</v>
      </c>
      <c r="P8" s="117">
        <f t="shared" si="3"/>
        <v>0</v>
      </c>
      <c r="Q8" s="117">
        <f t="shared" si="4"/>
        <v>0</v>
      </c>
      <c r="R8" s="116">
        <f t="shared" si="5"/>
        <v>0</v>
      </c>
      <c r="S8" s="117">
        <f t="shared" si="6"/>
        <v>0</v>
      </c>
      <c r="T8" s="116">
        <f t="shared" si="7"/>
        <v>0</v>
      </c>
      <c r="U8" s="117">
        <f t="shared" si="8"/>
        <v>0</v>
      </c>
      <c r="V8" s="116">
        <f>IF(M8=0,0,VLOOKUP(M8,'健保(114.1.1)'!$A$5:$H$54,8,TRUE))</f>
        <v>0</v>
      </c>
      <c r="W8" s="117">
        <f t="shared" si="9"/>
        <v>0</v>
      </c>
      <c r="X8" s="116">
        <f t="shared" si="10"/>
        <v>0</v>
      </c>
      <c r="Y8" s="117">
        <f t="shared" si="11"/>
        <v>0</v>
      </c>
    </row>
    <row r="9" spans="1:25">
      <c r="A9" s="81">
        <v>5</v>
      </c>
      <c r="B9" s="90"/>
      <c r="C9" s="83"/>
      <c r="D9" s="84"/>
      <c r="E9" s="85"/>
      <c r="F9" s="83"/>
      <c r="G9" s="83"/>
      <c r="H9" s="83"/>
      <c r="I9" s="91"/>
      <c r="J9" s="128">
        <f>IFERROR(VLOOKUP(D9,'俸額、主管、專業(114.4.22)'!$A$4:$B$49,2,FALSE),0)</f>
        <v>0</v>
      </c>
      <c r="K9" s="116">
        <f>IFERROR(INDEX('俸額、主管、專業(114.4.22)'!$D$3:$M$17,MATCH('設算工具-人事費(職員)'!C9,'俸額、主管、專業(114.4.22)'!$D$3:$D$17,0),MATCH('設算工具-人事費(職員)'!E9,'俸額、主管、專業(114.4.22)'!$D$3:$M$3,0)),0)</f>
        <v>0</v>
      </c>
      <c r="L9" s="116">
        <f>IFERROR(IF(F9="V",VLOOKUP(C9,'俸額、主管、專業(114.4.22)'!$D$4:$E$17,2,FALSE),0),0)</f>
        <v>0</v>
      </c>
      <c r="M9" s="116">
        <f t="shared" si="0"/>
        <v>0</v>
      </c>
      <c r="N9" s="117">
        <f t="shared" si="1"/>
        <v>0</v>
      </c>
      <c r="O9" s="117">
        <f t="shared" si="2"/>
        <v>0</v>
      </c>
      <c r="P9" s="117">
        <f t="shared" si="3"/>
        <v>0</v>
      </c>
      <c r="Q9" s="117">
        <f t="shared" si="4"/>
        <v>0</v>
      </c>
      <c r="R9" s="116">
        <f t="shared" si="5"/>
        <v>0</v>
      </c>
      <c r="S9" s="117">
        <f t="shared" si="6"/>
        <v>0</v>
      </c>
      <c r="T9" s="116">
        <f t="shared" si="7"/>
        <v>0</v>
      </c>
      <c r="U9" s="117">
        <f t="shared" si="8"/>
        <v>0</v>
      </c>
      <c r="V9" s="116">
        <f>IF(M9=0,0,VLOOKUP(M9,'健保(114.1.1)'!$A$5:$H$54,8,TRUE))</f>
        <v>0</v>
      </c>
      <c r="W9" s="117">
        <f t="shared" si="9"/>
        <v>0</v>
      </c>
      <c r="X9" s="116">
        <f t="shared" si="10"/>
        <v>0</v>
      </c>
      <c r="Y9" s="117">
        <f t="shared" si="11"/>
        <v>0</v>
      </c>
    </row>
    <row r="10" spans="1:25">
      <c r="A10" s="81">
        <v>6</v>
      </c>
      <c r="B10" s="90"/>
      <c r="C10" s="83"/>
      <c r="D10" s="84"/>
      <c r="E10" s="85"/>
      <c r="F10" s="83"/>
      <c r="G10" s="83"/>
      <c r="H10" s="83"/>
      <c r="I10" s="91"/>
      <c r="J10" s="128">
        <f>IFERROR(VLOOKUP(D10,'俸額、主管、專業(114.4.22)'!$A$4:$B$49,2,FALSE),0)</f>
        <v>0</v>
      </c>
      <c r="K10" s="116">
        <f>IFERROR(INDEX('俸額、主管、專業(114.4.22)'!$D$3:$M$17,MATCH('設算工具-人事費(職員)'!C10,'俸額、主管、專業(114.4.22)'!$D$3:$D$17,0),MATCH('設算工具-人事費(職員)'!E10,'俸額、主管、專業(114.4.22)'!$D$3:$M$3,0)),0)</f>
        <v>0</v>
      </c>
      <c r="L10" s="116">
        <f>IFERROR(IF(F10="V",VLOOKUP(C10,'俸額、主管、專業(114.4.22)'!$D$4:$E$17,2,FALSE),0),0)</f>
        <v>0</v>
      </c>
      <c r="M10" s="116">
        <f t="shared" si="0"/>
        <v>0</v>
      </c>
      <c r="N10" s="117">
        <f t="shared" si="1"/>
        <v>0</v>
      </c>
      <c r="O10" s="117">
        <f t="shared" si="2"/>
        <v>0</v>
      </c>
      <c r="P10" s="117">
        <f t="shared" si="3"/>
        <v>0</v>
      </c>
      <c r="Q10" s="117">
        <f t="shared" si="4"/>
        <v>0</v>
      </c>
      <c r="R10" s="116">
        <f t="shared" si="5"/>
        <v>0</v>
      </c>
      <c r="S10" s="117">
        <f t="shared" si="6"/>
        <v>0</v>
      </c>
      <c r="T10" s="116">
        <f t="shared" si="7"/>
        <v>0</v>
      </c>
      <c r="U10" s="117">
        <f t="shared" si="8"/>
        <v>0</v>
      </c>
      <c r="V10" s="116">
        <f>IF(M10=0,0,VLOOKUP(M10,'健保(114.1.1)'!$A$5:$H$54,8,TRUE))</f>
        <v>0</v>
      </c>
      <c r="W10" s="117">
        <f t="shared" si="9"/>
        <v>0</v>
      </c>
      <c r="X10" s="116">
        <f t="shared" si="10"/>
        <v>0</v>
      </c>
      <c r="Y10" s="117">
        <f t="shared" si="11"/>
        <v>0</v>
      </c>
    </row>
    <row r="11" spans="1:25">
      <c r="A11" s="81">
        <v>7</v>
      </c>
      <c r="B11" s="90"/>
      <c r="C11" s="83"/>
      <c r="D11" s="84"/>
      <c r="E11" s="85"/>
      <c r="F11" s="83"/>
      <c r="G11" s="83"/>
      <c r="H11" s="83"/>
      <c r="I11" s="91"/>
      <c r="J11" s="128">
        <f>IFERROR(VLOOKUP(D11,'俸額、主管、專業(114.4.22)'!$A$4:$B$49,2,FALSE),0)</f>
        <v>0</v>
      </c>
      <c r="K11" s="116">
        <f>IFERROR(INDEX('俸額、主管、專業(114.4.22)'!$D$3:$M$17,MATCH('設算工具-人事費(職員)'!C11,'俸額、主管、專業(114.4.22)'!$D$3:$D$17,0),MATCH('設算工具-人事費(職員)'!E11,'俸額、主管、專業(114.4.22)'!$D$3:$M$3,0)),0)</f>
        <v>0</v>
      </c>
      <c r="L11" s="116">
        <f>IFERROR(IF(F11="V",VLOOKUP(C11,'俸額、主管、專業(114.4.22)'!$D$4:$E$17,2,FALSE),0),0)</f>
        <v>0</v>
      </c>
      <c r="M11" s="116">
        <f t="shared" si="0"/>
        <v>0</v>
      </c>
      <c r="N11" s="117">
        <f t="shared" si="1"/>
        <v>0</v>
      </c>
      <c r="O11" s="117">
        <f t="shared" si="2"/>
        <v>0</v>
      </c>
      <c r="P11" s="117">
        <f t="shared" si="3"/>
        <v>0</v>
      </c>
      <c r="Q11" s="117">
        <f t="shared" si="4"/>
        <v>0</v>
      </c>
      <c r="R11" s="116">
        <f t="shared" si="5"/>
        <v>0</v>
      </c>
      <c r="S11" s="117">
        <f t="shared" si="6"/>
        <v>0</v>
      </c>
      <c r="T11" s="116">
        <f t="shared" si="7"/>
        <v>0</v>
      </c>
      <c r="U11" s="117">
        <f t="shared" si="8"/>
        <v>0</v>
      </c>
      <c r="V11" s="116">
        <f>IF(M11=0,0,VLOOKUP(M11,'健保(114.1.1)'!$A$5:$H$54,8,TRUE))</f>
        <v>0</v>
      </c>
      <c r="W11" s="117">
        <f t="shared" si="9"/>
        <v>0</v>
      </c>
      <c r="X11" s="116">
        <f t="shared" si="10"/>
        <v>0</v>
      </c>
      <c r="Y11" s="117">
        <f t="shared" si="11"/>
        <v>0</v>
      </c>
    </row>
    <row r="12" spans="1:25">
      <c r="A12" s="81">
        <v>8</v>
      </c>
      <c r="B12" s="90"/>
      <c r="C12" s="83"/>
      <c r="D12" s="84"/>
      <c r="E12" s="85"/>
      <c r="F12" s="83"/>
      <c r="G12" s="83"/>
      <c r="H12" s="83"/>
      <c r="I12" s="91"/>
      <c r="J12" s="128">
        <f>IFERROR(VLOOKUP(D12,'俸額、主管、專業(114.4.22)'!$A$4:$B$49,2,FALSE),0)</f>
        <v>0</v>
      </c>
      <c r="K12" s="116">
        <f>IFERROR(INDEX('俸額、主管、專業(114.4.22)'!$D$3:$M$17,MATCH('設算工具-人事費(職員)'!C12,'俸額、主管、專業(114.4.22)'!$D$3:$D$17,0),MATCH('設算工具-人事費(職員)'!E12,'俸額、主管、專業(114.4.22)'!$D$3:$M$3,0)),0)</f>
        <v>0</v>
      </c>
      <c r="L12" s="116">
        <f>IFERROR(IF(F12="V",VLOOKUP(C12,'俸額、主管、專業(114.4.22)'!$D$4:$E$17,2,FALSE),0),0)</f>
        <v>0</v>
      </c>
      <c r="M12" s="116">
        <f t="shared" si="0"/>
        <v>0</v>
      </c>
      <c r="N12" s="117">
        <f t="shared" si="1"/>
        <v>0</v>
      </c>
      <c r="O12" s="117">
        <f t="shared" si="2"/>
        <v>0</v>
      </c>
      <c r="P12" s="117">
        <f t="shared" si="3"/>
        <v>0</v>
      </c>
      <c r="Q12" s="117">
        <f t="shared" si="4"/>
        <v>0</v>
      </c>
      <c r="R12" s="116">
        <f t="shared" si="5"/>
        <v>0</v>
      </c>
      <c r="S12" s="117">
        <f t="shared" si="6"/>
        <v>0</v>
      </c>
      <c r="T12" s="116">
        <f t="shared" si="7"/>
        <v>0</v>
      </c>
      <c r="U12" s="117">
        <f t="shared" si="8"/>
        <v>0</v>
      </c>
      <c r="V12" s="116">
        <f>IF(M12=0,0,VLOOKUP(M12,'健保(114.1.1)'!$A$5:$H$54,8,TRUE))</f>
        <v>0</v>
      </c>
      <c r="W12" s="117">
        <f t="shared" si="9"/>
        <v>0</v>
      </c>
      <c r="X12" s="116">
        <f t="shared" si="10"/>
        <v>0</v>
      </c>
      <c r="Y12" s="117">
        <f t="shared" si="11"/>
        <v>0</v>
      </c>
    </row>
    <row r="13" spans="1:25">
      <c r="A13" s="81">
        <v>9</v>
      </c>
      <c r="B13" s="90"/>
      <c r="C13" s="83"/>
      <c r="D13" s="84"/>
      <c r="E13" s="85"/>
      <c r="F13" s="83"/>
      <c r="G13" s="83"/>
      <c r="H13" s="83"/>
      <c r="I13" s="91"/>
      <c r="J13" s="128">
        <f>IFERROR(VLOOKUP(D13,'俸額、主管、專業(114.4.22)'!$A$4:$B$49,2,FALSE),0)</f>
        <v>0</v>
      </c>
      <c r="K13" s="116">
        <f>IFERROR(INDEX('俸額、主管、專業(114.4.22)'!$D$3:$M$17,MATCH('設算工具-人事費(職員)'!C13,'俸額、主管、專業(114.4.22)'!$D$3:$D$17,0),MATCH('設算工具-人事費(職員)'!E13,'俸額、主管、專業(114.4.22)'!$D$3:$M$3,0)),0)</f>
        <v>0</v>
      </c>
      <c r="L13" s="116">
        <f>IFERROR(IF(F13="V",VLOOKUP(C13,'俸額、主管、專業(114.4.22)'!$D$4:$E$17,2,FALSE),0),0)</f>
        <v>0</v>
      </c>
      <c r="M13" s="116">
        <f t="shared" si="0"/>
        <v>0</v>
      </c>
      <c r="N13" s="117">
        <f t="shared" si="1"/>
        <v>0</v>
      </c>
      <c r="O13" s="117">
        <f t="shared" si="2"/>
        <v>0</v>
      </c>
      <c r="P13" s="117">
        <f t="shared" si="3"/>
        <v>0</v>
      </c>
      <c r="Q13" s="117">
        <f t="shared" si="4"/>
        <v>0</v>
      </c>
      <c r="R13" s="116">
        <f t="shared" si="5"/>
        <v>0</v>
      </c>
      <c r="S13" s="117">
        <f t="shared" si="6"/>
        <v>0</v>
      </c>
      <c r="T13" s="116">
        <f t="shared" si="7"/>
        <v>0</v>
      </c>
      <c r="U13" s="117">
        <f t="shared" si="8"/>
        <v>0</v>
      </c>
      <c r="V13" s="116">
        <f>IF(M13=0,0,VLOOKUP(M13,'健保(114.1.1)'!$A$5:$H$54,8,TRUE))</f>
        <v>0</v>
      </c>
      <c r="W13" s="117">
        <f t="shared" si="9"/>
        <v>0</v>
      </c>
      <c r="X13" s="116">
        <f t="shared" si="10"/>
        <v>0</v>
      </c>
      <c r="Y13" s="117">
        <f t="shared" si="11"/>
        <v>0</v>
      </c>
    </row>
    <row r="14" spans="1:25">
      <c r="A14" s="81">
        <v>10</v>
      </c>
      <c r="B14" s="90"/>
      <c r="C14" s="83"/>
      <c r="D14" s="84"/>
      <c r="E14" s="85"/>
      <c r="F14" s="83"/>
      <c r="G14" s="83"/>
      <c r="H14" s="83"/>
      <c r="I14" s="91"/>
      <c r="J14" s="128">
        <f>IFERROR(VLOOKUP(D14,'俸額、主管、專業(114.4.22)'!$A$4:$B$49,2,FALSE),0)</f>
        <v>0</v>
      </c>
      <c r="K14" s="116">
        <f>IFERROR(INDEX('俸額、主管、專業(114.4.22)'!$D$3:$M$17,MATCH('設算工具-人事費(職員)'!C14,'俸額、主管、專業(114.4.22)'!$D$3:$D$17,0),MATCH('設算工具-人事費(職員)'!E14,'俸額、主管、專業(114.4.22)'!$D$3:$M$3,0)),0)</f>
        <v>0</v>
      </c>
      <c r="L14" s="116">
        <f>IFERROR(IF(F14="V",VLOOKUP(C14,'俸額、主管、專業(114.4.22)'!$D$4:$E$17,2,FALSE),0),0)</f>
        <v>0</v>
      </c>
      <c r="M14" s="116">
        <f t="shared" si="0"/>
        <v>0</v>
      </c>
      <c r="N14" s="117">
        <f t="shared" si="1"/>
        <v>0</v>
      </c>
      <c r="O14" s="117">
        <f t="shared" si="2"/>
        <v>0</v>
      </c>
      <c r="P14" s="117">
        <f t="shared" si="3"/>
        <v>0</v>
      </c>
      <c r="Q14" s="117">
        <f t="shared" si="4"/>
        <v>0</v>
      </c>
      <c r="R14" s="116">
        <f t="shared" si="5"/>
        <v>0</v>
      </c>
      <c r="S14" s="117">
        <f t="shared" si="6"/>
        <v>0</v>
      </c>
      <c r="T14" s="116">
        <f t="shared" si="7"/>
        <v>0</v>
      </c>
      <c r="U14" s="117">
        <f t="shared" si="8"/>
        <v>0</v>
      </c>
      <c r="V14" s="116">
        <f>IF(M14=0,0,VLOOKUP(M14,'健保(114.1.1)'!$A$5:$H$54,8,TRUE))</f>
        <v>0</v>
      </c>
      <c r="W14" s="117">
        <f t="shared" si="9"/>
        <v>0</v>
      </c>
      <c r="X14" s="116">
        <f t="shared" si="10"/>
        <v>0</v>
      </c>
      <c r="Y14" s="117">
        <f t="shared" si="11"/>
        <v>0</v>
      </c>
    </row>
    <row r="15" spans="1:25">
      <c r="A15" s="81">
        <v>11</v>
      </c>
      <c r="B15" s="90"/>
      <c r="C15" s="83"/>
      <c r="D15" s="84"/>
      <c r="E15" s="85"/>
      <c r="F15" s="83"/>
      <c r="G15" s="83"/>
      <c r="H15" s="83"/>
      <c r="I15" s="91"/>
      <c r="J15" s="128">
        <f>IFERROR(VLOOKUP(D15,'俸額、主管、專業(114.4.22)'!$A$4:$B$49,2,FALSE),0)</f>
        <v>0</v>
      </c>
      <c r="K15" s="116">
        <f>IFERROR(INDEX('俸額、主管、專業(114.4.22)'!$D$3:$M$17,MATCH('設算工具-人事費(職員)'!C15,'俸額、主管、專業(114.4.22)'!$D$3:$D$17,0),MATCH('設算工具-人事費(職員)'!E15,'俸額、主管、專業(114.4.22)'!$D$3:$M$3,0)),0)</f>
        <v>0</v>
      </c>
      <c r="L15" s="116">
        <f>IFERROR(IF(F15="V",VLOOKUP(C15,'俸額、主管、專業(114.4.22)'!$D$4:$E$17,2,FALSE),0),0)</f>
        <v>0</v>
      </c>
      <c r="M15" s="116">
        <f t="shared" si="0"/>
        <v>0</v>
      </c>
      <c r="N15" s="117">
        <f t="shared" si="1"/>
        <v>0</v>
      </c>
      <c r="O15" s="117">
        <f t="shared" si="2"/>
        <v>0</v>
      </c>
      <c r="P15" s="117">
        <f t="shared" si="3"/>
        <v>0</v>
      </c>
      <c r="Q15" s="117">
        <f t="shared" si="4"/>
        <v>0</v>
      </c>
      <c r="R15" s="116">
        <f t="shared" si="5"/>
        <v>0</v>
      </c>
      <c r="S15" s="117">
        <f t="shared" si="6"/>
        <v>0</v>
      </c>
      <c r="T15" s="116">
        <f t="shared" si="7"/>
        <v>0</v>
      </c>
      <c r="U15" s="117">
        <f t="shared" si="8"/>
        <v>0</v>
      </c>
      <c r="V15" s="116">
        <f>IF(M15=0,0,VLOOKUP(M15,'健保(114.1.1)'!$A$5:$H$54,8,TRUE))</f>
        <v>0</v>
      </c>
      <c r="W15" s="117">
        <f t="shared" si="9"/>
        <v>0</v>
      </c>
      <c r="X15" s="116">
        <f t="shared" si="10"/>
        <v>0</v>
      </c>
      <c r="Y15" s="117">
        <f t="shared" si="11"/>
        <v>0</v>
      </c>
    </row>
    <row r="16" spans="1:25">
      <c r="A16" s="81">
        <v>12</v>
      </c>
      <c r="B16" s="90"/>
      <c r="C16" s="83"/>
      <c r="D16" s="84"/>
      <c r="E16" s="85"/>
      <c r="F16" s="83"/>
      <c r="G16" s="83"/>
      <c r="H16" s="83"/>
      <c r="I16" s="91"/>
      <c r="J16" s="128">
        <f>IFERROR(VLOOKUP(D16,'俸額、主管、專業(114.4.22)'!$A$4:$B$49,2,FALSE),0)</f>
        <v>0</v>
      </c>
      <c r="K16" s="116">
        <f>IFERROR(INDEX('俸額、主管、專業(114.4.22)'!$D$3:$M$17,MATCH('設算工具-人事費(職員)'!C16,'俸額、主管、專業(114.4.22)'!$D$3:$D$17,0),MATCH('設算工具-人事費(職員)'!E16,'俸額、主管、專業(114.4.22)'!$D$3:$M$3,0)),0)</f>
        <v>0</v>
      </c>
      <c r="L16" s="116">
        <f>IFERROR(IF(F16="V",VLOOKUP(C16,'俸額、主管、專業(114.4.22)'!$D$4:$E$17,2,FALSE),0),0)</f>
        <v>0</v>
      </c>
      <c r="M16" s="116">
        <f t="shared" si="0"/>
        <v>0</v>
      </c>
      <c r="N16" s="117">
        <f t="shared" si="1"/>
        <v>0</v>
      </c>
      <c r="O16" s="117">
        <f t="shared" si="2"/>
        <v>0</v>
      </c>
      <c r="P16" s="117">
        <f t="shared" si="3"/>
        <v>0</v>
      </c>
      <c r="Q16" s="117">
        <f t="shared" si="4"/>
        <v>0</v>
      </c>
      <c r="R16" s="116">
        <f t="shared" si="5"/>
        <v>0</v>
      </c>
      <c r="S16" s="117">
        <f t="shared" si="6"/>
        <v>0</v>
      </c>
      <c r="T16" s="116">
        <f t="shared" si="7"/>
        <v>0</v>
      </c>
      <c r="U16" s="117">
        <f t="shared" si="8"/>
        <v>0</v>
      </c>
      <c r="V16" s="116">
        <f>IF(M16=0,0,VLOOKUP(M16,'健保(114.1.1)'!$A$5:$H$54,8,TRUE))</f>
        <v>0</v>
      </c>
      <c r="W16" s="117">
        <f t="shared" si="9"/>
        <v>0</v>
      </c>
      <c r="X16" s="116">
        <f t="shared" si="10"/>
        <v>0</v>
      </c>
      <c r="Y16" s="117">
        <f t="shared" si="11"/>
        <v>0</v>
      </c>
    </row>
    <row r="17" spans="1:25">
      <c r="A17" s="81">
        <v>13</v>
      </c>
      <c r="B17" s="90"/>
      <c r="C17" s="83"/>
      <c r="D17" s="84"/>
      <c r="E17" s="85"/>
      <c r="F17" s="83"/>
      <c r="G17" s="83"/>
      <c r="H17" s="83"/>
      <c r="I17" s="91"/>
      <c r="J17" s="128">
        <f>IFERROR(VLOOKUP(D17,'俸額、主管、專業(114.4.22)'!$A$4:$B$49,2,FALSE),0)</f>
        <v>0</v>
      </c>
      <c r="K17" s="116">
        <f>IFERROR(INDEX('俸額、主管、專業(114.4.22)'!$D$3:$M$17,MATCH('設算工具-人事費(職員)'!C17,'俸額、主管、專業(114.4.22)'!$D$3:$D$17,0),MATCH('設算工具-人事費(職員)'!E17,'俸額、主管、專業(114.4.22)'!$D$3:$M$3,0)),0)</f>
        <v>0</v>
      </c>
      <c r="L17" s="116">
        <f>IFERROR(IF(F17="V",VLOOKUP(C17,'俸額、主管、專業(114.4.22)'!$D$4:$E$17,2,FALSE),0),0)</f>
        <v>0</v>
      </c>
      <c r="M17" s="116">
        <f t="shared" si="0"/>
        <v>0</v>
      </c>
      <c r="N17" s="117">
        <f t="shared" si="1"/>
        <v>0</v>
      </c>
      <c r="O17" s="117">
        <f t="shared" si="2"/>
        <v>0</v>
      </c>
      <c r="P17" s="117">
        <f t="shared" si="3"/>
        <v>0</v>
      </c>
      <c r="Q17" s="117">
        <f t="shared" si="4"/>
        <v>0</v>
      </c>
      <c r="R17" s="116">
        <f t="shared" si="5"/>
        <v>0</v>
      </c>
      <c r="S17" s="117">
        <f t="shared" si="6"/>
        <v>0</v>
      </c>
      <c r="T17" s="116">
        <f t="shared" si="7"/>
        <v>0</v>
      </c>
      <c r="U17" s="117">
        <f t="shared" si="8"/>
        <v>0</v>
      </c>
      <c r="V17" s="116">
        <f>IF(M17=0,0,VLOOKUP(M17,'健保(114.1.1)'!$A$5:$H$54,8,TRUE))</f>
        <v>0</v>
      </c>
      <c r="W17" s="117">
        <f t="shared" si="9"/>
        <v>0</v>
      </c>
      <c r="X17" s="116">
        <f t="shared" si="10"/>
        <v>0</v>
      </c>
      <c r="Y17" s="117">
        <f t="shared" si="11"/>
        <v>0</v>
      </c>
    </row>
    <row r="18" spans="1:25">
      <c r="A18" s="81">
        <v>14</v>
      </c>
      <c r="B18" s="90"/>
      <c r="C18" s="83"/>
      <c r="D18" s="84"/>
      <c r="E18" s="85"/>
      <c r="F18" s="83"/>
      <c r="G18" s="83"/>
      <c r="H18" s="83"/>
      <c r="I18" s="91"/>
      <c r="J18" s="128">
        <f>IFERROR(VLOOKUP(D18,'俸額、主管、專業(114.4.22)'!$A$4:$B$49,2,FALSE),0)</f>
        <v>0</v>
      </c>
      <c r="K18" s="116">
        <f>IFERROR(INDEX('俸額、主管、專業(114.4.22)'!$D$3:$M$17,MATCH('設算工具-人事費(職員)'!C18,'俸額、主管、專業(114.4.22)'!$D$3:$D$17,0),MATCH('設算工具-人事費(職員)'!E18,'俸額、主管、專業(114.4.22)'!$D$3:$M$3,0)),0)</f>
        <v>0</v>
      </c>
      <c r="L18" s="116">
        <f>IFERROR(IF(F18="V",VLOOKUP(C18,'俸額、主管、專業(114.4.22)'!$D$4:$E$17,2,FALSE),0),0)</f>
        <v>0</v>
      </c>
      <c r="M18" s="116">
        <f t="shared" si="0"/>
        <v>0</v>
      </c>
      <c r="N18" s="117">
        <f t="shared" si="1"/>
        <v>0</v>
      </c>
      <c r="O18" s="117">
        <f t="shared" si="2"/>
        <v>0</v>
      </c>
      <c r="P18" s="117">
        <f t="shared" si="3"/>
        <v>0</v>
      </c>
      <c r="Q18" s="117">
        <f t="shared" si="4"/>
        <v>0</v>
      </c>
      <c r="R18" s="116">
        <f t="shared" si="5"/>
        <v>0</v>
      </c>
      <c r="S18" s="117">
        <f t="shared" si="6"/>
        <v>0</v>
      </c>
      <c r="T18" s="116">
        <f t="shared" si="7"/>
        <v>0</v>
      </c>
      <c r="U18" s="117">
        <f t="shared" si="8"/>
        <v>0</v>
      </c>
      <c r="V18" s="116">
        <f>IF(M18=0,0,VLOOKUP(M18,'健保(114.1.1)'!$A$5:$H$54,8,TRUE))</f>
        <v>0</v>
      </c>
      <c r="W18" s="117">
        <f t="shared" si="9"/>
        <v>0</v>
      </c>
      <c r="X18" s="116">
        <f t="shared" si="10"/>
        <v>0</v>
      </c>
      <c r="Y18" s="117">
        <f t="shared" si="11"/>
        <v>0</v>
      </c>
    </row>
    <row r="19" spans="1:25">
      <c r="A19" s="81">
        <v>15</v>
      </c>
      <c r="B19" s="90"/>
      <c r="C19" s="83"/>
      <c r="D19" s="84"/>
      <c r="E19" s="85"/>
      <c r="F19" s="83"/>
      <c r="G19" s="83"/>
      <c r="H19" s="83"/>
      <c r="I19" s="91"/>
      <c r="J19" s="128">
        <f>IFERROR(VLOOKUP(D19,'俸額、主管、專業(114.4.22)'!$A$4:$B$49,2,FALSE),0)</f>
        <v>0</v>
      </c>
      <c r="K19" s="116">
        <f>IFERROR(INDEX('俸額、主管、專業(114.4.22)'!$D$3:$M$17,MATCH('設算工具-人事費(職員)'!C19,'俸額、主管、專業(114.4.22)'!$D$3:$D$17,0),MATCH('設算工具-人事費(職員)'!E19,'俸額、主管、專業(114.4.22)'!$D$3:$M$3,0)),0)</f>
        <v>0</v>
      </c>
      <c r="L19" s="116">
        <f>IFERROR(IF(F19="V",VLOOKUP(C19,'俸額、主管、專業(114.4.22)'!$D$4:$E$17,2,FALSE),0),0)</f>
        <v>0</v>
      </c>
      <c r="M19" s="116">
        <f t="shared" si="0"/>
        <v>0</v>
      </c>
      <c r="N19" s="117">
        <f t="shared" si="1"/>
        <v>0</v>
      </c>
      <c r="O19" s="117">
        <f t="shared" si="2"/>
        <v>0</v>
      </c>
      <c r="P19" s="117">
        <f t="shared" si="3"/>
        <v>0</v>
      </c>
      <c r="Q19" s="117">
        <f t="shared" si="4"/>
        <v>0</v>
      </c>
      <c r="R19" s="116">
        <f t="shared" si="5"/>
        <v>0</v>
      </c>
      <c r="S19" s="117">
        <f t="shared" si="6"/>
        <v>0</v>
      </c>
      <c r="T19" s="116">
        <f t="shared" si="7"/>
        <v>0</v>
      </c>
      <c r="U19" s="117">
        <f t="shared" si="8"/>
        <v>0</v>
      </c>
      <c r="V19" s="116">
        <f>IF(M19=0,0,VLOOKUP(M19,'健保(114.1.1)'!$A$5:$H$54,8,TRUE))</f>
        <v>0</v>
      </c>
      <c r="W19" s="117">
        <f t="shared" si="9"/>
        <v>0</v>
      </c>
      <c r="X19" s="116">
        <f t="shared" si="10"/>
        <v>0</v>
      </c>
      <c r="Y19" s="117">
        <f t="shared" si="11"/>
        <v>0</v>
      </c>
    </row>
    <row r="20" spans="1:25">
      <c r="A20" s="81">
        <v>16</v>
      </c>
      <c r="B20" s="90"/>
      <c r="C20" s="83"/>
      <c r="D20" s="84"/>
      <c r="E20" s="85"/>
      <c r="F20" s="83"/>
      <c r="G20" s="83"/>
      <c r="H20" s="83"/>
      <c r="I20" s="91"/>
      <c r="J20" s="128">
        <f>IFERROR(VLOOKUP(D20,'俸額、主管、專業(114.4.22)'!$A$4:$B$49,2,FALSE),0)</f>
        <v>0</v>
      </c>
      <c r="K20" s="116">
        <f>IFERROR(INDEX('俸額、主管、專業(114.4.22)'!$D$3:$M$17,MATCH('設算工具-人事費(職員)'!C20,'俸額、主管、專業(114.4.22)'!$D$3:$D$17,0),MATCH('設算工具-人事費(職員)'!E20,'俸額、主管、專業(114.4.22)'!$D$3:$M$3,0)),0)</f>
        <v>0</v>
      </c>
      <c r="L20" s="116">
        <f>IFERROR(IF(F20="V",VLOOKUP(C20,'俸額、主管、專業(114.4.22)'!$D$4:$E$17,2,FALSE),0),0)</f>
        <v>0</v>
      </c>
      <c r="M20" s="116">
        <f t="shared" si="0"/>
        <v>0</v>
      </c>
      <c r="N20" s="117">
        <f t="shared" si="1"/>
        <v>0</v>
      </c>
      <c r="O20" s="117">
        <f t="shared" si="2"/>
        <v>0</v>
      </c>
      <c r="P20" s="117">
        <f t="shared" si="3"/>
        <v>0</v>
      </c>
      <c r="Q20" s="117">
        <f t="shared" si="4"/>
        <v>0</v>
      </c>
      <c r="R20" s="116">
        <f t="shared" si="5"/>
        <v>0</v>
      </c>
      <c r="S20" s="117">
        <f t="shared" si="6"/>
        <v>0</v>
      </c>
      <c r="T20" s="116">
        <f t="shared" si="7"/>
        <v>0</v>
      </c>
      <c r="U20" s="117">
        <f t="shared" si="8"/>
        <v>0</v>
      </c>
      <c r="V20" s="116">
        <f>IF(M20=0,0,VLOOKUP(M20,'健保(114.1.1)'!$A$5:$H$54,8,TRUE))</f>
        <v>0</v>
      </c>
      <c r="W20" s="117">
        <f t="shared" si="9"/>
        <v>0</v>
      </c>
      <c r="X20" s="116">
        <f t="shared" si="10"/>
        <v>0</v>
      </c>
      <c r="Y20" s="117">
        <f t="shared" si="11"/>
        <v>0</v>
      </c>
    </row>
    <row r="21" spans="1:25">
      <c r="A21" s="81">
        <v>17</v>
      </c>
      <c r="B21" s="90"/>
      <c r="C21" s="83"/>
      <c r="D21" s="84"/>
      <c r="E21" s="85"/>
      <c r="F21" s="83"/>
      <c r="G21" s="83"/>
      <c r="H21" s="83"/>
      <c r="I21" s="91"/>
      <c r="J21" s="128">
        <f>IFERROR(VLOOKUP(D21,'俸額、主管、專業(114.4.22)'!$A$4:$B$49,2,FALSE),0)</f>
        <v>0</v>
      </c>
      <c r="K21" s="116">
        <f>IFERROR(INDEX('俸額、主管、專業(114.4.22)'!$D$3:$M$17,MATCH('設算工具-人事費(職員)'!C21,'俸額、主管、專業(114.4.22)'!$D$3:$D$17,0),MATCH('設算工具-人事費(職員)'!E21,'俸額、主管、專業(114.4.22)'!$D$3:$M$3,0)),0)</f>
        <v>0</v>
      </c>
      <c r="L21" s="116">
        <f>IFERROR(IF(F21="V",VLOOKUP(C21,'俸額、主管、專業(114.4.22)'!$D$4:$E$17,2,FALSE),0),0)</f>
        <v>0</v>
      </c>
      <c r="M21" s="116">
        <f t="shared" si="0"/>
        <v>0</v>
      </c>
      <c r="N21" s="117">
        <f t="shared" si="1"/>
        <v>0</v>
      </c>
      <c r="O21" s="117">
        <f t="shared" si="2"/>
        <v>0</v>
      </c>
      <c r="P21" s="117">
        <f t="shared" si="3"/>
        <v>0</v>
      </c>
      <c r="Q21" s="117">
        <f t="shared" si="4"/>
        <v>0</v>
      </c>
      <c r="R21" s="116">
        <f t="shared" si="5"/>
        <v>0</v>
      </c>
      <c r="S21" s="117">
        <f t="shared" si="6"/>
        <v>0</v>
      </c>
      <c r="T21" s="116">
        <f t="shared" si="7"/>
        <v>0</v>
      </c>
      <c r="U21" s="117">
        <f t="shared" si="8"/>
        <v>0</v>
      </c>
      <c r="V21" s="116">
        <f>IF(M21=0,0,VLOOKUP(M21,'健保(114.1.1)'!$A$5:$H$54,8,TRUE))</f>
        <v>0</v>
      </c>
      <c r="W21" s="117">
        <f t="shared" si="9"/>
        <v>0</v>
      </c>
      <c r="X21" s="116">
        <f t="shared" si="10"/>
        <v>0</v>
      </c>
      <c r="Y21" s="117">
        <f t="shared" si="11"/>
        <v>0</v>
      </c>
    </row>
    <row r="22" spans="1:25">
      <c r="A22" s="81">
        <v>18</v>
      </c>
      <c r="B22" s="90"/>
      <c r="C22" s="83"/>
      <c r="D22" s="84"/>
      <c r="E22" s="85"/>
      <c r="F22" s="83"/>
      <c r="G22" s="83"/>
      <c r="H22" s="83"/>
      <c r="I22" s="91"/>
      <c r="J22" s="128">
        <f>IFERROR(VLOOKUP(D22,'俸額、主管、專業(114.4.22)'!$A$4:$B$49,2,FALSE),0)</f>
        <v>0</v>
      </c>
      <c r="K22" s="116">
        <f>IFERROR(INDEX('俸額、主管、專業(114.4.22)'!$D$3:$M$17,MATCH('設算工具-人事費(職員)'!C22,'俸額、主管、專業(114.4.22)'!$D$3:$D$17,0),MATCH('設算工具-人事費(職員)'!E22,'俸額、主管、專業(114.4.22)'!$D$3:$M$3,0)),0)</f>
        <v>0</v>
      </c>
      <c r="L22" s="116">
        <f>IFERROR(IF(F22="V",VLOOKUP(C22,'俸額、主管、專業(114.4.22)'!$D$4:$E$17,2,FALSE),0),0)</f>
        <v>0</v>
      </c>
      <c r="M22" s="116">
        <f t="shared" si="0"/>
        <v>0</v>
      </c>
      <c r="N22" s="117">
        <f t="shared" si="1"/>
        <v>0</v>
      </c>
      <c r="O22" s="117">
        <f t="shared" si="2"/>
        <v>0</v>
      </c>
      <c r="P22" s="117">
        <f t="shared" si="3"/>
        <v>0</v>
      </c>
      <c r="Q22" s="117">
        <f t="shared" si="4"/>
        <v>0</v>
      </c>
      <c r="R22" s="116">
        <f t="shared" si="5"/>
        <v>0</v>
      </c>
      <c r="S22" s="117">
        <f t="shared" si="6"/>
        <v>0</v>
      </c>
      <c r="T22" s="116">
        <f t="shared" si="7"/>
        <v>0</v>
      </c>
      <c r="U22" s="117">
        <f t="shared" si="8"/>
        <v>0</v>
      </c>
      <c r="V22" s="116">
        <f>IF(M22=0,0,VLOOKUP(M22,'健保(114.1.1)'!$A$5:$H$54,8,TRUE))</f>
        <v>0</v>
      </c>
      <c r="W22" s="117">
        <f t="shared" si="9"/>
        <v>0</v>
      </c>
      <c r="X22" s="116">
        <f t="shared" si="10"/>
        <v>0</v>
      </c>
      <c r="Y22" s="117">
        <f t="shared" si="11"/>
        <v>0</v>
      </c>
    </row>
    <row r="23" spans="1:25">
      <c r="A23" s="81">
        <v>19</v>
      </c>
      <c r="B23" s="90"/>
      <c r="C23" s="83"/>
      <c r="D23" s="84"/>
      <c r="E23" s="85"/>
      <c r="F23" s="83"/>
      <c r="G23" s="83"/>
      <c r="H23" s="83"/>
      <c r="I23" s="91"/>
      <c r="J23" s="128">
        <f>IFERROR(VLOOKUP(D23,'俸額、主管、專業(114.4.22)'!$A$4:$B$49,2,FALSE),0)</f>
        <v>0</v>
      </c>
      <c r="K23" s="116">
        <f>IFERROR(INDEX('俸額、主管、專業(114.4.22)'!$D$3:$M$17,MATCH('設算工具-人事費(職員)'!C23,'俸額、主管、專業(114.4.22)'!$D$3:$D$17,0),MATCH('設算工具-人事費(職員)'!E23,'俸額、主管、專業(114.4.22)'!$D$3:$M$3,0)),0)</f>
        <v>0</v>
      </c>
      <c r="L23" s="116">
        <f>IFERROR(IF(F23="V",VLOOKUP(C23,'俸額、主管、專業(114.4.22)'!$D$4:$E$17,2,FALSE),0),0)</f>
        <v>0</v>
      </c>
      <c r="M23" s="116">
        <f t="shared" si="0"/>
        <v>0</v>
      </c>
      <c r="N23" s="117">
        <f t="shared" si="1"/>
        <v>0</v>
      </c>
      <c r="O23" s="117">
        <f t="shared" si="2"/>
        <v>0</v>
      </c>
      <c r="P23" s="117">
        <f t="shared" si="3"/>
        <v>0</v>
      </c>
      <c r="Q23" s="117">
        <f t="shared" si="4"/>
        <v>0</v>
      </c>
      <c r="R23" s="116">
        <f t="shared" si="5"/>
        <v>0</v>
      </c>
      <c r="S23" s="117">
        <f t="shared" si="6"/>
        <v>0</v>
      </c>
      <c r="T23" s="116">
        <f t="shared" si="7"/>
        <v>0</v>
      </c>
      <c r="U23" s="117">
        <f t="shared" si="8"/>
        <v>0</v>
      </c>
      <c r="V23" s="116">
        <f>IF(M23=0,0,VLOOKUP(M23,'健保(114.1.1)'!$A$5:$H$54,8,TRUE))</f>
        <v>0</v>
      </c>
      <c r="W23" s="117">
        <f t="shared" si="9"/>
        <v>0</v>
      </c>
      <c r="X23" s="116">
        <f t="shared" si="10"/>
        <v>0</v>
      </c>
      <c r="Y23" s="117">
        <f t="shared" si="11"/>
        <v>0</v>
      </c>
    </row>
    <row r="24" spans="1:25">
      <c r="A24" s="81">
        <v>20</v>
      </c>
      <c r="B24" s="90"/>
      <c r="C24" s="83"/>
      <c r="D24" s="84"/>
      <c r="E24" s="85"/>
      <c r="F24" s="83"/>
      <c r="G24" s="83"/>
      <c r="H24" s="83"/>
      <c r="I24" s="91"/>
      <c r="J24" s="128">
        <f>IFERROR(VLOOKUP(D24,'俸額、主管、專業(114.4.22)'!$A$4:$B$49,2,FALSE),0)</f>
        <v>0</v>
      </c>
      <c r="K24" s="116">
        <f>IFERROR(INDEX('俸額、主管、專業(114.4.22)'!$D$3:$M$17,MATCH('設算工具-人事費(職員)'!C24,'俸額、主管、專業(114.4.22)'!$D$3:$D$17,0),MATCH('設算工具-人事費(職員)'!E24,'俸額、主管、專業(114.4.22)'!$D$3:$M$3,0)),0)</f>
        <v>0</v>
      </c>
      <c r="L24" s="116">
        <f>IFERROR(IF(F24="V",VLOOKUP(C24,'俸額、主管、專業(114.4.22)'!$D$4:$E$17,2,FALSE),0),0)</f>
        <v>0</v>
      </c>
      <c r="M24" s="116">
        <f t="shared" si="0"/>
        <v>0</v>
      </c>
      <c r="N24" s="117">
        <f t="shared" si="1"/>
        <v>0</v>
      </c>
      <c r="O24" s="117">
        <f t="shared" si="2"/>
        <v>0</v>
      </c>
      <c r="P24" s="117">
        <f t="shared" si="3"/>
        <v>0</v>
      </c>
      <c r="Q24" s="117">
        <f t="shared" si="4"/>
        <v>0</v>
      </c>
      <c r="R24" s="116">
        <f t="shared" si="5"/>
        <v>0</v>
      </c>
      <c r="S24" s="117">
        <f t="shared" si="6"/>
        <v>0</v>
      </c>
      <c r="T24" s="116">
        <f t="shared" si="7"/>
        <v>0</v>
      </c>
      <c r="U24" s="117">
        <f t="shared" si="8"/>
        <v>0</v>
      </c>
      <c r="V24" s="116">
        <f>IF(M24=0,0,VLOOKUP(M24,'健保(114.1.1)'!$A$5:$H$54,8,TRUE))</f>
        <v>0</v>
      </c>
      <c r="W24" s="117">
        <f t="shared" si="9"/>
        <v>0</v>
      </c>
      <c r="X24" s="116">
        <f t="shared" si="10"/>
        <v>0</v>
      </c>
      <c r="Y24" s="117">
        <f t="shared" si="11"/>
        <v>0</v>
      </c>
    </row>
    <row r="25" spans="1:25">
      <c r="A25" s="81">
        <v>21</v>
      </c>
      <c r="B25" s="90"/>
      <c r="C25" s="83"/>
      <c r="D25" s="84"/>
      <c r="E25" s="85"/>
      <c r="F25" s="83"/>
      <c r="G25" s="83"/>
      <c r="H25" s="83"/>
      <c r="I25" s="91"/>
      <c r="J25" s="128">
        <f>IFERROR(VLOOKUP(D25,'俸額、主管、專業(114.4.22)'!$A$4:$B$49,2,FALSE),0)</f>
        <v>0</v>
      </c>
      <c r="K25" s="116">
        <f>IFERROR(INDEX('俸額、主管、專業(114.4.22)'!$D$3:$M$17,MATCH('設算工具-人事費(職員)'!C25,'俸額、主管、專業(114.4.22)'!$D$3:$D$17,0),MATCH('設算工具-人事費(職員)'!E25,'俸額、主管、專業(114.4.22)'!$D$3:$M$3,0)),0)</f>
        <v>0</v>
      </c>
      <c r="L25" s="116">
        <f>IFERROR(IF(F25="V",VLOOKUP(C25,'俸額、主管、專業(114.4.22)'!$D$4:$E$17,2,FALSE),0),0)</f>
        <v>0</v>
      </c>
      <c r="M25" s="116">
        <f t="shared" si="0"/>
        <v>0</v>
      </c>
      <c r="N25" s="117">
        <f t="shared" si="1"/>
        <v>0</v>
      </c>
      <c r="O25" s="117">
        <f t="shared" si="2"/>
        <v>0</v>
      </c>
      <c r="P25" s="117">
        <f t="shared" si="3"/>
        <v>0</v>
      </c>
      <c r="Q25" s="117">
        <f t="shared" si="4"/>
        <v>0</v>
      </c>
      <c r="R25" s="116">
        <f t="shared" si="5"/>
        <v>0</v>
      </c>
      <c r="S25" s="117">
        <f t="shared" si="6"/>
        <v>0</v>
      </c>
      <c r="T25" s="116">
        <f t="shared" si="7"/>
        <v>0</v>
      </c>
      <c r="U25" s="117">
        <f t="shared" si="8"/>
        <v>0</v>
      </c>
      <c r="V25" s="116">
        <f>IF(M25=0,0,VLOOKUP(M25,'健保(114.1.1)'!$A$5:$H$54,8,TRUE))</f>
        <v>0</v>
      </c>
      <c r="W25" s="117">
        <f t="shared" si="9"/>
        <v>0</v>
      </c>
      <c r="X25" s="116">
        <f t="shared" si="10"/>
        <v>0</v>
      </c>
      <c r="Y25" s="117">
        <f t="shared" si="11"/>
        <v>0</v>
      </c>
    </row>
    <row r="26" spans="1:25">
      <c r="A26" s="81">
        <v>22</v>
      </c>
      <c r="B26" s="90"/>
      <c r="C26" s="83"/>
      <c r="D26" s="84"/>
      <c r="E26" s="85"/>
      <c r="F26" s="83"/>
      <c r="G26" s="83"/>
      <c r="H26" s="83"/>
      <c r="I26" s="91"/>
      <c r="J26" s="128">
        <f>IFERROR(VLOOKUP(D26,'俸額、主管、專業(114.4.22)'!$A$4:$B$49,2,FALSE),0)</f>
        <v>0</v>
      </c>
      <c r="K26" s="116">
        <f>IFERROR(INDEX('俸額、主管、專業(114.4.22)'!$D$3:$M$17,MATCH('設算工具-人事費(職員)'!C26,'俸額、主管、專業(114.4.22)'!$D$3:$D$17,0),MATCH('設算工具-人事費(職員)'!E26,'俸額、主管、專業(114.4.22)'!$D$3:$M$3,0)),0)</f>
        <v>0</v>
      </c>
      <c r="L26" s="116">
        <f>IFERROR(IF(F26="V",VLOOKUP(C26,'俸額、主管、專業(114.4.22)'!$D$4:$E$17,2,FALSE),0),0)</f>
        <v>0</v>
      </c>
      <c r="M26" s="116">
        <f t="shared" si="0"/>
        <v>0</v>
      </c>
      <c r="N26" s="117">
        <f t="shared" si="1"/>
        <v>0</v>
      </c>
      <c r="O26" s="117">
        <f t="shared" si="2"/>
        <v>0</v>
      </c>
      <c r="P26" s="117">
        <f t="shared" si="3"/>
        <v>0</v>
      </c>
      <c r="Q26" s="117">
        <f t="shared" si="4"/>
        <v>0</v>
      </c>
      <c r="R26" s="116">
        <f t="shared" si="5"/>
        <v>0</v>
      </c>
      <c r="S26" s="117">
        <f t="shared" si="6"/>
        <v>0</v>
      </c>
      <c r="T26" s="116">
        <f t="shared" si="7"/>
        <v>0</v>
      </c>
      <c r="U26" s="117">
        <f t="shared" si="8"/>
        <v>0</v>
      </c>
      <c r="V26" s="116">
        <f>IF(M26=0,0,VLOOKUP(M26,'健保(114.1.1)'!$A$5:$H$54,8,TRUE))</f>
        <v>0</v>
      </c>
      <c r="W26" s="117">
        <f t="shared" si="9"/>
        <v>0</v>
      </c>
      <c r="X26" s="116">
        <f t="shared" si="10"/>
        <v>0</v>
      </c>
      <c r="Y26" s="117">
        <f t="shared" si="11"/>
        <v>0</v>
      </c>
    </row>
    <row r="27" spans="1:25">
      <c r="A27" s="81">
        <v>23</v>
      </c>
      <c r="B27" s="90"/>
      <c r="C27" s="83"/>
      <c r="D27" s="84"/>
      <c r="E27" s="85"/>
      <c r="F27" s="83"/>
      <c r="G27" s="83"/>
      <c r="H27" s="83"/>
      <c r="I27" s="91"/>
      <c r="J27" s="128">
        <f>IFERROR(VLOOKUP(D27,'俸額、主管、專業(114.4.22)'!$A$4:$B$49,2,FALSE),0)</f>
        <v>0</v>
      </c>
      <c r="K27" s="116">
        <f>IFERROR(INDEX('俸額、主管、專業(114.4.22)'!$D$3:$M$17,MATCH('設算工具-人事費(職員)'!C27,'俸額、主管、專業(114.4.22)'!$D$3:$D$17,0),MATCH('設算工具-人事費(職員)'!E27,'俸額、主管、專業(114.4.22)'!$D$3:$M$3,0)),0)</f>
        <v>0</v>
      </c>
      <c r="L27" s="116">
        <f>IFERROR(IF(F27="V",VLOOKUP(C27,'俸額、主管、專業(114.4.22)'!$D$4:$E$17,2,FALSE),0),0)</f>
        <v>0</v>
      </c>
      <c r="M27" s="116">
        <f t="shared" si="0"/>
        <v>0</v>
      </c>
      <c r="N27" s="117">
        <f t="shared" si="1"/>
        <v>0</v>
      </c>
      <c r="O27" s="117">
        <f t="shared" si="2"/>
        <v>0</v>
      </c>
      <c r="P27" s="117">
        <f t="shared" si="3"/>
        <v>0</v>
      </c>
      <c r="Q27" s="117">
        <f t="shared" si="4"/>
        <v>0</v>
      </c>
      <c r="R27" s="116">
        <f t="shared" si="5"/>
        <v>0</v>
      </c>
      <c r="S27" s="117">
        <f t="shared" si="6"/>
        <v>0</v>
      </c>
      <c r="T27" s="116">
        <f t="shared" si="7"/>
        <v>0</v>
      </c>
      <c r="U27" s="117">
        <f t="shared" si="8"/>
        <v>0</v>
      </c>
      <c r="V27" s="116">
        <f>IF(M27=0,0,VLOOKUP(M27,'健保(114.1.1)'!$A$5:$H$54,8,TRUE))</f>
        <v>0</v>
      </c>
      <c r="W27" s="117">
        <f t="shared" si="9"/>
        <v>0</v>
      </c>
      <c r="X27" s="116">
        <f t="shared" si="10"/>
        <v>0</v>
      </c>
      <c r="Y27" s="117">
        <f t="shared" si="11"/>
        <v>0</v>
      </c>
    </row>
    <row r="28" spans="1:25">
      <c r="A28" s="81">
        <v>24</v>
      </c>
      <c r="B28" s="90"/>
      <c r="C28" s="83"/>
      <c r="D28" s="84"/>
      <c r="E28" s="85"/>
      <c r="F28" s="83"/>
      <c r="G28" s="83"/>
      <c r="H28" s="83"/>
      <c r="I28" s="91"/>
      <c r="J28" s="128">
        <f>IFERROR(VLOOKUP(D28,'俸額、主管、專業(114.4.22)'!$A$4:$B$49,2,FALSE),0)</f>
        <v>0</v>
      </c>
      <c r="K28" s="116">
        <f>IFERROR(INDEX('俸額、主管、專業(114.4.22)'!$D$3:$M$17,MATCH('設算工具-人事費(職員)'!C28,'俸額、主管、專業(114.4.22)'!$D$3:$D$17,0),MATCH('設算工具-人事費(職員)'!E28,'俸額、主管、專業(114.4.22)'!$D$3:$M$3,0)),0)</f>
        <v>0</v>
      </c>
      <c r="L28" s="116">
        <f>IFERROR(IF(F28="V",VLOOKUP(C28,'俸額、主管、專業(114.4.22)'!$D$4:$E$17,2,FALSE),0),0)</f>
        <v>0</v>
      </c>
      <c r="M28" s="116">
        <f t="shared" si="0"/>
        <v>0</v>
      </c>
      <c r="N28" s="117">
        <f t="shared" si="1"/>
        <v>0</v>
      </c>
      <c r="O28" s="117">
        <f t="shared" si="2"/>
        <v>0</v>
      </c>
      <c r="P28" s="117">
        <f t="shared" si="3"/>
        <v>0</v>
      </c>
      <c r="Q28" s="117">
        <f t="shared" si="4"/>
        <v>0</v>
      </c>
      <c r="R28" s="116">
        <f t="shared" si="5"/>
        <v>0</v>
      </c>
      <c r="S28" s="117">
        <f t="shared" si="6"/>
        <v>0</v>
      </c>
      <c r="T28" s="116">
        <f t="shared" si="7"/>
        <v>0</v>
      </c>
      <c r="U28" s="117">
        <f t="shared" si="8"/>
        <v>0</v>
      </c>
      <c r="V28" s="116">
        <f>IF(M28=0,0,VLOOKUP(M28,'健保(114.1.1)'!$A$5:$H$54,8,TRUE))</f>
        <v>0</v>
      </c>
      <c r="W28" s="117">
        <f t="shared" si="9"/>
        <v>0</v>
      </c>
      <c r="X28" s="116">
        <f t="shared" si="10"/>
        <v>0</v>
      </c>
      <c r="Y28" s="117">
        <f t="shared" si="11"/>
        <v>0</v>
      </c>
    </row>
    <row r="29" spans="1:25">
      <c r="A29" s="81">
        <v>25</v>
      </c>
      <c r="B29" s="90"/>
      <c r="C29" s="83"/>
      <c r="D29" s="84"/>
      <c r="E29" s="85"/>
      <c r="F29" s="83"/>
      <c r="G29" s="83"/>
      <c r="H29" s="83"/>
      <c r="I29" s="91"/>
      <c r="J29" s="128">
        <f>IFERROR(VLOOKUP(D29,'俸額、主管、專業(114.4.22)'!$A$4:$B$49,2,FALSE),0)</f>
        <v>0</v>
      </c>
      <c r="K29" s="116">
        <f>IFERROR(INDEX('俸額、主管、專業(114.4.22)'!$D$3:$M$17,MATCH('設算工具-人事費(職員)'!C29,'俸額、主管、專業(114.4.22)'!$D$3:$D$17,0),MATCH('設算工具-人事費(職員)'!E29,'俸額、主管、專業(114.4.22)'!$D$3:$M$3,0)),0)</f>
        <v>0</v>
      </c>
      <c r="L29" s="116">
        <f>IFERROR(IF(F29="V",VLOOKUP(C29,'俸額、主管、專業(114.4.22)'!$D$4:$E$17,2,FALSE),0),0)</f>
        <v>0</v>
      </c>
      <c r="M29" s="116">
        <f t="shared" si="0"/>
        <v>0</v>
      </c>
      <c r="N29" s="117">
        <f t="shared" si="1"/>
        <v>0</v>
      </c>
      <c r="O29" s="117">
        <f t="shared" si="2"/>
        <v>0</v>
      </c>
      <c r="P29" s="117">
        <f t="shared" si="3"/>
        <v>0</v>
      </c>
      <c r="Q29" s="117">
        <f t="shared" si="4"/>
        <v>0</v>
      </c>
      <c r="R29" s="116">
        <f t="shared" si="5"/>
        <v>0</v>
      </c>
      <c r="S29" s="117">
        <f t="shared" si="6"/>
        <v>0</v>
      </c>
      <c r="T29" s="116">
        <f t="shared" si="7"/>
        <v>0</v>
      </c>
      <c r="U29" s="117">
        <f t="shared" si="8"/>
        <v>0</v>
      </c>
      <c r="V29" s="116">
        <f>IF(M29=0,0,VLOOKUP(M29,'健保(114.1.1)'!$A$5:$H$54,8,TRUE))</f>
        <v>0</v>
      </c>
      <c r="W29" s="117">
        <f t="shared" si="9"/>
        <v>0</v>
      </c>
      <c r="X29" s="116">
        <f t="shared" si="10"/>
        <v>0</v>
      </c>
      <c r="Y29" s="117">
        <f t="shared" si="11"/>
        <v>0</v>
      </c>
    </row>
    <row r="30" spans="1:25">
      <c r="A30" s="81">
        <v>26</v>
      </c>
      <c r="B30" s="90"/>
      <c r="C30" s="83"/>
      <c r="D30" s="84"/>
      <c r="E30" s="85"/>
      <c r="F30" s="83"/>
      <c r="G30" s="83"/>
      <c r="H30" s="83"/>
      <c r="I30" s="91"/>
      <c r="J30" s="128">
        <f>IFERROR(VLOOKUP(D30,'俸額、主管、專業(114.4.22)'!$A$4:$B$49,2,FALSE),0)</f>
        <v>0</v>
      </c>
      <c r="K30" s="116">
        <f>IFERROR(INDEX('俸額、主管、專業(114.4.22)'!$D$3:$M$17,MATCH('設算工具-人事費(職員)'!C30,'俸額、主管、專業(114.4.22)'!$D$3:$D$17,0),MATCH('設算工具-人事費(職員)'!E30,'俸額、主管、專業(114.4.22)'!$D$3:$M$3,0)),0)</f>
        <v>0</v>
      </c>
      <c r="L30" s="116">
        <f>IFERROR(IF(F30="V",VLOOKUP(C30,'俸額、主管、專業(114.4.22)'!$D$4:$E$17,2,FALSE),0),0)</f>
        <v>0</v>
      </c>
      <c r="M30" s="116">
        <f t="shared" si="0"/>
        <v>0</v>
      </c>
      <c r="N30" s="117">
        <f t="shared" si="1"/>
        <v>0</v>
      </c>
      <c r="O30" s="117">
        <f t="shared" si="2"/>
        <v>0</v>
      </c>
      <c r="P30" s="117">
        <f t="shared" si="3"/>
        <v>0</v>
      </c>
      <c r="Q30" s="117">
        <f t="shared" si="4"/>
        <v>0</v>
      </c>
      <c r="R30" s="116">
        <f t="shared" si="5"/>
        <v>0</v>
      </c>
      <c r="S30" s="117">
        <f t="shared" si="6"/>
        <v>0</v>
      </c>
      <c r="T30" s="116">
        <f t="shared" si="7"/>
        <v>0</v>
      </c>
      <c r="U30" s="117">
        <f t="shared" si="8"/>
        <v>0</v>
      </c>
      <c r="V30" s="116">
        <f>IF(M30=0,0,VLOOKUP(M30,'健保(114.1.1)'!$A$5:$H$54,8,TRUE))</f>
        <v>0</v>
      </c>
      <c r="W30" s="117">
        <f t="shared" si="9"/>
        <v>0</v>
      </c>
      <c r="X30" s="116">
        <f t="shared" si="10"/>
        <v>0</v>
      </c>
      <c r="Y30" s="117">
        <f t="shared" si="11"/>
        <v>0</v>
      </c>
    </row>
    <row r="31" spans="1:25">
      <c r="A31" s="81">
        <v>27</v>
      </c>
      <c r="B31" s="90"/>
      <c r="C31" s="83"/>
      <c r="D31" s="84"/>
      <c r="E31" s="85"/>
      <c r="F31" s="83"/>
      <c r="G31" s="83"/>
      <c r="H31" s="83"/>
      <c r="I31" s="91"/>
      <c r="J31" s="128">
        <f>IFERROR(VLOOKUP(D31,'俸額、主管、專業(114.4.22)'!$A$4:$B$49,2,FALSE),0)</f>
        <v>0</v>
      </c>
      <c r="K31" s="116">
        <f>IFERROR(INDEX('俸額、主管、專業(114.4.22)'!$D$3:$M$17,MATCH('設算工具-人事費(職員)'!C31,'俸額、主管、專業(114.4.22)'!$D$3:$D$17,0),MATCH('設算工具-人事費(職員)'!E31,'俸額、主管、專業(114.4.22)'!$D$3:$M$3,0)),0)</f>
        <v>0</v>
      </c>
      <c r="L31" s="116">
        <f>IFERROR(IF(F31="V",VLOOKUP(C31,'俸額、主管、專業(114.4.22)'!$D$4:$E$17,2,FALSE),0),0)</f>
        <v>0</v>
      </c>
      <c r="M31" s="116">
        <f t="shared" si="0"/>
        <v>0</v>
      </c>
      <c r="N31" s="117">
        <f t="shared" si="1"/>
        <v>0</v>
      </c>
      <c r="O31" s="117">
        <f t="shared" si="2"/>
        <v>0</v>
      </c>
      <c r="P31" s="117">
        <f t="shared" si="3"/>
        <v>0</v>
      </c>
      <c r="Q31" s="117">
        <f t="shared" si="4"/>
        <v>0</v>
      </c>
      <c r="R31" s="116">
        <f t="shared" si="5"/>
        <v>0</v>
      </c>
      <c r="S31" s="117">
        <f t="shared" si="6"/>
        <v>0</v>
      </c>
      <c r="T31" s="116">
        <f t="shared" si="7"/>
        <v>0</v>
      </c>
      <c r="U31" s="117">
        <f t="shared" si="8"/>
        <v>0</v>
      </c>
      <c r="V31" s="116">
        <f>IF(M31=0,0,VLOOKUP(M31,'健保(114.1.1)'!$A$5:$H$54,8,TRUE))</f>
        <v>0</v>
      </c>
      <c r="W31" s="117">
        <f t="shared" si="9"/>
        <v>0</v>
      </c>
      <c r="X31" s="116">
        <f t="shared" si="10"/>
        <v>0</v>
      </c>
      <c r="Y31" s="117">
        <f t="shared" si="11"/>
        <v>0</v>
      </c>
    </row>
    <row r="32" spans="1:25">
      <c r="A32" s="81">
        <v>28</v>
      </c>
      <c r="B32" s="90"/>
      <c r="C32" s="83"/>
      <c r="D32" s="84"/>
      <c r="E32" s="85"/>
      <c r="F32" s="83"/>
      <c r="G32" s="83"/>
      <c r="H32" s="83"/>
      <c r="I32" s="91"/>
      <c r="J32" s="128">
        <f>IFERROR(VLOOKUP(D32,'俸額、主管、專業(114.4.22)'!$A$4:$B$49,2,FALSE),0)</f>
        <v>0</v>
      </c>
      <c r="K32" s="116">
        <f>IFERROR(INDEX('俸額、主管、專業(114.4.22)'!$D$3:$M$17,MATCH('設算工具-人事費(職員)'!C32,'俸額、主管、專業(114.4.22)'!$D$3:$D$17,0),MATCH('設算工具-人事費(職員)'!E32,'俸額、主管、專業(114.4.22)'!$D$3:$M$3,0)),0)</f>
        <v>0</v>
      </c>
      <c r="L32" s="116">
        <f>IFERROR(IF(F32="V",VLOOKUP(C32,'俸額、主管、專業(114.4.22)'!$D$4:$E$17,2,FALSE),0),0)</f>
        <v>0</v>
      </c>
      <c r="M32" s="116">
        <f t="shared" si="0"/>
        <v>0</v>
      </c>
      <c r="N32" s="117">
        <f t="shared" si="1"/>
        <v>0</v>
      </c>
      <c r="O32" s="117">
        <f t="shared" si="2"/>
        <v>0</v>
      </c>
      <c r="P32" s="117">
        <f t="shared" si="3"/>
        <v>0</v>
      </c>
      <c r="Q32" s="117">
        <f t="shared" si="4"/>
        <v>0</v>
      </c>
      <c r="R32" s="116">
        <f t="shared" si="5"/>
        <v>0</v>
      </c>
      <c r="S32" s="117">
        <f t="shared" si="6"/>
        <v>0</v>
      </c>
      <c r="T32" s="116">
        <f t="shared" si="7"/>
        <v>0</v>
      </c>
      <c r="U32" s="117">
        <f t="shared" si="8"/>
        <v>0</v>
      </c>
      <c r="V32" s="116">
        <f>IF(M32=0,0,VLOOKUP(M32,'健保(114.1.1)'!$A$5:$H$54,8,TRUE))</f>
        <v>0</v>
      </c>
      <c r="W32" s="117">
        <f t="shared" si="9"/>
        <v>0</v>
      </c>
      <c r="X32" s="116">
        <f t="shared" si="10"/>
        <v>0</v>
      </c>
      <c r="Y32" s="117">
        <f t="shared" si="11"/>
        <v>0</v>
      </c>
    </row>
    <row r="33" spans="1:25">
      <c r="A33" s="81">
        <v>29</v>
      </c>
      <c r="B33" s="90"/>
      <c r="C33" s="83"/>
      <c r="D33" s="84"/>
      <c r="E33" s="85"/>
      <c r="F33" s="83"/>
      <c r="G33" s="83"/>
      <c r="H33" s="83"/>
      <c r="I33" s="91"/>
      <c r="J33" s="128">
        <f>IFERROR(VLOOKUP(D33,'俸額、主管、專業(114.4.22)'!$A$4:$B$49,2,FALSE),0)</f>
        <v>0</v>
      </c>
      <c r="K33" s="116">
        <f>IFERROR(INDEX('俸額、主管、專業(114.4.22)'!$D$3:$M$17,MATCH('設算工具-人事費(職員)'!C33,'俸額、主管、專業(114.4.22)'!$D$3:$D$17,0),MATCH('設算工具-人事費(職員)'!E33,'俸額、主管、專業(114.4.22)'!$D$3:$M$3,0)),0)</f>
        <v>0</v>
      </c>
      <c r="L33" s="116">
        <f>IFERROR(IF(F33="V",VLOOKUP(C33,'俸額、主管、專業(114.4.22)'!$D$4:$E$17,2,FALSE),0),0)</f>
        <v>0</v>
      </c>
      <c r="M33" s="116">
        <f t="shared" si="0"/>
        <v>0</v>
      </c>
      <c r="N33" s="117">
        <f t="shared" si="1"/>
        <v>0</v>
      </c>
      <c r="O33" s="117">
        <f t="shared" si="2"/>
        <v>0</v>
      </c>
      <c r="P33" s="117">
        <f t="shared" si="3"/>
        <v>0</v>
      </c>
      <c r="Q33" s="117">
        <f t="shared" si="4"/>
        <v>0</v>
      </c>
      <c r="R33" s="116">
        <f t="shared" si="5"/>
        <v>0</v>
      </c>
      <c r="S33" s="117">
        <f t="shared" si="6"/>
        <v>0</v>
      </c>
      <c r="T33" s="116">
        <f t="shared" si="7"/>
        <v>0</v>
      </c>
      <c r="U33" s="117">
        <f t="shared" si="8"/>
        <v>0</v>
      </c>
      <c r="V33" s="116">
        <f>IF(M33=0,0,VLOOKUP(M33,'健保(114.1.1)'!$A$5:$H$54,8,TRUE))</f>
        <v>0</v>
      </c>
      <c r="W33" s="117">
        <f t="shared" si="9"/>
        <v>0</v>
      </c>
      <c r="X33" s="116">
        <f t="shared" si="10"/>
        <v>0</v>
      </c>
      <c r="Y33" s="117">
        <f t="shared" si="11"/>
        <v>0</v>
      </c>
    </row>
    <row r="34" spans="1:25">
      <c r="A34" s="81">
        <v>30</v>
      </c>
      <c r="B34" s="92"/>
      <c r="C34" s="83"/>
      <c r="D34" s="84"/>
      <c r="E34" s="85"/>
      <c r="F34" s="83"/>
      <c r="G34" s="83"/>
      <c r="H34" s="83"/>
      <c r="I34" s="93"/>
      <c r="J34" s="128">
        <f>IFERROR(VLOOKUP(D34,'俸額、主管、專業(114.4.22)'!$A$4:$B$49,2,FALSE),0)</f>
        <v>0</v>
      </c>
      <c r="K34" s="116">
        <f>IFERROR(INDEX('俸額、主管、專業(114.4.22)'!$D$3:$M$17,MATCH('設算工具-人事費(職員)'!C34,'俸額、主管、專業(114.4.22)'!$D$3:$D$17,0),MATCH('設算工具-人事費(職員)'!E34,'俸額、主管、專業(114.4.22)'!$D$3:$M$3,0)),0)</f>
        <v>0</v>
      </c>
      <c r="L34" s="116">
        <f>IFERROR(IF(F34="V",VLOOKUP(C34,'俸額、主管、專業(114.4.22)'!$D$4:$E$17,2,FALSE),0),0)</f>
        <v>0</v>
      </c>
      <c r="M34" s="116">
        <f t="shared" ref="M34:M48" si="12">SUM(J34:L34)</f>
        <v>0</v>
      </c>
      <c r="N34" s="117">
        <f t="shared" ref="N34:N48" si="13">M34*12</f>
        <v>0</v>
      </c>
      <c r="O34" s="117">
        <f t="shared" ref="O34:O48" si="14">IF(G34="V",M34*2,M34)</f>
        <v>0</v>
      </c>
      <c r="P34" s="117">
        <f t="shared" ref="P34:P48" si="15">ROUND(M34*1.5,0)</f>
        <v>0</v>
      </c>
      <c r="Q34" s="117">
        <f t="shared" ref="Q34:Q48" si="16">IF(I34&lt;=10,I34*1600,16000)</f>
        <v>0</v>
      </c>
      <c r="R34" s="116">
        <f t="shared" ref="R34:R48" si="17">IF(I34&lt;=10,0,I34-10)</f>
        <v>0</v>
      </c>
      <c r="S34" s="117">
        <f t="shared" ref="S34:S48" si="18">ROUND(M34/240*8,0)*R34</f>
        <v>0</v>
      </c>
      <c r="T34" s="116">
        <f t="shared" ref="T34:T48" si="19">ROUND(J34*2*0.15*0.65,0)</f>
        <v>0</v>
      </c>
      <c r="U34" s="117">
        <f t="shared" ref="U34:U48" si="20">T34*12</f>
        <v>0</v>
      </c>
      <c r="V34" s="116">
        <f>IF(M34=0,0,VLOOKUP(M34,'健保(114.1.1)'!$A$5:$H$54,8,TRUE))</f>
        <v>0</v>
      </c>
      <c r="W34" s="117">
        <f t="shared" ref="W34:W48" si="21">V34*12</f>
        <v>0</v>
      </c>
      <c r="X34" s="116">
        <f t="shared" ref="X34:X48" si="22">IF(H34="V",ROUND(J34*0.1633*0.65,0),ROUND(J34*0.0722*0.65,0))</f>
        <v>0</v>
      </c>
      <c r="Y34" s="117">
        <f t="shared" ref="Y34:Y48" si="23">X34*12</f>
        <v>0</v>
      </c>
    </row>
    <row r="35" spans="1:25">
      <c r="A35" s="81">
        <v>31</v>
      </c>
      <c r="B35" s="92"/>
      <c r="C35" s="83"/>
      <c r="D35" s="84"/>
      <c r="E35" s="85"/>
      <c r="F35" s="83"/>
      <c r="G35" s="83"/>
      <c r="H35" s="83"/>
      <c r="I35" s="93"/>
      <c r="J35" s="128">
        <f>IFERROR(VLOOKUP(D35,'俸額、主管、專業(114.4.22)'!$A$4:$B$49,2,FALSE),0)</f>
        <v>0</v>
      </c>
      <c r="K35" s="116">
        <f>IFERROR(INDEX('俸額、主管、專業(114.4.22)'!$D$3:$M$17,MATCH('設算工具-人事費(職員)'!C35,'俸額、主管、專業(114.4.22)'!$D$3:$D$17,0),MATCH('設算工具-人事費(職員)'!E35,'俸額、主管、專業(114.4.22)'!$D$3:$M$3,0)),0)</f>
        <v>0</v>
      </c>
      <c r="L35" s="116">
        <f>IFERROR(IF(F35="V",VLOOKUP(C35,'俸額、主管、專業(114.4.22)'!$D$4:$E$17,2,FALSE),0),0)</f>
        <v>0</v>
      </c>
      <c r="M35" s="116">
        <f t="shared" si="12"/>
        <v>0</v>
      </c>
      <c r="N35" s="117">
        <f t="shared" si="13"/>
        <v>0</v>
      </c>
      <c r="O35" s="117">
        <f t="shared" si="14"/>
        <v>0</v>
      </c>
      <c r="P35" s="117">
        <f t="shared" si="15"/>
        <v>0</v>
      </c>
      <c r="Q35" s="117">
        <f t="shared" si="16"/>
        <v>0</v>
      </c>
      <c r="R35" s="116">
        <f t="shared" si="17"/>
        <v>0</v>
      </c>
      <c r="S35" s="117">
        <f t="shared" si="18"/>
        <v>0</v>
      </c>
      <c r="T35" s="116">
        <f t="shared" si="19"/>
        <v>0</v>
      </c>
      <c r="U35" s="117">
        <f t="shared" si="20"/>
        <v>0</v>
      </c>
      <c r="V35" s="116">
        <f>IF(M35=0,0,VLOOKUP(M35,'健保(114.1.1)'!$A$5:$H$54,8,TRUE))</f>
        <v>0</v>
      </c>
      <c r="W35" s="117">
        <f t="shared" si="21"/>
        <v>0</v>
      </c>
      <c r="X35" s="116">
        <f t="shared" si="22"/>
        <v>0</v>
      </c>
      <c r="Y35" s="117">
        <f t="shared" si="23"/>
        <v>0</v>
      </c>
    </row>
    <row r="36" spans="1:25">
      <c r="A36" s="81">
        <v>32</v>
      </c>
      <c r="B36" s="92"/>
      <c r="C36" s="83"/>
      <c r="D36" s="84"/>
      <c r="E36" s="85"/>
      <c r="F36" s="83"/>
      <c r="G36" s="83"/>
      <c r="H36" s="83"/>
      <c r="I36" s="93"/>
      <c r="J36" s="128">
        <f>IFERROR(VLOOKUP(D36,'俸額、主管、專業(114.4.22)'!$A$4:$B$49,2,FALSE),0)</f>
        <v>0</v>
      </c>
      <c r="K36" s="116">
        <f>IFERROR(INDEX('俸額、主管、專業(114.4.22)'!$D$3:$M$17,MATCH('設算工具-人事費(職員)'!C36,'俸額、主管、專業(114.4.22)'!$D$3:$D$17,0),MATCH('設算工具-人事費(職員)'!E36,'俸額、主管、專業(114.4.22)'!$D$3:$M$3,0)),0)</f>
        <v>0</v>
      </c>
      <c r="L36" s="116">
        <f>IFERROR(IF(F36="V",VLOOKUP(C36,'俸額、主管、專業(114.4.22)'!$D$4:$E$17,2,FALSE),0),0)</f>
        <v>0</v>
      </c>
      <c r="M36" s="116">
        <f t="shared" si="12"/>
        <v>0</v>
      </c>
      <c r="N36" s="117">
        <f t="shared" si="13"/>
        <v>0</v>
      </c>
      <c r="O36" s="117">
        <f t="shared" si="14"/>
        <v>0</v>
      </c>
      <c r="P36" s="117">
        <f t="shared" si="15"/>
        <v>0</v>
      </c>
      <c r="Q36" s="117">
        <f t="shared" si="16"/>
        <v>0</v>
      </c>
      <c r="R36" s="116">
        <f t="shared" si="17"/>
        <v>0</v>
      </c>
      <c r="S36" s="117">
        <f t="shared" si="18"/>
        <v>0</v>
      </c>
      <c r="T36" s="116">
        <f t="shared" si="19"/>
        <v>0</v>
      </c>
      <c r="U36" s="117">
        <f t="shared" si="20"/>
        <v>0</v>
      </c>
      <c r="V36" s="116">
        <f>IF(M36=0,0,VLOOKUP(M36,'健保(114.1.1)'!$A$5:$H$54,8,TRUE))</f>
        <v>0</v>
      </c>
      <c r="W36" s="117">
        <f t="shared" si="21"/>
        <v>0</v>
      </c>
      <c r="X36" s="116">
        <f t="shared" si="22"/>
        <v>0</v>
      </c>
      <c r="Y36" s="117">
        <f t="shared" si="23"/>
        <v>0</v>
      </c>
    </row>
    <row r="37" spans="1:25">
      <c r="A37" s="81">
        <v>33</v>
      </c>
      <c r="B37" s="92"/>
      <c r="C37" s="83"/>
      <c r="D37" s="84"/>
      <c r="E37" s="85"/>
      <c r="F37" s="83"/>
      <c r="G37" s="83"/>
      <c r="H37" s="83"/>
      <c r="I37" s="93"/>
      <c r="J37" s="128">
        <f>IFERROR(VLOOKUP(D37,'俸額、主管、專業(114.4.22)'!$A$4:$B$49,2,FALSE),0)</f>
        <v>0</v>
      </c>
      <c r="K37" s="116">
        <f>IFERROR(INDEX('俸額、主管、專業(114.4.22)'!$D$3:$M$17,MATCH('設算工具-人事費(職員)'!C37,'俸額、主管、專業(114.4.22)'!$D$3:$D$17,0),MATCH('設算工具-人事費(職員)'!E37,'俸額、主管、專業(114.4.22)'!$D$3:$M$3,0)),0)</f>
        <v>0</v>
      </c>
      <c r="L37" s="116">
        <f>IFERROR(IF(F37="V",VLOOKUP(C37,'俸額、主管、專業(114.4.22)'!$D$4:$E$17,2,FALSE),0),0)</f>
        <v>0</v>
      </c>
      <c r="M37" s="116">
        <f t="shared" si="12"/>
        <v>0</v>
      </c>
      <c r="N37" s="117">
        <f t="shared" si="13"/>
        <v>0</v>
      </c>
      <c r="O37" s="117">
        <f t="shared" si="14"/>
        <v>0</v>
      </c>
      <c r="P37" s="117">
        <f t="shared" si="15"/>
        <v>0</v>
      </c>
      <c r="Q37" s="117">
        <f t="shared" si="16"/>
        <v>0</v>
      </c>
      <c r="R37" s="116">
        <f t="shared" si="17"/>
        <v>0</v>
      </c>
      <c r="S37" s="117">
        <f t="shared" si="18"/>
        <v>0</v>
      </c>
      <c r="T37" s="116">
        <f t="shared" si="19"/>
        <v>0</v>
      </c>
      <c r="U37" s="117">
        <f t="shared" si="20"/>
        <v>0</v>
      </c>
      <c r="V37" s="116">
        <f>IF(M37=0,0,VLOOKUP(M37,'健保(114.1.1)'!$A$5:$H$54,8,TRUE))</f>
        <v>0</v>
      </c>
      <c r="W37" s="117">
        <f t="shared" si="21"/>
        <v>0</v>
      </c>
      <c r="X37" s="116">
        <f t="shared" si="22"/>
        <v>0</v>
      </c>
      <c r="Y37" s="117">
        <f t="shared" si="23"/>
        <v>0</v>
      </c>
    </row>
    <row r="38" spans="1:25">
      <c r="A38" s="81">
        <v>34</v>
      </c>
      <c r="B38" s="92"/>
      <c r="C38" s="83"/>
      <c r="D38" s="84"/>
      <c r="E38" s="85"/>
      <c r="F38" s="83"/>
      <c r="G38" s="83"/>
      <c r="H38" s="83"/>
      <c r="I38" s="93"/>
      <c r="J38" s="128">
        <f>IFERROR(VLOOKUP(D38,'俸額、主管、專業(114.4.22)'!$A$4:$B$49,2,FALSE),0)</f>
        <v>0</v>
      </c>
      <c r="K38" s="116">
        <f>IFERROR(INDEX('俸額、主管、專業(114.4.22)'!$D$3:$M$17,MATCH('設算工具-人事費(職員)'!C38,'俸額、主管、專業(114.4.22)'!$D$3:$D$17,0),MATCH('設算工具-人事費(職員)'!E38,'俸額、主管、專業(114.4.22)'!$D$3:$M$3,0)),0)</f>
        <v>0</v>
      </c>
      <c r="L38" s="116">
        <f>IFERROR(IF(F38="V",VLOOKUP(C38,'俸額、主管、專業(114.4.22)'!$D$4:$E$17,2,FALSE),0),0)</f>
        <v>0</v>
      </c>
      <c r="M38" s="116">
        <f t="shared" si="12"/>
        <v>0</v>
      </c>
      <c r="N38" s="117">
        <f t="shared" si="13"/>
        <v>0</v>
      </c>
      <c r="O38" s="117">
        <f t="shared" si="14"/>
        <v>0</v>
      </c>
      <c r="P38" s="117">
        <f t="shared" si="15"/>
        <v>0</v>
      </c>
      <c r="Q38" s="117">
        <f t="shared" si="16"/>
        <v>0</v>
      </c>
      <c r="R38" s="116">
        <f t="shared" si="17"/>
        <v>0</v>
      </c>
      <c r="S38" s="117">
        <f t="shared" si="18"/>
        <v>0</v>
      </c>
      <c r="T38" s="116">
        <f t="shared" si="19"/>
        <v>0</v>
      </c>
      <c r="U38" s="117">
        <f t="shared" si="20"/>
        <v>0</v>
      </c>
      <c r="V38" s="116">
        <f>IF(M38=0,0,VLOOKUP(M38,'健保(114.1.1)'!$A$5:$H$54,8,TRUE))</f>
        <v>0</v>
      </c>
      <c r="W38" s="117">
        <f t="shared" si="21"/>
        <v>0</v>
      </c>
      <c r="X38" s="116">
        <f t="shared" si="22"/>
        <v>0</v>
      </c>
      <c r="Y38" s="117">
        <f t="shared" si="23"/>
        <v>0</v>
      </c>
    </row>
    <row r="39" spans="1:25">
      <c r="A39" s="81">
        <v>35</v>
      </c>
      <c r="B39" s="92"/>
      <c r="C39" s="83"/>
      <c r="D39" s="84"/>
      <c r="E39" s="85"/>
      <c r="F39" s="83"/>
      <c r="G39" s="83"/>
      <c r="H39" s="83"/>
      <c r="I39" s="93"/>
      <c r="J39" s="128">
        <f>IFERROR(VLOOKUP(D39,'俸額、主管、專業(114.4.22)'!$A$4:$B$49,2,FALSE),0)</f>
        <v>0</v>
      </c>
      <c r="K39" s="116">
        <f>IFERROR(INDEX('俸額、主管、專業(114.4.22)'!$D$3:$M$17,MATCH('設算工具-人事費(職員)'!C39,'俸額、主管、專業(114.4.22)'!$D$3:$D$17,0),MATCH('設算工具-人事費(職員)'!E39,'俸額、主管、專業(114.4.22)'!$D$3:$M$3,0)),0)</f>
        <v>0</v>
      </c>
      <c r="L39" s="116">
        <f>IFERROR(IF(F39="V",VLOOKUP(C39,'俸額、主管、專業(114.4.22)'!$D$4:$E$17,2,FALSE),0),0)</f>
        <v>0</v>
      </c>
      <c r="M39" s="116">
        <f t="shared" si="12"/>
        <v>0</v>
      </c>
      <c r="N39" s="117">
        <f t="shared" si="13"/>
        <v>0</v>
      </c>
      <c r="O39" s="117">
        <f t="shared" si="14"/>
        <v>0</v>
      </c>
      <c r="P39" s="117">
        <f t="shared" si="15"/>
        <v>0</v>
      </c>
      <c r="Q39" s="117">
        <f t="shared" si="16"/>
        <v>0</v>
      </c>
      <c r="R39" s="116">
        <f t="shared" si="17"/>
        <v>0</v>
      </c>
      <c r="S39" s="117">
        <f t="shared" si="18"/>
        <v>0</v>
      </c>
      <c r="T39" s="116">
        <f t="shared" si="19"/>
        <v>0</v>
      </c>
      <c r="U39" s="117">
        <f t="shared" si="20"/>
        <v>0</v>
      </c>
      <c r="V39" s="116">
        <f>IF(M39=0,0,VLOOKUP(M39,'健保(114.1.1)'!$A$5:$H$54,8,TRUE))</f>
        <v>0</v>
      </c>
      <c r="W39" s="117">
        <f t="shared" si="21"/>
        <v>0</v>
      </c>
      <c r="X39" s="116">
        <f t="shared" si="22"/>
        <v>0</v>
      </c>
      <c r="Y39" s="117">
        <f t="shared" si="23"/>
        <v>0</v>
      </c>
    </row>
    <row r="40" spans="1:25">
      <c r="A40" s="81">
        <v>36</v>
      </c>
      <c r="B40" s="92"/>
      <c r="C40" s="83"/>
      <c r="D40" s="84"/>
      <c r="E40" s="85"/>
      <c r="F40" s="83"/>
      <c r="G40" s="83"/>
      <c r="H40" s="83"/>
      <c r="I40" s="93"/>
      <c r="J40" s="128">
        <f>IFERROR(VLOOKUP(D40,'俸額、主管、專業(114.4.22)'!$A$4:$B$49,2,FALSE),0)</f>
        <v>0</v>
      </c>
      <c r="K40" s="116">
        <f>IFERROR(INDEX('俸額、主管、專業(114.4.22)'!$D$3:$M$17,MATCH('設算工具-人事費(職員)'!C40,'俸額、主管、專業(114.4.22)'!$D$3:$D$17,0),MATCH('設算工具-人事費(職員)'!E40,'俸額、主管、專業(114.4.22)'!$D$3:$M$3,0)),0)</f>
        <v>0</v>
      </c>
      <c r="L40" s="116">
        <f>IFERROR(IF(F40="V",VLOOKUP(C40,'俸額、主管、專業(114.4.22)'!$D$4:$E$17,2,FALSE),0),0)</f>
        <v>0</v>
      </c>
      <c r="M40" s="116">
        <f t="shared" si="12"/>
        <v>0</v>
      </c>
      <c r="N40" s="117">
        <f t="shared" si="13"/>
        <v>0</v>
      </c>
      <c r="O40" s="117">
        <f t="shared" si="14"/>
        <v>0</v>
      </c>
      <c r="P40" s="117">
        <f t="shared" si="15"/>
        <v>0</v>
      </c>
      <c r="Q40" s="117">
        <f t="shared" si="16"/>
        <v>0</v>
      </c>
      <c r="R40" s="116">
        <f t="shared" si="17"/>
        <v>0</v>
      </c>
      <c r="S40" s="117">
        <f t="shared" si="18"/>
        <v>0</v>
      </c>
      <c r="T40" s="116">
        <f t="shared" si="19"/>
        <v>0</v>
      </c>
      <c r="U40" s="117">
        <f t="shared" si="20"/>
        <v>0</v>
      </c>
      <c r="V40" s="116">
        <f>IF(M40=0,0,VLOOKUP(M40,'健保(114.1.1)'!$A$5:$H$54,8,TRUE))</f>
        <v>0</v>
      </c>
      <c r="W40" s="117">
        <f t="shared" si="21"/>
        <v>0</v>
      </c>
      <c r="X40" s="116">
        <f t="shared" si="22"/>
        <v>0</v>
      </c>
      <c r="Y40" s="117">
        <f t="shared" si="23"/>
        <v>0</v>
      </c>
    </row>
    <row r="41" spans="1:25">
      <c r="A41" s="81">
        <v>37</v>
      </c>
      <c r="B41" s="92"/>
      <c r="C41" s="83"/>
      <c r="D41" s="84"/>
      <c r="E41" s="85"/>
      <c r="F41" s="83"/>
      <c r="G41" s="83"/>
      <c r="H41" s="83"/>
      <c r="I41" s="93"/>
      <c r="J41" s="128">
        <f>IFERROR(VLOOKUP(D41,'俸額、主管、專業(114.4.22)'!$A$4:$B$49,2,FALSE),0)</f>
        <v>0</v>
      </c>
      <c r="K41" s="116">
        <f>IFERROR(INDEX('俸額、主管、專業(114.4.22)'!$D$3:$M$17,MATCH('設算工具-人事費(職員)'!C41,'俸額、主管、專業(114.4.22)'!$D$3:$D$17,0),MATCH('設算工具-人事費(職員)'!E41,'俸額、主管、專業(114.4.22)'!$D$3:$M$3,0)),0)</f>
        <v>0</v>
      </c>
      <c r="L41" s="116">
        <f>IFERROR(IF(F41="V",VLOOKUP(C41,'俸額、主管、專業(114.4.22)'!$D$4:$E$17,2,FALSE),0),0)</f>
        <v>0</v>
      </c>
      <c r="M41" s="116">
        <f t="shared" si="12"/>
        <v>0</v>
      </c>
      <c r="N41" s="117">
        <f t="shared" si="13"/>
        <v>0</v>
      </c>
      <c r="O41" s="117">
        <f t="shared" si="14"/>
        <v>0</v>
      </c>
      <c r="P41" s="117">
        <f t="shared" si="15"/>
        <v>0</v>
      </c>
      <c r="Q41" s="117">
        <f t="shared" si="16"/>
        <v>0</v>
      </c>
      <c r="R41" s="116">
        <f t="shared" si="17"/>
        <v>0</v>
      </c>
      <c r="S41" s="117">
        <f t="shared" si="18"/>
        <v>0</v>
      </c>
      <c r="T41" s="116">
        <f t="shared" si="19"/>
        <v>0</v>
      </c>
      <c r="U41" s="117">
        <f t="shared" si="20"/>
        <v>0</v>
      </c>
      <c r="V41" s="116">
        <f>IF(M41=0,0,VLOOKUP(M41,'健保(114.1.1)'!$A$5:$H$54,8,TRUE))</f>
        <v>0</v>
      </c>
      <c r="W41" s="117">
        <f t="shared" si="21"/>
        <v>0</v>
      </c>
      <c r="X41" s="116">
        <f t="shared" si="22"/>
        <v>0</v>
      </c>
      <c r="Y41" s="117">
        <f t="shared" si="23"/>
        <v>0</v>
      </c>
    </row>
    <row r="42" spans="1:25">
      <c r="A42" s="81">
        <v>38</v>
      </c>
      <c r="B42" s="92"/>
      <c r="C42" s="83"/>
      <c r="D42" s="84"/>
      <c r="E42" s="85"/>
      <c r="F42" s="83"/>
      <c r="G42" s="83"/>
      <c r="H42" s="83"/>
      <c r="I42" s="93"/>
      <c r="J42" s="128">
        <f>IFERROR(VLOOKUP(D42,'俸額、主管、專業(114.4.22)'!$A$4:$B$49,2,FALSE),0)</f>
        <v>0</v>
      </c>
      <c r="K42" s="116">
        <f>IFERROR(INDEX('俸額、主管、專業(114.4.22)'!$D$3:$M$17,MATCH('設算工具-人事費(職員)'!C42,'俸額、主管、專業(114.4.22)'!$D$3:$D$17,0),MATCH('設算工具-人事費(職員)'!E42,'俸額、主管、專業(114.4.22)'!$D$3:$M$3,0)),0)</f>
        <v>0</v>
      </c>
      <c r="L42" s="116">
        <f>IFERROR(IF(F42="V",VLOOKUP(C42,'俸額、主管、專業(114.4.22)'!$D$4:$E$17,2,FALSE),0),0)</f>
        <v>0</v>
      </c>
      <c r="M42" s="116">
        <f t="shared" si="12"/>
        <v>0</v>
      </c>
      <c r="N42" s="117">
        <f t="shared" si="13"/>
        <v>0</v>
      </c>
      <c r="O42" s="117">
        <f t="shared" si="14"/>
        <v>0</v>
      </c>
      <c r="P42" s="117">
        <f t="shared" si="15"/>
        <v>0</v>
      </c>
      <c r="Q42" s="117">
        <f t="shared" si="16"/>
        <v>0</v>
      </c>
      <c r="R42" s="116">
        <f t="shared" si="17"/>
        <v>0</v>
      </c>
      <c r="S42" s="117">
        <f t="shared" si="18"/>
        <v>0</v>
      </c>
      <c r="T42" s="116">
        <f t="shared" si="19"/>
        <v>0</v>
      </c>
      <c r="U42" s="117">
        <f t="shared" si="20"/>
        <v>0</v>
      </c>
      <c r="V42" s="116">
        <f>IF(M42=0,0,VLOOKUP(M42,'健保(114.1.1)'!$A$5:$H$54,8,TRUE))</f>
        <v>0</v>
      </c>
      <c r="W42" s="117">
        <f t="shared" si="21"/>
        <v>0</v>
      </c>
      <c r="X42" s="116">
        <f t="shared" si="22"/>
        <v>0</v>
      </c>
      <c r="Y42" s="117">
        <f t="shared" si="23"/>
        <v>0</v>
      </c>
    </row>
    <row r="43" spans="1:25">
      <c r="A43" s="81">
        <v>39</v>
      </c>
      <c r="B43" s="90"/>
      <c r="C43" s="118"/>
      <c r="D43" s="119"/>
      <c r="E43" s="120"/>
      <c r="F43" s="118"/>
      <c r="G43" s="118"/>
      <c r="H43" s="118"/>
      <c r="I43" s="91"/>
      <c r="J43" s="128">
        <f>IFERROR(VLOOKUP(D43,'俸額、主管、專業(114.4.22)'!$A$4:$B$49,2,FALSE),0)</f>
        <v>0</v>
      </c>
      <c r="K43" s="116">
        <f>IFERROR(INDEX('俸額、主管、專業(114.4.22)'!$D$3:$M$17,MATCH('設算工具-人事費(職員)'!C43,'俸額、主管、專業(114.4.22)'!$D$3:$D$17,0),MATCH('設算工具-人事費(職員)'!E43,'俸額、主管、專業(114.4.22)'!$D$3:$M$3,0)),0)</f>
        <v>0</v>
      </c>
      <c r="L43" s="116">
        <f>IFERROR(IF(F43="V",VLOOKUP(C43,'俸額、主管、專業(114.4.22)'!$D$4:$E$17,2,FALSE),0),0)</f>
        <v>0</v>
      </c>
      <c r="M43" s="116">
        <f t="shared" si="12"/>
        <v>0</v>
      </c>
      <c r="N43" s="117">
        <f t="shared" si="13"/>
        <v>0</v>
      </c>
      <c r="O43" s="117">
        <f t="shared" si="14"/>
        <v>0</v>
      </c>
      <c r="P43" s="117">
        <f t="shared" si="15"/>
        <v>0</v>
      </c>
      <c r="Q43" s="117">
        <f t="shared" si="16"/>
        <v>0</v>
      </c>
      <c r="R43" s="116">
        <f t="shared" si="17"/>
        <v>0</v>
      </c>
      <c r="S43" s="117">
        <f t="shared" si="18"/>
        <v>0</v>
      </c>
      <c r="T43" s="116">
        <f t="shared" si="19"/>
        <v>0</v>
      </c>
      <c r="U43" s="117">
        <f t="shared" si="20"/>
        <v>0</v>
      </c>
      <c r="V43" s="116">
        <f>IF(M43=0,0,VLOOKUP(M43,'健保(114.1.1)'!$A$5:$H$54,8,TRUE))</f>
        <v>0</v>
      </c>
      <c r="W43" s="117">
        <f t="shared" si="21"/>
        <v>0</v>
      </c>
      <c r="X43" s="116">
        <f t="shared" si="22"/>
        <v>0</v>
      </c>
      <c r="Y43" s="117">
        <f t="shared" si="23"/>
        <v>0</v>
      </c>
    </row>
    <row r="44" spans="1:25">
      <c r="A44" s="81">
        <v>40</v>
      </c>
      <c r="B44" s="92"/>
      <c r="C44" s="83"/>
      <c r="D44" s="84"/>
      <c r="E44" s="85"/>
      <c r="F44" s="83"/>
      <c r="G44" s="83"/>
      <c r="H44" s="83"/>
      <c r="I44" s="93"/>
      <c r="J44" s="128">
        <f>IFERROR(VLOOKUP(D44,'俸額、主管、專業(114.4.22)'!$A$4:$B$49,2,FALSE),0)</f>
        <v>0</v>
      </c>
      <c r="K44" s="116">
        <f>IFERROR(INDEX('俸額、主管、專業(114.4.22)'!$D$3:$M$17,MATCH('設算工具-人事費(職員)'!C44,'俸額、主管、專業(114.4.22)'!$D$3:$D$17,0),MATCH('設算工具-人事費(職員)'!E44,'俸額、主管、專業(114.4.22)'!$D$3:$M$3,0)),0)</f>
        <v>0</v>
      </c>
      <c r="L44" s="116">
        <f>IFERROR(IF(F44="V",VLOOKUP(C44,'俸額、主管、專業(114.4.22)'!$D$4:$E$17,2,FALSE),0),0)</f>
        <v>0</v>
      </c>
      <c r="M44" s="116">
        <f t="shared" si="12"/>
        <v>0</v>
      </c>
      <c r="N44" s="117">
        <f t="shared" si="13"/>
        <v>0</v>
      </c>
      <c r="O44" s="117">
        <f t="shared" si="14"/>
        <v>0</v>
      </c>
      <c r="P44" s="117">
        <f t="shared" si="15"/>
        <v>0</v>
      </c>
      <c r="Q44" s="117">
        <f t="shared" si="16"/>
        <v>0</v>
      </c>
      <c r="R44" s="116">
        <f t="shared" si="17"/>
        <v>0</v>
      </c>
      <c r="S44" s="117">
        <f t="shared" si="18"/>
        <v>0</v>
      </c>
      <c r="T44" s="116">
        <f t="shared" si="19"/>
        <v>0</v>
      </c>
      <c r="U44" s="117">
        <f t="shared" si="20"/>
        <v>0</v>
      </c>
      <c r="V44" s="116">
        <f>IF(M44=0,0,VLOOKUP(M44,'健保(114.1.1)'!$A$5:$H$54,8,TRUE))</f>
        <v>0</v>
      </c>
      <c r="W44" s="117">
        <f t="shared" si="21"/>
        <v>0</v>
      </c>
      <c r="X44" s="116">
        <f t="shared" si="22"/>
        <v>0</v>
      </c>
      <c r="Y44" s="117">
        <f t="shared" si="23"/>
        <v>0</v>
      </c>
    </row>
    <row r="45" spans="1:25">
      <c r="A45" s="81">
        <v>41</v>
      </c>
      <c r="B45" s="92"/>
      <c r="C45" s="83"/>
      <c r="D45" s="84"/>
      <c r="E45" s="85"/>
      <c r="F45" s="83"/>
      <c r="G45" s="83"/>
      <c r="H45" s="83"/>
      <c r="I45" s="93"/>
      <c r="J45" s="128">
        <f>IFERROR(VLOOKUP(D45,'俸額、主管、專業(114.4.22)'!$A$4:$B$49,2,FALSE),0)</f>
        <v>0</v>
      </c>
      <c r="K45" s="116">
        <f>IFERROR(INDEX('俸額、主管、專業(114.4.22)'!$D$3:$M$17,MATCH('設算工具-人事費(職員)'!C45,'俸額、主管、專業(114.4.22)'!$D$3:$D$17,0),MATCH('設算工具-人事費(職員)'!E45,'俸額、主管、專業(114.4.22)'!$D$3:$M$3,0)),0)</f>
        <v>0</v>
      </c>
      <c r="L45" s="116">
        <f>IFERROR(IF(F45="V",VLOOKUP(C45,'俸額、主管、專業(114.4.22)'!$D$4:$E$17,2,FALSE),0),0)</f>
        <v>0</v>
      </c>
      <c r="M45" s="116">
        <f t="shared" si="12"/>
        <v>0</v>
      </c>
      <c r="N45" s="117">
        <f t="shared" si="13"/>
        <v>0</v>
      </c>
      <c r="O45" s="117">
        <f t="shared" si="14"/>
        <v>0</v>
      </c>
      <c r="P45" s="117">
        <f t="shared" si="15"/>
        <v>0</v>
      </c>
      <c r="Q45" s="117">
        <f t="shared" si="16"/>
        <v>0</v>
      </c>
      <c r="R45" s="116">
        <f t="shared" si="17"/>
        <v>0</v>
      </c>
      <c r="S45" s="117">
        <f t="shared" si="18"/>
        <v>0</v>
      </c>
      <c r="T45" s="116">
        <f t="shared" si="19"/>
        <v>0</v>
      </c>
      <c r="U45" s="117">
        <f t="shared" si="20"/>
        <v>0</v>
      </c>
      <c r="V45" s="116">
        <f>IF(M45=0,0,VLOOKUP(M45,'健保(114.1.1)'!$A$5:$H$54,8,TRUE))</f>
        <v>0</v>
      </c>
      <c r="W45" s="117">
        <f t="shared" si="21"/>
        <v>0</v>
      </c>
      <c r="X45" s="116">
        <f t="shared" si="22"/>
        <v>0</v>
      </c>
      <c r="Y45" s="117">
        <f t="shared" si="23"/>
        <v>0</v>
      </c>
    </row>
    <row r="46" spans="1:25">
      <c r="A46" s="81">
        <v>42</v>
      </c>
      <c r="B46" s="92"/>
      <c r="C46" s="83"/>
      <c r="D46" s="84"/>
      <c r="E46" s="85"/>
      <c r="F46" s="83"/>
      <c r="G46" s="83"/>
      <c r="H46" s="83"/>
      <c r="I46" s="93"/>
      <c r="J46" s="128">
        <f>IFERROR(VLOOKUP(D46,'俸額、主管、專業(114.4.22)'!$A$4:$B$49,2,FALSE),0)</f>
        <v>0</v>
      </c>
      <c r="K46" s="116">
        <f>IFERROR(INDEX('俸額、主管、專業(114.4.22)'!$D$3:$M$17,MATCH('設算工具-人事費(職員)'!C46,'俸額、主管、專業(114.4.22)'!$D$3:$D$17,0),MATCH('設算工具-人事費(職員)'!E46,'俸額、主管、專業(114.4.22)'!$D$3:$M$3,0)),0)</f>
        <v>0</v>
      </c>
      <c r="L46" s="116">
        <f>IFERROR(IF(F46="V",VLOOKUP(C46,'俸額、主管、專業(114.4.22)'!$D$4:$E$17,2,FALSE),0),0)</f>
        <v>0</v>
      </c>
      <c r="M46" s="116">
        <f t="shared" si="12"/>
        <v>0</v>
      </c>
      <c r="N46" s="117">
        <f t="shared" si="13"/>
        <v>0</v>
      </c>
      <c r="O46" s="117">
        <f t="shared" si="14"/>
        <v>0</v>
      </c>
      <c r="P46" s="117">
        <f t="shared" si="15"/>
        <v>0</v>
      </c>
      <c r="Q46" s="117">
        <f t="shared" si="16"/>
        <v>0</v>
      </c>
      <c r="R46" s="116">
        <f t="shared" si="17"/>
        <v>0</v>
      </c>
      <c r="S46" s="117">
        <f t="shared" si="18"/>
        <v>0</v>
      </c>
      <c r="T46" s="116">
        <f t="shared" si="19"/>
        <v>0</v>
      </c>
      <c r="U46" s="117">
        <f t="shared" si="20"/>
        <v>0</v>
      </c>
      <c r="V46" s="116">
        <f>IF(M46=0,0,VLOOKUP(M46,'健保(114.1.1)'!$A$5:$H$54,8,TRUE))</f>
        <v>0</v>
      </c>
      <c r="W46" s="117">
        <f t="shared" si="21"/>
        <v>0</v>
      </c>
      <c r="X46" s="116">
        <f t="shared" si="22"/>
        <v>0</v>
      </c>
      <c r="Y46" s="117">
        <f t="shared" si="23"/>
        <v>0</v>
      </c>
    </row>
    <row r="47" spans="1:25">
      <c r="A47" s="81">
        <v>43</v>
      </c>
      <c r="B47" s="92"/>
      <c r="C47" s="83"/>
      <c r="D47" s="84"/>
      <c r="E47" s="85"/>
      <c r="F47" s="83"/>
      <c r="G47" s="83"/>
      <c r="H47" s="83"/>
      <c r="I47" s="93"/>
      <c r="J47" s="128">
        <f>IFERROR(VLOOKUP(D47,'俸額、主管、專業(114.4.22)'!$A$4:$B$49,2,FALSE),0)</f>
        <v>0</v>
      </c>
      <c r="K47" s="116">
        <f>IFERROR(INDEX('俸額、主管、專業(114.4.22)'!$D$3:$M$17,MATCH('設算工具-人事費(職員)'!C47,'俸額、主管、專業(114.4.22)'!$D$3:$D$17,0),MATCH('設算工具-人事費(職員)'!E47,'俸額、主管、專業(114.4.22)'!$D$3:$M$3,0)),0)</f>
        <v>0</v>
      </c>
      <c r="L47" s="116">
        <f>IFERROR(IF(F47="V",VLOOKUP(C47,'俸額、主管、專業(114.4.22)'!$D$4:$E$17,2,FALSE),0),0)</f>
        <v>0</v>
      </c>
      <c r="M47" s="116">
        <f t="shared" si="12"/>
        <v>0</v>
      </c>
      <c r="N47" s="117">
        <f t="shared" si="13"/>
        <v>0</v>
      </c>
      <c r="O47" s="117">
        <f t="shared" si="14"/>
        <v>0</v>
      </c>
      <c r="P47" s="117">
        <f t="shared" si="15"/>
        <v>0</v>
      </c>
      <c r="Q47" s="117">
        <f t="shared" si="16"/>
        <v>0</v>
      </c>
      <c r="R47" s="116">
        <f t="shared" si="17"/>
        <v>0</v>
      </c>
      <c r="S47" s="117">
        <f t="shared" si="18"/>
        <v>0</v>
      </c>
      <c r="T47" s="116">
        <f t="shared" si="19"/>
        <v>0</v>
      </c>
      <c r="U47" s="117">
        <f t="shared" si="20"/>
        <v>0</v>
      </c>
      <c r="V47" s="116">
        <f>IF(M47=0,0,VLOOKUP(M47,'健保(114.1.1)'!$A$5:$H$54,8,TRUE))</f>
        <v>0</v>
      </c>
      <c r="W47" s="117">
        <f t="shared" si="21"/>
        <v>0</v>
      </c>
      <c r="X47" s="116">
        <f t="shared" si="22"/>
        <v>0</v>
      </c>
      <c r="Y47" s="117">
        <f t="shared" si="23"/>
        <v>0</v>
      </c>
    </row>
    <row r="48" spans="1:25">
      <c r="A48" s="81">
        <v>44</v>
      </c>
      <c r="B48" s="92"/>
      <c r="C48" s="83"/>
      <c r="D48" s="84"/>
      <c r="E48" s="85"/>
      <c r="F48" s="83"/>
      <c r="G48" s="83"/>
      <c r="H48" s="83"/>
      <c r="I48" s="93"/>
      <c r="J48" s="128">
        <f>IFERROR(VLOOKUP(D48,'俸額、主管、專業(114.4.22)'!$A$4:$B$49,2,FALSE),0)</f>
        <v>0</v>
      </c>
      <c r="K48" s="116">
        <f>IFERROR(INDEX('俸額、主管、專業(114.4.22)'!$D$3:$M$17,MATCH('設算工具-人事費(職員)'!C48,'俸額、主管、專業(114.4.22)'!$D$3:$D$17,0),MATCH('設算工具-人事費(職員)'!E48,'俸額、主管、專業(114.4.22)'!$D$3:$M$3,0)),0)</f>
        <v>0</v>
      </c>
      <c r="L48" s="116">
        <f>IFERROR(IF(F48="V",VLOOKUP(C48,'俸額、主管、專業(114.4.22)'!$D$4:$E$17,2,FALSE),0),0)</f>
        <v>0</v>
      </c>
      <c r="M48" s="116">
        <f t="shared" si="12"/>
        <v>0</v>
      </c>
      <c r="N48" s="117">
        <f t="shared" si="13"/>
        <v>0</v>
      </c>
      <c r="O48" s="117">
        <f t="shared" si="14"/>
        <v>0</v>
      </c>
      <c r="P48" s="117">
        <f t="shared" si="15"/>
        <v>0</v>
      </c>
      <c r="Q48" s="117">
        <f t="shared" si="16"/>
        <v>0</v>
      </c>
      <c r="R48" s="116">
        <f t="shared" si="17"/>
        <v>0</v>
      </c>
      <c r="S48" s="117">
        <f t="shared" si="18"/>
        <v>0</v>
      </c>
      <c r="T48" s="116">
        <f t="shared" si="19"/>
        <v>0</v>
      </c>
      <c r="U48" s="117">
        <f t="shared" si="20"/>
        <v>0</v>
      </c>
      <c r="V48" s="116">
        <f>IF(M48=0,0,VLOOKUP(M48,'健保(114.1.1)'!$A$5:$H$54,8,TRUE))</f>
        <v>0</v>
      </c>
      <c r="W48" s="117">
        <f t="shared" si="21"/>
        <v>0</v>
      </c>
      <c r="X48" s="116">
        <f t="shared" si="22"/>
        <v>0</v>
      </c>
      <c r="Y48" s="117">
        <f t="shared" si="23"/>
        <v>0</v>
      </c>
    </row>
    <row r="49" spans="1:25" ht="17.5" thickBot="1">
      <c r="A49" s="81">
        <v>45</v>
      </c>
      <c r="B49" s="94"/>
      <c r="C49" s="95"/>
      <c r="D49" s="96"/>
      <c r="E49" s="97"/>
      <c r="F49" s="95"/>
      <c r="G49" s="95"/>
      <c r="H49" s="95"/>
      <c r="I49" s="98"/>
      <c r="J49" s="128">
        <f>IFERROR(VLOOKUP(D49,'俸額、主管、專業(114.4.22)'!$A$4:$B$49,2,FALSE),0)</f>
        <v>0</v>
      </c>
      <c r="K49" s="116">
        <f>IFERROR(INDEX('俸額、主管、專業(114.4.22)'!$D$3:$M$17,MATCH('設算工具-人事費(職員)'!C49,'俸額、主管、專業(114.4.22)'!$D$3:$D$17,0),MATCH('設算工具-人事費(職員)'!E49,'俸額、主管、專業(114.4.22)'!$D$3:$M$3,0)),0)</f>
        <v>0</v>
      </c>
      <c r="L49" s="116">
        <f>IFERROR(IF(F49="V",VLOOKUP(C49,'俸額、主管、專業(114.4.22)'!$D$4:$E$17,2,FALSE),0),0)</f>
        <v>0</v>
      </c>
      <c r="M49" s="116">
        <f t="shared" si="0"/>
        <v>0</v>
      </c>
      <c r="N49" s="117">
        <f t="shared" si="1"/>
        <v>0</v>
      </c>
      <c r="O49" s="117">
        <f t="shared" si="2"/>
        <v>0</v>
      </c>
      <c r="P49" s="117">
        <f t="shared" si="3"/>
        <v>0</v>
      </c>
      <c r="Q49" s="117">
        <f t="shared" si="4"/>
        <v>0</v>
      </c>
      <c r="R49" s="116">
        <f t="shared" si="5"/>
        <v>0</v>
      </c>
      <c r="S49" s="117">
        <f t="shared" si="6"/>
        <v>0</v>
      </c>
      <c r="T49" s="116">
        <f t="shared" si="7"/>
        <v>0</v>
      </c>
      <c r="U49" s="117">
        <f t="shared" si="8"/>
        <v>0</v>
      </c>
      <c r="V49" s="116">
        <f>IF(M49=0,0,VLOOKUP(M49,'健保(114.1.1)'!$A$5:$H$54,8,TRUE))</f>
        <v>0</v>
      </c>
      <c r="W49" s="117">
        <f t="shared" si="9"/>
        <v>0</v>
      </c>
      <c r="X49" s="116">
        <f t="shared" si="10"/>
        <v>0</v>
      </c>
      <c r="Y49" s="117">
        <f t="shared" si="11"/>
        <v>0</v>
      </c>
    </row>
    <row r="50" spans="1:25" ht="17.5" thickTop="1">
      <c r="A50" s="75" t="s">
        <v>231</v>
      </c>
      <c r="B50" s="80"/>
      <c r="M50" s="27"/>
      <c r="N50" s="27"/>
      <c r="O50" s="27"/>
      <c r="P50" s="27"/>
      <c r="Q50" s="27"/>
      <c r="S50" s="27"/>
      <c r="T50" s="27"/>
      <c r="U50" s="27"/>
      <c r="V50" s="27"/>
      <c r="W50" s="27"/>
      <c r="X50" s="27"/>
      <c r="Y50" s="27"/>
    </row>
    <row r="51" spans="1:25">
      <c r="A51" s="293" t="s">
        <v>211</v>
      </c>
      <c r="B51" s="293"/>
      <c r="C51" s="293"/>
      <c r="D51" s="293"/>
      <c r="E51" s="293"/>
      <c r="F51" s="293"/>
      <c r="G51" s="293"/>
      <c r="H51" s="293"/>
      <c r="I51" s="293"/>
      <c r="J51" s="99"/>
      <c r="K51" s="99"/>
      <c r="L51" s="99"/>
      <c r="M51" s="99"/>
      <c r="N51" s="100">
        <f>SUM(N5:N49)</f>
        <v>0</v>
      </c>
      <c r="O51" s="100">
        <f>SUM(O5:O49)</f>
        <v>0</v>
      </c>
      <c r="P51" s="100">
        <f>SUM(P5:P49)</f>
        <v>0</v>
      </c>
      <c r="Q51" s="100">
        <f>SUM(Q5:Q49)</f>
        <v>0</v>
      </c>
      <c r="R51" s="99"/>
      <c r="S51" s="100">
        <f>SUM(S5:S49)</f>
        <v>0</v>
      </c>
      <c r="T51" s="99"/>
      <c r="U51" s="100">
        <f>SUM(U5:U49)</f>
        <v>0</v>
      </c>
      <c r="V51" s="99"/>
      <c r="W51" s="100">
        <f>SUM(W5:W49)</f>
        <v>0</v>
      </c>
      <c r="X51" s="100"/>
      <c r="Y51" s="100">
        <f>SUM(Y5:Y49)</f>
        <v>0</v>
      </c>
    </row>
  </sheetData>
  <mergeCells count="21">
    <mergeCell ref="T3:U3"/>
    <mergeCell ref="B2:I2"/>
    <mergeCell ref="V3:W3"/>
    <mergeCell ref="X3:Y3"/>
    <mergeCell ref="J2:Y2"/>
    <mergeCell ref="O3:O4"/>
    <mergeCell ref="P3:P4"/>
    <mergeCell ref="R3:R4"/>
    <mergeCell ref="S3:S4"/>
    <mergeCell ref="F3:F4"/>
    <mergeCell ref="G3:G4"/>
    <mergeCell ref="I3:I4"/>
    <mergeCell ref="A51:I51"/>
    <mergeCell ref="Q3:Q4"/>
    <mergeCell ref="J3:N3"/>
    <mergeCell ref="A3:A4"/>
    <mergeCell ref="B3:B4"/>
    <mergeCell ref="C3:C4"/>
    <mergeCell ref="D3:D4"/>
    <mergeCell ref="E3:E4"/>
    <mergeCell ref="H3:H4"/>
  </mergeCells>
  <phoneticPr fontId="16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74" fitToHeight="0" orientation="landscape" r:id="rId1"/>
  <colBreaks count="1" manualBreakCount="1">
    <brk id="17" max="50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'俸額、主管、專業(114.4.22)'!$D$4:$D$17</xm:f>
          </x14:formula1>
          <xm:sqref>C5:C49</xm:sqref>
        </x14:dataValidation>
        <x14:dataValidation type="list" allowBlank="1" showInputMessage="1" showErrorMessage="1" xr:uid="{00000000-0002-0000-0300-000001000000}">
          <x14:formula1>
            <xm:f>'俸額、主管、專業(114.4.22)'!$A$4:$A$49</xm:f>
          </x14:formula1>
          <xm:sqref>D5:D49</xm:sqref>
        </x14:dataValidation>
        <x14:dataValidation type="list" allowBlank="1" showInputMessage="1" showErrorMessage="1" xr:uid="{00000000-0002-0000-0300-000002000000}">
          <x14:formula1>
            <xm:f>'俸額、主管、專業(114.4.22)'!$A$51:$A$52</xm:f>
          </x14:formula1>
          <xm:sqref>F5:H49</xm:sqref>
        </x14:dataValidation>
        <x14:dataValidation type="list" allowBlank="1" showInputMessage="1" showErrorMessage="1" xr:uid="{00000000-0002-0000-0300-000003000000}">
          <x14:formula1>
            <xm:f>'俸額、主管、專業(114.4.22)'!$F$3:$M$3</xm:f>
          </x14:formula1>
          <xm:sqref>E5:E49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Y16"/>
  <sheetViews>
    <sheetView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7"/>
  <cols>
    <col min="1" max="1" width="9" style="75"/>
    <col min="2" max="6" width="10.6328125" style="75" customWidth="1"/>
    <col min="7" max="25" width="11.26953125" style="75" customWidth="1"/>
    <col min="26" max="16384" width="9" style="75"/>
  </cols>
  <sheetData>
    <row r="1" spans="1:25" ht="19.5">
      <c r="A1" s="74" t="s">
        <v>239</v>
      </c>
    </row>
    <row r="2" spans="1:25" ht="49.5" customHeight="1" thickBot="1">
      <c r="A2" s="111"/>
      <c r="B2" s="306" t="s">
        <v>213</v>
      </c>
      <c r="C2" s="306"/>
      <c r="D2" s="306"/>
      <c r="E2" s="306"/>
      <c r="F2" s="306"/>
      <c r="G2" s="309" t="s">
        <v>205</v>
      </c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</row>
    <row r="3" spans="1:25" ht="23.25" customHeight="1">
      <c r="A3" s="296" t="s">
        <v>207</v>
      </c>
      <c r="B3" s="317" t="s">
        <v>208</v>
      </c>
      <c r="C3" s="319" t="s">
        <v>126</v>
      </c>
      <c r="D3" s="319" t="s">
        <v>120</v>
      </c>
      <c r="E3" s="320" t="s">
        <v>212</v>
      </c>
      <c r="F3" s="322" t="s">
        <v>104</v>
      </c>
      <c r="G3" s="315" t="s">
        <v>115</v>
      </c>
      <c r="H3" s="316"/>
      <c r="I3" s="316"/>
      <c r="J3" s="295"/>
      <c r="K3" s="294" t="s">
        <v>116</v>
      </c>
      <c r="L3" s="294" t="s">
        <v>117</v>
      </c>
      <c r="M3" s="294" t="s">
        <v>105</v>
      </c>
      <c r="N3" s="310" t="s">
        <v>106</v>
      </c>
      <c r="O3" s="305" t="s">
        <v>107</v>
      </c>
      <c r="P3" s="313" t="s">
        <v>129</v>
      </c>
      <c r="Q3" s="305" t="s">
        <v>127</v>
      </c>
      <c r="R3" s="305"/>
      <c r="S3" s="294" t="s">
        <v>146</v>
      </c>
      <c r="T3" s="294"/>
      <c r="U3" s="324" t="s">
        <v>130</v>
      </c>
      <c r="V3" s="316"/>
      <c r="W3" s="316"/>
      <c r="X3" s="316"/>
      <c r="Y3" s="295"/>
    </row>
    <row r="4" spans="1:25" s="80" customFormat="1" ht="23.25" customHeight="1" thickBot="1">
      <c r="A4" s="296"/>
      <c r="B4" s="318"/>
      <c r="C4" s="300"/>
      <c r="D4" s="300"/>
      <c r="E4" s="321"/>
      <c r="F4" s="323"/>
      <c r="G4" s="78" t="s">
        <v>210</v>
      </c>
      <c r="H4" s="77" t="s">
        <v>100</v>
      </c>
      <c r="I4" s="79" t="s">
        <v>143</v>
      </c>
      <c r="J4" s="76" t="s">
        <v>144</v>
      </c>
      <c r="K4" s="294"/>
      <c r="L4" s="294"/>
      <c r="M4" s="294"/>
      <c r="N4" s="310"/>
      <c r="O4" s="305"/>
      <c r="P4" s="314"/>
      <c r="Q4" s="79" t="s">
        <v>143</v>
      </c>
      <c r="R4" s="76" t="s">
        <v>144</v>
      </c>
      <c r="S4" s="79" t="s">
        <v>143</v>
      </c>
      <c r="T4" s="76" t="s">
        <v>144</v>
      </c>
      <c r="U4" s="196" t="s">
        <v>140</v>
      </c>
      <c r="V4" s="195" t="s">
        <v>141</v>
      </c>
      <c r="W4" s="195" t="s">
        <v>142</v>
      </c>
      <c r="X4" s="79" t="s">
        <v>143</v>
      </c>
      <c r="Y4" s="76" t="s">
        <v>144</v>
      </c>
    </row>
    <row r="5" spans="1:25">
      <c r="A5" s="81">
        <v>1</v>
      </c>
      <c r="B5" s="101"/>
      <c r="C5" s="102"/>
      <c r="D5" s="84"/>
      <c r="E5" s="83"/>
      <c r="F5" s="103"/>
      <c r="G5" s="87">
        <f>IFERROR(VLOOKUP(D5,'俸額、主管、專業(114.4.22)'!$D$22:$E$38,2,FALSE),0)</f>
        <v>0</v>
      </c>
      <c r="H5" s="88">
        <f>IFERROR(HLOOKUP(C5,'俸額、主管、專業(114.4.22)'!$G$22:$I$23,2,FALSE),0)</f>
        <v>0</v>
      </c>
      <c r="I5" s="88">
        <f>SUM(G5:H5)</f>
        <v>0</v>
      </c>
      <c r="J5" s="89">
        <f>I5*12</f>
        <v>0</v>
      </c>
      <c r="K5" s="89">
        <f>IF(E5="V",I5*2,I5)</f>
        <v>0</v>
      </c>
      <c r="L5" s="89">
        <f>ROUND(I5*1.5,0)</f>
        <v>0</v>
      </c>
      <c r="M5" s="89">
        <f>IF(F5&lt;=10,F5*1600,16000)</f>
        <v>0</v>
      </c>
      <c r="N5" s="88">
        <f>IF(F5&lt;=10,0,F5-10)</f>
        <v>0</v>
      </c>
      <c r="O5" s="89">
        <f>ROUND(I5/240*8,0)*N5</f>
        <v>0</v>
      </c>
      <c r="P5" s="88">
        <f>IF(I5=0,0,VLOOKUP(I5,'勞保(114.1.1)'!$AE$4:$AF$31,2,TRUE))</f>
        <v>0</v>
      </c>
      <c r="Q5" s="88">
        <f>ROUND(P5*0.06,0)</f>
        <v>0</v>
      </c>
      <c r="R5" s="89">
        <f>Q5*12</f>
        <v>0</v>
      </c>
      <c r="S5" s="88">
        <f>IF(I5=0,0,VLOOKUP('設算工具-人事費(技工等)'!P5,'健保(114.1.1)'!$K$5:$Q$54,6,FALSE))</f>
        <v>0</v>
      </c>
      <c r="T5" s="89">
        <f>S5*12</f>
        <v>0</v>
      </c>
      <c r="U5" s="88">
        <f>IF(P5=0,0,(VLOOKUP(P5,'勞保(114.1.1)'!$AF$4:$AG$31,2,FALSE)))</f>
        <v>0</v>
      </c>
      <c r="V5" s="88">
        <f>IF(P5=0,0,ROUND(P5*0.0016,0))</f>
        <v>0</v>
      </c>
      <c r="W5" s="88">
        <f>IF(P5=0,0,ROUND(P5*0.00025,0))</f>
        <v>0</v>
      </c>
      <c r="X5" s="88">
        <f>IF(P5=0,0,U5+V5+W5)</f>
        <v>0</v>
      </c>
      <c r="Y5" s="89">
        <f>X5*12</f>
        <v>0</v>
      </c>
    </row>
    <row r="6" spans="1:25">
      <c r="A6" s="81">
        <v>2</v>
      </c>
      <c r="B6" s="104"/>
      <c r="C6" s="102"/>
      <c r="D6" s="84"/>
      <c r="E6" s="83"/>
      <c r="F6" s="105"/>
      <c r="G6" s="87">
        <f>IFERROR(VLOOKUP(D6,'俸額、主管、專業(114.4.22)'!$D$22:$E$38,2,FALSE),0)</f>
        <v>0</v>
      </c>
      <c r="H6" s="88">
        <f>IFERROR(HLOOKUP(C6,'俸額、主管、專業(114.4.22)'!$G$22:$I$23,2,FALSE),0)</f>
        <v>0</v>
      </c>
      <c r="I6" s="88">
        <f t="shared" ref="I6:I14" si="0">SUM(G6:H6)</f>
        <v>0</v>
      </c>
      <c r="J6" s="89">
        <f t="shared" ref="J6:J14" si="1">I6*12</f>
        <v>0</v>
      </c>
      <c r="K6" s="89">
        <f t="shared" ref="K6:K14" si="2">IF(E6="V",I6*2,I6)</f>
        <v>0</v>
      </c>
      <c r="L6" s="89">
        <f t="shared" ref="L6:L14" si="3">ROUND(I6*1.5,0)</f>
        <v>0</v>
      </c>
      <c r="M6" s="89">
        <f t="shared" ref="M6:M14" si="4">IF(F6&lt;=10,F6*1600,16000)</f>
        <v>0</v>
      </c>
      <c r="N6" s="88">
        <f t="shared" ref="N6:N14" si="5">IF(F6&lt;=10,0,F6-10)</f>
        <v>0</v>
      </c>
      <c r="O6" s="89">
        <f t="shared" ref="O6:O14" si="6">ROUND(I6/240*8,0)*N6</f>
        <v>0</v>
      </c>
      <c r="P6" s="88">
        <f>IF(I6=0,0,VLOOKUP(I6,'勞保(114.1.1)'!$AE$4:$AF$31,2,TRUE))</f>
        <v>0</v>
      </c>
      <c r="Q6" s="88">
        <f t="shared" ref="Q6:Q14" si="7">ROUND(P6*0.06,0)</f>
        <v>0</v>
      </c>
      <c r="R6" s="89">
        <f t="shared" ref="R6:R14" si="8">Q6*12</f>
        <v>0</v>
      </c>
      <c r="S6" s="88">
        <f>IF(I6=0,0,VLOOKUP('設算工具-人事費(技工等)'!P6,'健保(114.1.1)'!$K$5:$Q$54,6,FALSE))</f>
        <v>0</v>
      </c>
      <c r="T6" s="89">
        <f t="shared" ref="T6:T14" si="9">S6*12</f>
        <v>0</v>
      </c>
      <c r="U6" s="88">
        <f>IF(P6=0,0,(VLOOKUP(P6,'勞保(114.1.1)'!$AF$4:$AG$31,2,FALSE)))</f>
        <v>0</v>
      </c>
      <c r="V6" s="88">
        <f t="shared" ref="V6:V14" si="10">IF(P6=0,0,ROUND(P6*0.0016,0))</f>
        <v>0</v>
      </c>
      <c r="W6" s="88">
        <f t="shared" ref="W6:W14" si="11">IF(P6=0,0,ROUND(P6*0.00025,0))</f>
        <v>0</v>
      </c>
      <c r="X6" s="88">
        <f t="shared" ref="X6:X14" si="12">IF(P6=0,0,U6+V6+W6)</f>
        <v>0</v>
      </c>
      <c r="Y6" s="89">
        <f t="shared" ref="Y6:Y14" si="13">X6*12</f>
        <v>0</v>
      </c>
    </row>
    <row r="7" spans="1:25">
      <c r="A7" s="81">
        <v>3</v>
      </c>
      <c r="B7" s="104"/>
      <c r="C7" s="102"/>
      <c r="D7" s="84"/>
      <c r="E7" s="83"/>
      <c r="F7" s="105"/>
      <c r="G7" s="87">
        <f>IFERROR(VLOOKUP(D7,'俸額、主管、專業(114.4.22)'!$D$22:$E$38,2,FALSE),0)</f>
        <v>0</v>
      </c>
      <c r="H7" s="88">
        <f>IFERROR(HLOOKUP(C7,'俸額、主管、專業(114.4.22)'!$G$22:$I$23,2,FALSE),0)</f>
        <v>0</v>
      </c>
      <c r="I7" s="88">
        <f t="shared" si="0"/>
        <v>0</v>
      </c>
      <c r="J7" s="89">
        <f t="shared" si="1"/>
        <v>0</v>
      </c>
      <c r="K7" s="89">
        <f t="shared" si="2"/>
        <v>0</v>
      </c>
      <c r="L7" s="89">
        <f t="shared" si="3"/>
        <v>0</v>
      </c>
      <c r="M7" s="89">
        <f t="shared" si="4"/>
        <v>0</v>
      </c>
      <c r="N7" s="88">
        <f t="shared" si="5"/>
        <v>0</v>
      </c>
      <c r="O7" s="89">
        <f t="shared" si="6"/>
        <v>0</v>
      </c>
      <c r="P7" s="88">
        <f>IF(I7=0,0,VLOOKUP(I7,'勞保(114.1.1)'!$AE$4:$AF$31,2,TRUE))</f>
        <v>0</v>
      </c>
      <c r="Q7" s="88">
        <f t="shared" si="7"/>
        <v>0</v>
      </c>
      <c r="R7" s="89">
        <f t="shared" si="8"/>
        <v>0</v>
      </c>
      <c r="S7" s="88">
        <f>IF(I7=0,0,VLOOKUP('設算工具-人事費(技工等)'!P7,'健保(114.1.1)'!$K$5:$Q$54,6,FALSE))</f>
        <v>0</v>
      </c>
      <c r="T7" s="89">
        <f t="shared" si="9"/>
        <v>0</v>
      </c>
      <c r="U7" s="88">
        <f>IF(P7=0,0,(VLOOKUP(P7,'勞保(114.1.1)'!$AF$4:$AG$31,2,FALSE)))</f>
        <v>0</v>
      </c>
      <c r="V7" s="88">
        <f t="shared" si="10"/>
        <v>0</v>
      </c>
      <c r="W7" s="88">
        <f t="shared" si="11"/>
        <v>0</v>
      </c>
      <c r="X7" s="88">
        <f t="shared" si="12"/>
        <v>0</v>
      </c>
      <c r="Y7" s="89">
        <f t="shared" si="13"/>
        <v>0</v>
      </c>
    </row>
    <row r="8" spans="1:25">
      <c r="A8" s="81">
        <v>4</v>
      </c>
      <c r="B8" s="104"/>
      <c r="C8" s="102"/>
      <c r="D8" s="84"/>
      <c r="E8" s="83"/>
      <c r="F8" s="105"/>
      <c r="G8" s="87">
        <f>IFERROR(VLOOKUP(D8,'俸額、主管、專業(114.4.22)'!$D$22:$E$38,2,FALSE),0)</f>
        <v>0</v>
      </c>
      <c r="H8" s="88">
        <f>IFERROR(HLOOKUP(C8,'俸額、主管、專業(114.4.22)'!$G$22:$I$23,2,FALSE),0)</f>
        <v>0</v>
      </c>
      <c r="I8" s="88">
        <f t="shared" si="0"/>
        <v>0</v>
      </c>
      <c r="J8" s="89">
        <f t="shared" si="1"/>
        <v>0</v>
      </c>
      <c r="K8" s="89">
        <f t="shared" si="2"/>
        <v>0</v>
      </c>
      <c r="L8" s="89">
        <f t="shared" si="3"/>
        <v>0</v>
      </c>
      <c r="M8" s="89">
        <f t="shared" si="4"/>
        <v>0</v>
      </c>
      <c r="N8" s="88">
        <f t="shared" si="5"/>
        <v>0</v>
      </c>
      <c r="O8" s="89">
        <f t="shared" si="6"/>
        <v>0</v>
      </c>
      <c r="P8" s="88">
        <f>IF(I8=0,0,VLOOKUP(I8,'勞保(114.1.1)'!$AE$4:$AF$31,2,TRUE))</f>
        <v>0</v>
      </c>
      <c r="Q8" s="88">
        <f t="shared" si="7"/>
        <v>0</v>
      </c>
      <c r="R8" s="89">
        <f t="shared" si="8"/>
        <v>0</v>
      </c>
      <c r="S8" s="88">
        <f>IF(I8=0,0,VLOOKUP('設算工具-人事費(技工等)'!P8,'健保(114.1.1)'!$K$5:$Q$54,6,FALSE))</f>
        <v>0</v>
      </c>
      <c r="T8" s="89">
        <f t="shared" si="9"/>
        <v>0</v>
      </c>
      <c r="U8" s="88">
        <f>IF(P8=0,0,(VLOOKUP(P8,'勞保(114.1.1)'!$AF$4:$AG$31,2,FALSE)))</f>
        <v>0</v>
      </c>
      <c r="V8" s="88">
        <f t="shared" si="10"/>
        <v>0</v>
      </c>
      <c r="W8" s="88">
        <f t="shared" si="11"/>
        <v>0</v>
      </c>
      <c r="X8" s="88">
        <f t="shared" si="12"/>
        <v>0</v>
      </c>
      <c r="Y8" s="89">
        <f t="shared" si="13"/>
        <v>0</v>
      </c>
    </row>
    <row r="9" spans="1:25">
      <c r="A9" s="81">
        <v>5</v>
      </c>
      <c r="B9" s="104"/>
      <c r="C9" s="102"/>
      <c r="D9" s="84"/>
      <c r="E9" s="83"/>
      <c r="F9" s="105"/>
      <c r="G9" s="87">
        <f>IFERROR(VLOOKUP(D9,'俸額、主管、專業(114.4.22)'!$D$22:$E$38,2,FALSE),0)</f>
        <v>0</v>
      </c>
      <c r="H9" s="88">
        <f>IFERROR(HLOOKUP(C9,'俸額、主管、專業(114.4.22)'!$G$22:$I$23,2,FALSE),0)</f>
        <v>0</v>
      </c>
      <c r="I9" s="88">
        <f t="shared" si="0"/>
        <v>0</v>
      </c>
      <c r="J9" s="89">
        <f t="shared" si="1"/>
        <v>0</v>
      </c>
      <c r="K9" s="89">
        <f t="shared" si="2"/>
        <v>0</v>
      </c>
      <c r="L9" s="89">
        <f t="shared" si="3"/>
        <v>0</v>
      </c>
      <c r="M9" s="89">
        <f t="shared" si="4"/>
        <v>0</v>
      </c>
      <c r="N9" s="88">
        <f t="shared" si="5"/>
        <v>0</v>
      </c>
      <c r="O9" s="89">
        <f t="shared" si="6"/>
        <v>0</v>
      </c>
      <c r="P9" s="88">
        <f>IF(I9=0,0,VLOOKUP(I9,'勞保(114.1.1)'!$AE$4:$AF$31,2,TRUE))</f>
        <v>0</v>
      </c>
      <c r="Q9" s="88">
        <f t="shared" si="7"/>
        <v>0</v>
      </c>
      <c r="R9" s="89">
        <f t="shared" si="8"/>
        <v>0</v>
      </c>
      <c r="S9" s="88">
        <f>IF(I9=0,0,VLOOKUP('設算工具-人事費(技工等)'!P9,'健保(114.1.1)'!$K$5:$Q$54,6,FALSE))</f>
        <v>0</v>
      </c>
      <c r="T9" s="89">
        <f t="shared" si="9"/>
        <v>0</v>
      </c>
      <c r="U9" s="88">
        <f>IF(P9=0,0,(VLOOKUP(P9,'勞保(114.1.1)'!$AF$4:$AG$31,2,FALSE)))</f>
        <v>0</v>
      </c>
      <c r="V9" s="88">
        <f t="shared" si="10"/>
        <v>0</v>
      </c>
      <c r="W9" s="88">
        <f t="shared" si="11"/>
        <v>0</v>
      </c>
      <c r="X9" s="88">
        <f t="shared" si="12"/>
        <v>0</v>
      </c>
      <c r="Y9" s="89">
        <f t="shared" si="13"/>
        <v>0</v>
      </c>
    </row>
    <row r="10" spans="1:25">
      <c r="A10" s="81">
        <v>6</v>
      </c>
      <c r="B10" s="104"/>
      <c r="C10" s="102"/>
      <c r="D10" s="84"/>
      <c r="E10" s="83"/>
      <c r="F10" s="105"/>
      <c r="G10" s="87">
        <f>IFERROR(VLOOKUP(D10,'俸額、主管、專業(114.4.22)'!$D$22:$E$38,2,FALSE),0)</f>
        <v>0</v>
      </c>
      <c r="H10" s="88">
        <f>IFERROR(HLOOKUP(C10,'俸額、主管、專業(114.4.22)'!$G$22:$I$23,2,FALSE),0)</f>
        <v>0</v>
      </c>
      <c r="I10" s="88">
        <f t="shared" si="0"/>
        <v>0</v>
      </c>
      <c r="J10" s="89">
        <f t="shared" si="1"/>
        <v>0</v>
      </c>
      <c r="K10" s="89">
        <f t="shared" si="2"/>
        <v>0</v>
      </c>
      <c r="L10" s="89">
        <f t="shared" si="3"/>
        <v>0</v>
      </c>
      <c r="M10" s="89">
        <f t="shared" si="4"/>
        <v>0</v>
      </c>
      <c r="N10" s="88">
        <f t="shared" si="5"/>
        <v>0</v>
      </c>
      <c r="O10" s="89">
        <f t="shared" si="6"/>
        <v>0</v>
      </c>
      <c r="P10" s="88">
        <f>IF(I10=0,0,VLOOKUP(I10,'勞保(114.1.1)'!$AE$4:$AF$31,2,TRUE))</f>
        <v>0</v>
      </c>
      <c r="Q10" s="88">
        <f t="shared" si="7"/>
        <v>0</v>
      </c>
      <c r="R10" s="89">
        <f t="shared" si="8"/>
        <v>0</v>
      </c>
      <c r="S10" s="88">
        <f>IF(I10=0,0,VLOOKUP('設算工具-人事費(技工等)'!P10,'健保(114.1.1)'!$K$5:$Q$54,6,FALSE))</f>
        <v>0</v>
      </c>
      <c r="T10" s="89">
        <f t="shared" si="9"/>
        <v>0</v>
      </c>
      <c r="U10" s="88">
        <f>IF(P10=0,0,(VLOOKUP(P10,'勞保(114.1.1)'!$AF$4:$AG$31,2,FALSE)))</f>
        <v>0</v>
      </c>
      <c r="V10" s="88">
        <f t="shared" si="10"/>
        <v>0</v>
      </c>
      <c r="W10" s="88">
        <f t="shared" si="11"/>
        <v>0</v>
      </c>
      <c r="X10" s="88">
        <f t="shared" si="12"/>
        <v>0</v>
      </c>
      <c r="Y10" s="89">
        <f t="shared" si="13"/>
        <v>0</v>
      </c>
    </row>
    <row r="11" spans="1:25">
      <c r="A11" s="81">
        <v>7</v>
      </c>
      <c r="B11" s="104"/>
      <c r="C11" s="102"/>
      <c r="D11" s="84"/>
      <c r="E11" s="83"/>
      <c r="F11" s="105"/>
      <c r="G11" s="87">
        <f>IFERROR(VLOOKUP(D11,'俸額、主管、專業(114.4.22)'!$D$22:$E$38,2,FALSE),0)</f>
        <v>0</v>
      </c>
      <c r="H11" s="88">
        <f>IFERROR(HLOOKUP(C11,'俸額、主管、專業(114.4.22)'!$G$22:$I$23,2,FALSE),0)</f>
        <v>0</v>
      </c>
      <c r="I11" s="88">
        <f t="shared" si="0"/>
        <v>0</v>
      </c>
      <c r="J11" s="89">
        <f t="shared" si="1"/>
        <v>0</v>
      </c>
      <c r="K11" s="89">
        <f t="shared" si="2"/>
        <v>0</v>
      </c>
      <c r="L11" s="89">
        <f t="shared" si="3"/>
        <v>0</v>
      </c>
      <c r="M11" s="89">
        <f t="shared" si="4"/>
        <v>0</v>
      </c>
      <c r="N11" s="88">
        <f t="shared" si="5"/>
        <v>0</v>
      </c>
      <c r="O11" s="89">
        <f t="shared" si="6"/>
        <v>0</v>
      </c>
      <c r="P11" s="88">
        <f>IF(I11=0,0,VLOOKUP(I11,'勞保(114.1.1)'!$AE$4:$AF$31,2,TRUE))</f>
        <v>0</v>
      </c>
      <c r="Q11" s="88">
        <f t="shared" si="7"/>
        <v>0</v>
      </c>
      <c r="R11" s="89">
        <f t="shared" si="8"/>
        <v>0</v>
      </c>
      <c r="S11" s="88">
        <f>IF(I11=0,0,VLOOKUP('設算工具-人事費(技工等)'!P11,'健保(114.1.1)'!$K$5:$Q$54,6,FALSE))</f>
        <v>0</v>
      </c>
      <c r="T11" s="89">
        <f t="shared" si="9"/>
        <v>0</v>
      </c>
      <c r="U11" s="88">
        <f>IF(P11=0,0,(VLOOKUP(P11,'勞保(114.1.1)'!$AF$4:$AG$31,2,FALSE)))</f>
        <v>0</v>
      </c>
      <c r="V11" s="88">
        <f t="shared" si="10"/>
        <v>0</v>
      </c>
      <c r="W11" s="88">
        <f t="shared" si="11"/>
        <v>0</v>
      </c>
      <c r="X11" s="88">
        <f t="shared" si="12"/>
        <v>0</v>
      </c>
      <c r="Y11" s="89">
        <f t="shared" si="13"/>
        <v>0</v>
      </c>
    </row>
    <row r="12" spans="1:25">
      <c r="A12" s="81">
        <v>8</v>
      </c>
      <c r="B12" s="104"/>
      <c r="C12" s="102"/>
      <c r="D12" s="84"/>
      <c r="E12" s="83"/>
      <c r="F12" s="105"/>
      <c r="G12" s="87">
        <f>IFERROR(VLOOKUP(D12,'俸額、主管、專業(114.4.22)'!$D$22:$E$38,2,FALSE),0)</f>
        <v>0</v>
      </c>
      <c r="H12" s="88">
        <f>IFERROR(HLOOKUP(C12,'俸額、主管、專業(114.4.22)'!$G$22:$I$23,2,FALSE),0)</f>
        <v>0</v>
      </c>
      <c r="I12" s="88">
        <f t="shared" si="0"/>
        <v>0</v>
      </c>
      <c r="J12" s="89">
        <f t="shared" si="1"/>
        <v>0</v>
      </c>
      <c r="K12" s="89">
        <f t="shared" si="2"/>
        <v>0</v>
      </c>
      <c r="L12" s="89">
        <f t="shared" si="3"/>
        <v>0</v>
      </c>
      <c r="M12" s="89">
        <f t="shared" si="4"/>
        <v>0</v>
      </c>
      <c r="N12" s="88">
        <f t="shared" si="5"/>
        <v>0</v>
      </c>
      <c r="O12" s="89">
        <f t="shared" si="6"/>
        <v>0</v>
      </c>
      <c r="P12" s="88">
        <f>IF(I12=0,0,VLOOKUP(I12,'勞保(114.1.1)'!$AE$4:$AF$31,2,TRUE))</f>
        <v>0</v>
      </c>
      <c r="Q12" s="88">
        <f t="shared" si="7"/>
        <v>0</v>
      </c>
      <c r="R12" s="89">
        <f t="shared" si="8"/>
        <v>0</v>
      </c>
      <c r="S12" s="88">
        <f>IF(I12=0,0,VLOOKUP('設算工具-人事費(技工等)'!P12,'健保(114.1.1)'!$K$5:$Q$54,6,FALSE))</f>
        <v>0</v>
      </c>
      <c r="T12" s="89">
        <f t="shared" si="9"/>
        <v>0</v>
      </c>
      <c r="U12" s="88">
        <f>IF(P12=0,0,(VLOOKUP(P12,'勞保(114.1.1)'!$AF$4:$AG$31,2,FALSE)))</f>
        <v>0</v>
      </c>
      <c r="V12" s="88">
        <f t="shared" si="10"/>
        <v>0</v>
      </c>
      <c r="W12" s="88">
        <f t="shared" si="11"/>
        <v>0</v>
      </c>
      <c r="X12" s="88">
        <f t="shared" si="12"/>
        <v>0</v>
      </c>
      <c r="Y12" s="89">
        <f t="shared" si="13"/>
        <v>0</v>
      </c>
    </row>
    <row r="13" spans="1:25">
      <c r="A13" s="81">
        <v>9</v>
      </c>
      <c r="B13" s="104"/>
      <c r="C13" s="102"/>
      <c r="D13" s="84"/>
      <c r="E13" s="83"/>
      <c r="F13" s="105"/>
      <c r="G13" s="87">
        <f>IFERROR(VLOOKUP(D13,'俸額、主管、專業(114.4.22)'!$D$22:$E$38,2,FALSE),0)</f>
        <v>0</v>
      </c>
      <c r="H13" s="88">
        <f>IFERROR(HLOOKUP(C13,'俸額、主管、專業(114.4.22)'!$G$22:$I$23,2,FALSE),0)</f>
        <v>0</v>
      </c>
      <c r="I13" s="88">
        <f t="shared" si="0"/>
        <v>0</v>
      </c>
      <c r="J13" s="89">
        <f t="shared" si="1"/>
        <v>0</v>
      </c>
      <c r="K13" s="89">
        <f t="shared" si="2"/>
        <v>0</v>
      </c>
      <c r="L13" s="89">
        <f t="shared" si="3"/>
        <v>0</v>
      </c>
      <c r="M13" s="89">
        <f t="shared" si="4"/>
        <v>0</v>
      </c>
      <c r="N13" s="88">
        <f t="shared" si="5"/>
        <v>0</v>
      </c>
      <c r="O13" s="89">
        <f t="shared" si="6"/>
        <v>0</v>
      </c>
      <c r="P13" s="88">
        <f>IF(I13=0,0,VLOOKUP(I13,'勞保(114.1.1)'!$AE$4:$AF$31,2,TRUE))</f>
        <v>0</v>
      </c>
      <c r="Q13" s="88">
        <f t="shared" si="7"/>
        <v>0</v>
      </c>
      <c r="R13" s="89">
        <f t="shared" si="8"/>
        <v>0</v>
      </c>
      <c r="S13" s="88">
        <f>IF(I13=0,0,VLOOKUP('設算工具-人事費(技工等)'!P13,'健保(114.1.1)'!$K$5:$Q$54,6,FALSE))</f>
        <v>0</v>
      </c>
      <c r="T13" s="89">
        <f t="shared" si="9"/>
        <v>0</v>
      </c>
      <c r="U13" s="88">
        <f>IF(P13=0,0,(VLOOKUP(P13,'勞保(114.1.1)'!$AF$4:$AG$31,2,FALSE)))</f>
        <v>0</v>
      </c>
      <c r="V13" s="88">
        <f t="shared" si="10"/>
        <v>0</v>
      </c>
      <c r="W13" s="88">
        <f t="shared" si="11"/>
        <v>0</v>
      </c>
      <c r="X13" s="88">
        <f t="shared" si="12"/>
        <v>0</v>
      </c>
      <c r="Y13" s="89">
        <f t="shared" si="13"/>
        <v>0</v>
      </c>
    </row>
    <row r="14" spans="1:25" ht="17.5" thickBot="1">
      <c r="A14" s="81">
        <v>10</v>
      </c>
      <c r="B14" s="106"/>
      <c r="C14" s="107"/>
      <c r="D14" s="108"/>
      <c r="E14" s="109"/>
      <c r="F14" s="110"/>
      <c r="G14" s="87">
        <f>IFERROR(VLOOKUP(D14,'俸額、主管、專業(114.4.22)'!$D$22:$E$38,2,FALSE),0)</f>
        <v>0</v>
      </c>
      <c r="H14" s="88">
        <f>IFERROR(HLOOKUP(C14,'俸額、主管、專業(114.4.22)'!$G$22:$I$23,2,FALSE),0)</f>
        <v>0</v>
      </c>
      <c r="I14" s="88">
        <f t="shared" si="0"/>
        <v>0</v>
      </c>
      <c r="J14" s="89">
        <f t="shared" si="1"/>
        <v>0</v>
      </c>
      <c r="K14" s="89">
        <f t="shared" si="2"/>
        <v>0</v>
      </c>
      <c r="L14" s="89">
        <f t="shared" si="3"/>
        <v>0</v>
      </c>
      <c r="M14" s="89">
        <f t="shared" si="4"/>
        <v>0</v>
      </c>
      <c r="N14" s="88">
        <f t="shared" si="5"/>
        <v>0</v>
      </c>
      <c r="O14" s="89">
        <f t="shared" si="6"/>
        <v>0</v>
      </c>
      <c r="P14" s="88">
        <f>IF(I14=0,0,VLOOKUP(I14,'勞保(114.1.1)'!$AE$4:$AF$31,2,TRUE))</f>
        <v>0</v>
      </c>
      <c r="Q14" s="88">
        <f t="shared" si="7"/>
        <v>0</v>
      </c>
      <c r="R14" s="89">
        <f t="shared" si="8"/>
        <v>0</v>
      </c>
      <c r="S14" s="88">
        <f>IF(I14=0,0,VLOOKUP('設算工具-人事費(技工等)'!P14,'健保(114.1.1)'!$K$5:$Q$54,6,FALSE))</f>
        <v>0</v>
      </c>
      <c r="T14" s="89">
        <f t="shared" si="9"/>
        <v>0</v>
      </c>
      <c r="U14" s="88">
        <f>IF(P14=0,0,(VLOOKUP(P14,'勞保(114.1.1)'!$AF$4:$AG$31,2,FALSE)))</f>
        <v>0</v>
      </c>
      <c r="V14" s="88">
        <f t="shared" si="10"/>
        <v>0</v>
      </c>
      <c r="W14" s="88">
        <f t="shared" si="11"/>
        <v>0</v>
      </c>
      <c r="X14" s="88">
        <f t="shared" si="12"/>
        <v>0</v>
      </c>
      <c r="Y14" s="89">
        <f t="shared" si="13"/>
        <v>0</v>
      </c>
    </row>
    <row r="15" spans="1:25">
      <c r="A15" s="75" t="s">
        <v>231</v>
      </c>
      <c r="B15" s="80"/>
      <c r="C15" s="80"/>
      <c r="I15" s="27"/>
      <c r="J15" s="27"/>
      <c r="K15" s="27"/>
      <c r="L15" s="27"/>
      <c r="M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>
      <c r="A16" s="293" t="s">
        <v>211</v>
      </c>
      <c r="B16" s="293"/>
      <c r="C16" s="293"/>
      <c r="D16" s="293"/>
      <c r="E16" s="293"/>
      <c r="F16" s="293"/>
      <c r="G16" s="99"/>
      <c r="H16" s="99"/>
      <c r="I16" s="99"/>
      <c r="J16" s="100">
        <f>SUM(J5:J14)</f>
        <v>0</v>
      </c>
      <c r="K16" s="100">
        <f>SUM(K5:K14)</f>
        <v>0</v>
      </c>
      <c r="L16" s="100">
        <f>SUM(L5:L14)</f>
        <v>0</v>
      </c>
      <c r="M16" s="100">
        <f>SUM(M5:M14)</f>
        <v>0</v>
      </c>
      <c r="N16" s="99"/>
      <c r="O16" s="100">
        <f>SUM(O5:O14)</f>
        <v>0</v>
      </c>
      <c r="P16" s="100"/>
      <c r="Q16" s="100"/>
      <c r="R16" s="100">
        <f>SUM(R5:R14)</f>
        <v>0</v>
      </c>
      <c r="S16" s="99"/>
      <c r="T16" s="100">
        <f>SUM(T5:T14)</f>
        <v>0</v>
      </c>
      <c r="U16" s="100"/>
      <c r="V16" s="100"/>
      <c r="W16" s="100"/>
      <c r="X16" s="100"/>
      <c r="Y16" s="100">
        <f>SUM(Y5:Y14)</f>
        <v>0</v>
      </c>
    </row>
  </sheetData>
  <mergeCells count="19">
    <mergeCell ref="B2:F2"/>
    <mergeCell ref="G2:Y2"/>
    <mergeCell ref="A3:A4"/>
    <mergeCell ref="B3:B4"/>
    <mergeCell ref="C3:C4"/>
    <mergeCell ref="D3:D4"/>
    <mergeCell ref="E3:E4"/>
    <mergeCell ref="F3:F4"/>
    <mergeCell ref="S3:T3"/>
    <mergeCell ref="U3:Y3"/>
    <mergeCell ref="A16:F16"/>
    <mergeCell ref="Q3:R3"/>
    <mergeCell ref="P3:P4"/>
    <mergeCell ref="K3:K4"/>
    <mergeCell ref="L3:L4"/>
    <mergeCell ref="M3:M4"/>
    <mergeCell ref="N3:N4"/>
    <mergeCell ref="O3:O4"/>
    <mergeCell ref="G3:J3"/>
  </mergeCells>
  <phoneticPr fontId="16" type="noConversion"/>
  <pageMargins left="0.25" right="0.25" top="0.75" bottom="0.75" header="0.3" footer="0.3"/>
  <pageSetup paperSize="9" scale="51" fitToHeight="0" orientation="landscape" r:id="rId1"/>
  <colBreaks count="1" manualBreakCount="1">
    <brk id="13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'俸額、主管、專業(114.4.22)'!$D$22:$D$38</xm:f>
          </x14:formula1>
          <xm:sqref>D5:D14</xm:sqref>
        </x14:dataValidation>
        <x14:dataValidation type="list" allowBlank="1" showInputMessage="1" showErrorMessage="1" xr:uid="{00000000-0002-0000-0400-000001000000}">
          <x14:formula1>
            <xm:f>'俸額、主管、專業(114.4.22)'!$A$51:$A$52</xm:f>
          </x14:formula1>
          <xm:sqref>E5:E14</xm:sqref>
        </x14:dataValidation>
        <x14:dataValidation type="list" allowBlank="1" showInputMessage="1" showErrorMessage="1" xr:uid="{00000000-0002-0000-0400-000002000000}">
          <x14:formula1>
            <xm:f>'俸額、主管、專業(114.4.22)'!$G$22:$I$22</xm:f>
          </x14:formula1>
          <xm:sqref>C5:C14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R33"/>
  <sheetViews>
    <sheetView view="pageBreakPreview" zoomScaleNormal="100" zoomScaleSheetLayoutView="100" workbookViewId="0">
      <pane xSplit="7" ySplit="6" topLeftCell="H27" activePane="bottomRight" state="frozen"/>
      <selection pane="topRight" activeCell="G1" sqref="G1"/>
      <selection pane="bottomLeft" activeCell="A7" sqref="A7"/>
      <selection pane="bottomRight" activeCell="B32" sqref="B32:Q32"/>
    </sheetView>
  </sheetViews>
  <sheetFormatPr defaultColWidth="9" defaultRowHeight="17"/>
  <cols>
    <col min="1" max="1" width="4.54296875" style="12" bestFit="1" customWidth="1"/>
    <col min="2" max="2" width="13.81640625" style="27" customWidth="1"/>
    <col min="3" max="3" width="3.453125" style="27" bestFit="1" customWidth="1"/>
    <col min="4" max="4" width="9.6328125" style="27" customWidth="1"/>
    <col min="5" max="5" width="10.26953125" style="27" bestFit="1" customWidth="1"/>
    <col min="6" max="6" width="7.6328125" style="27" customWidth="1"/>
    <col min="7" max="7" width="7.26953125" style="27" customWidth="1"/>
    <col min="8" max="8" width="11.90625" style="27" customWidth="1"/>
    <col min="9" max="9" width="8" style="27" customWidth="1"/>
    <col min="10" max="10" width="9.36328125" style="27" customWidth="1"/>
    <col min="11" max="11" width="8.6328125" style="27" customWidth="1"/>
    <col min="12" max="12" width="6.36328125" style="27" customWidth="1"/>
    <col min="13" max="13" width="8.81640625" style="27" customWidth="1"/>
    <col min="14" max="14" width="9.6328125" style="27" customWidth="1"/>
    <col min="15" max="15" width="8.90625" style="27" customWidth="1"/>
    <col min="16" max="16" width="8.7265625" style="27" customWidth="1"/>
    <col min="17" max="17" width="10.36328125" style="27" customWidth="1"/>
    <col min="18" max="16384" width="9" style="27"/>
  </cols>
  <sheetData>
    <row r="1" spans="1:18" ht="19.5">
      <c r="B1" s="335" t="s">
        <v>238</v>
      </c>
      <c r="C1" s="335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8" ht="21.5">
      <c r="B2" s="337" t="s">
        <v>42</v>
      </c>
      <c r="C2" s="337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</row>
    <row r="3" spans="1:18" ht="17.5" thickBot="1">
      <c r="B3" s="329"/>
      <c r="C3" s="329"/>
      <c r="D3" s="330"/>
      <c r="E3" s="121"/>
      <c r="F3" s="12"/>
      <c r="G3" s="327" t="s">
        <v>197</v>
      </c>
      <c r="H3" s="328"/>
      <c r="I3" s="328"/>
      <c r="J3" s="328"/>
      <c r="K3" s="328"/>
      <c r="L3" s="328"/>
      <c r="M3" s="328"/>
      <c r="N3" s="12"/>
      <c r="O3" s="12"/>
      <c r="Q3" s="13" t="s">
        <v>198</v>
      </c>
      <c r="R3" s="14"/>
    </row>
    <row r="4" spans="1:18" ht="19.5" customHeight="1">
      <c r="B4" s="351" t="s">
        <v>199</v>
      </c>
      <c r="C4" s="15" t="s">
        <v>43</v>
      </c>
      <c r="D4" s="16"/>
      <c r="E4" s="347" t="s">
        <v>44</v>
      </c>
      <c r="F4" s="16"/>
      <c r="G4" s="338" t="s">
        <v>45</v>
      </c>
      <c r="H4" s="16" t="s">
        <v>46</v>
      </c>
      <c r="I4" s="341" t="s">
        <v>33</v>
      </c>
      <c r="J4" s="16" t="s">
        <v>47</v>
      </c>
      <c r="K4" s="343" t="s">
        <v>48</v>
      </c>
      <c r="L4" s="344"/>
      <c r="M4" s="345"/>
      <c r="N4" s="341" t="s">
        <v>49</v>
      </c>
      <c r="O4" s="338" t="s">
        <v>50</v>
      </c>
      <c r="P4" s="338" t="s">
        <v>51</v>
      </c>
      <c r="Q4" s="332" t="s">
        <v>52</v>
      </c>
    </row>
    <row r="5" spans="1:18" ht="19.5" customHeight="1">
      <c r="B5" s="352"/>
      <c r="C5" s="17" t="s">
        <v>53</v>
      </c>
      <c r="D5" s="18" t="s">
        <v>54</v>
      </c>
      <c r="E5" s="348"/>
      <c r="F5" s="18" t="s">
        <v>214</v>
      </c>
      <c r="G5" s="339"/>
      <c r="H5" s="18" t="s">
        <v>34</v>
      </c>
      <c r="I5" s="342"/>
      <c r="J5" s="18" t="s">
        <v>35</v>
      </c>
      <c r="K5" s="18" t="s">
        <v>36</v>
      </c>
      <c r="L5" s="18" t="s">
        <v>37</v>
      </c>
      <c r="M5" s="350" t="s">
        <v>38</v>
      </c>
      <c r="N5" s="342"/>
      <c r="O5" s="339"/>
      <c r="P5" s="339"/>
      <c r="Q5" s="333"/>
    </row>
    <row r="6" spans="1:18" ht="19.5" customHeight="1" thickBot="1">
      <c r="B6" s="353"/>
      <c r="C6" s="114" t="s">
        <v>55</v>
      </c>
      <c r="D6" s="115"/>
      <c r="E6" s="349"/>
      <c r="F6" s="115"/>
      <c r="G6" s="340"/>
      <c r="H6" s="26" t="s">
        <v>39</v>
      </c>
      <c r="I6" s="26" t="s">
        <v>40</v>
      </c>
      <c r="J6" s="26" t="s">
        <v>56</v>
      </c>
      <c r="K6" s="26" t="s">
        <v>41</v>
      </c>
      <c r="L6" s="26" t="s">
        <v>57</v>
      </c>
      <c r="M6" s="346"/>
      <c r="N6" s="346"/>
      <c r="O6" s="340"/>
      <c r="P6" s="340"/>
      <c r="Q6" s="334"/>
      <c r="R6" s="122"/>
    </row>
    <row r="7" spans="1:18" ht="21.75" customHeight="1">
      <c r="A7" s="12">
        <v>1</v>
      </c>
      <c r="B7" s="112"/>
      <c r="C7" s="113"/>
      <c r="D7" s="22"/>
      <c r="E7" s="18"/>
      <c r="F7" s="23"/>
      <c r="G7" s="23"/>
      <c r="H7" s="23"/>
      <c r="I7" s="123"/>
      <c r="J7" s="123"/>
      <c r="K7" s="123"/>
      <c r="L7" s="124"/>
      <c r="M7" s="123"/>
      <c r="N7" s="123"/>
      <c r="O7" s="123"/>
      <c r="P7" s="123"/>
      <c r="Q7" s="125">
        <f t="shared" ref="Q7:Q21" si="0">I7+J7+M7+N7+O7+P7</f>
        <v>0</v>
      </c>
    </row>
    <row r="8" spans="1:18" ht="21.75" customHeight="1">
      <c r="A8" s="12">
        <v>2</v>
      </c>
      <c r="B8" s="21"/>
      <c r="C8" s="19"/>
      <c r="D8" s="22"/>
      <c r="E8" s="18"/>
      <c r="F8" s="23"/>
      <c r="G8" s="23"/>
      <c r="H8" s="23"/>
      <c r="I8" s="123"/>
      <c r="J8" s="123"/>
      <c r="K8" s="123"/>
      <c r="L8" s="124"/>
      <c r="M8" s="123"/>
      <c r="N8" s="123"/>
      <c r="O8" s="123"/>
      <c r="P8" s="123"/>
      <c r="Q8" s="125">
        <f t="shared" si="0"/>
        <v>0</v>
      </c>
    </row>
    <row r="9" spans="1:18" ht="21.75" customHeight="1">
      <c r="A9" s="12">
        <v>3</v>
      </c>
      <c r="B9" s="21"/>
      <c r="C9" s="19"/>
      <c r="D9" s="22"/>
      <c r="E9" s="18"/>
      <c r="F9" s="23"/>
      <c r="G9" s="23"/>
      <c r="H9" s="23"/>
      <c r="I9" s="123"/>
      <c r="J9" s="123"/>
      <c r="K9" s="123"/>
      <c r="L9" s="124"/>
      <c r="M9" s="123"/>
      <c r="N9" s="123"/>
      <c r="O9" s="123"/>
      <c r="P9" s="123"/>
      <c r="Q9" s="125">
        <f t="shared" si="0"/>
        <v>0</v>
      </c>
    </row>
    <row r="10" spans="1:18" ht="21.75" customHeight="1">
      <c r="A10" s="12">
        <v>4</v>
      </c>
      <c r="B10" s="21"/>
      <c r="C10" s="19"/>
      <c r="D10" s="22"/>
      <c r="E10" s="18"/>
      <c r="F10" s="23"/>
      <c r="G10" s="23"/>
      <c r="H10" s="23"/>
      <c r="I10" s="123"/>
      <c r="J10" s="123"/>
      <c r="K10" s="123"/>
      <c r="L10" s="124"/>
      <c r="M10" s="123"/>
      <c r="N10" s="123"/>
      <c r="O10" s="123"/>
      <c r="P10" s="123"/>
      <c r="Q10" s="125">
        <f t="shared" si="0"/>
        <v>0</v>
      </c>
    </row>
    <row r="11" spans="1:18" ht="21.75" customHeight="1">
      <c r="A11" s="12">
        <v>5</v>
      </c>
      <c r="B11" s="21"/>
      <c r="C11" s="19"/>
      <c r="D11" s="22"/>
      <c r="E11" s="18"/>
      <c r="F11" s="23"/>
      <c r="G11" s="23"/>
      <c r="H11" s="23"/>
      <c r="I11" s="123"/>
      <c r="J11" s="123"/>
      <c r="K11" s="123"/>
      <c r="L11" s="124"/>
      <c r="M11" s="123"/>
      <c r="N11" s="123"/>
      <c r="O11" s="123"/>
      <c r="P11" s="123"/>
      <c r="Q11" s="125">
        <f t="shared" si="0"/>
        <v>0</v>
      </c>
    </row>
    <row r="12" spans="1:18" ht="21.75" customHeight="1">
      <c r="A12" s="12">
        <v>6</v>
      </c>
      <c r="B12" s="21"/>
      <c r="C12" s="19"/>
      <c r="D12" s="22"/>
      <c r="E12" s="18"/>
      <c r="F12" s="23"/>
      <c r="G12" s="23"/>
      <c r="H12" s="23"/>
      <c r="I12" s="123"/>
      <c r="J12" s="123"/>
      <c r="K12" s="123"/>
      <c r="L12" s="124"/>
      <c r="M12" s="123"/>
      <c r="N12" s="123"/>
      <c r="O12" s="123"/>
      <c r="P12" s="123"/>
      <c r="Q12" s="125">
        <f t="shared" si="0"/>
        <v>0</v>
      </c>
    </row>
    <row r="13" spans="1:18" ht="19.5" customHeight="1">
      <c r="A13" s="12">
        <v>7</v>
      </c>
      <c r="B13" s="24"/>
      <c r="C13" s="18"/>
      <c r="D13" s="22"/>
      <c r="E13" s="18"/>
      <c r="F13" s="23"/>
      <c r="G13" s="23"/>
      <c r="H13" s="23"/>
      <c r="I13" s="123"/>
      <c r="J13" s="123"/>
      <c r="K13" s="23"/>
      <c r="L13" s="126"/>
      <c r="M13" s="123"/>
      <c r="N13" s="123"/>
      <c r="O13" s="123"/>
      <c r="P13" s="123"/>
      <c r="Q13" s="125">
        <f t="shared" si="0"/>
        <v>0</v>
      </c>
    </row>
    <row r="14" spans="1:18" ht="19.5" customHeight="1">
      <c r="A14" s="12">
        <v>8</v>
      </c>
      <c r="B14" s="24"/>
      <c r="C14" s="18"/>
      <c r="D14" s="22"/>
      <c r="E14" s="18"/>
      <c r="F14" s="23"/>
      <c r="G14" s="23"/>
      <c r="H14" s="23"/>
      <c r="I14" s="123"/>
      <c r="J14" s="123"/>
      <c r="K14" s="23"/>
      <c r="L14" s="126"/>
      <c r="M14" s="123"/>
      <c r="N14" s="123"/>
      <c r="O14" s="123"/>
      <c r="P14" s="123"/>
      <c r="Q14" s="125">
        <f t="shared" si="0"/>
        <v>0</v>
      </c>
    </row>
    <row r="15" spans="1:18" ht="19.5" customHeight="1">
      <c r="A15" s="12">
        <v>9</v>
      </c>
      <c r="B15" s="25"/>
      <c r="C15" s="20"/>
      <c r="D15" s="22"/>
      <c r="E15" s="18"/>
      <c r="F15" s="23"/>
      <c r="G15" s="23"/>
      <c r="H15" s="23"/>
      <c r="I15" s="123"/>
      <c r="J15" s="123"/>
      <c r="K15" s="123"/>
      <c r="L15" s="123"/>
      <c r="M15" s="123"/>
      <c r="N15" s="123"/>
      <c r="O15" s="123"/>
      <c r="P15" s="123"/>
      <c r="Q15" s="125">
        <f t="shared" si="0"/>
        <v>0</v>
      </c>
    </row>
    <row r="16" spans="1:18" ht="19.5" customHeight="1">
      <c r="A16" s="12">
        <v>10</v>
      </c>
      <c r="B16" s="25"/>
      <c r="C16" s="20"/>
      <c r="D16" s="22"/>
      <c r="E16" s="18"/>
      <c r="F16" s="23"/>
      <c r="G16" s="23"/>
      <c r="H16" s="23"/>
      <c r="I16" s="123"/>
      <c r="J16" s="123"/>
      <c r="K16" s="123"/>
      <c r="L16" s="123"/>
      <c r="M16" s="123"/>
      <c r="N16" s="123"/>
      <c r="O16" s="123"/>
      <c r="P16" s="123"/>
      <c r="Q16" s="125">
        <f t="shared" si="0"/>
        <v>0</v>
      </c>
    </row>
    <row r="17" spans="1:17" ht="19.5" customHeight="1">
      <c r="A17" s="12">
        <v>11</v>
      </c>
      <c r="B17" s="25"/>
      <c r="C17" s="20"/>
      <c r="D17" s="22"/>
      <c r="E17" s="18"/>
      <c r="F17" s="23"/>
      <c r="G17" s="23"/>
      <c r="H17" s="23"/>
      <c r="I17" s="123"/>
      <c r="J17" s="123"/>
      <c r="K17" s="123"/>
      <c r="L17" s="123"/>
      <c r="M17" s="123"/>
      <c r="N17" s="123"/>
      <c r="O17" s="123"/>
      <c r="P17" s="123"/>
      <c r="Q17" s="125">
        <f t="shared" si="0"/>
        <v>0</v>
      </c>
    </row>
    <row r="18" spans="1:17" ht="19.5" customHeight="1">
      <c r="A18" s="12">
        <v>12</v>
      </c>
      <c r="B18" s="25"/>
      <c r="C18" s="20"/>
      <c r="D18" s="22"/>
      <c r="E18" s="18"/>
      <c r="F18" s="23"/>
      <c r="G18" s="23"/>
      <c r="H18" s="23"/>
      <c r="I18" s="123"/>
      <c r="J18" s="123"/>
      <c r="K18" s="123"/>
      <c r="L18" s="123"/>
      <c r="M18" s="123"/>
      <c r="N18" s="123"/>
      <c r="O18" s="123"/>
      <c r="P18" s="123"/>
      <c r="Q18" s="125">
        <f t="shared" si="0"/>
        <v>0</v>
      </c>
    </row>
    <row r="19" spans="1:17" ht="19.5" customHeight="1">
      <c r="A19" s="12">
        <v>13</v>
      </c>
      <c r="B19" s="25"/>
      <c r="C19" s="20"/>
      <c r="D19" s="22"/>
      <c r="E19" s="18"/>
      <c r="F19" s="23"/>
      <c r="G19" s="23"/>
      <c r="H19" s="23"/>
      <c r="I19" s="123"/>
      <c r="J19" s="123"/>
      <c r="K19" s="123"/>
      <c r="L19" s="123"/>
      <c r="M19" s="123"/>
      <c r="N19" s="123"/>
      <c r="O19" s="123"/>
      <c r="P19" s="123"/>
      <c r="Q19" s="125">
        <f t="shared" si="0"/>
        <v>0</v>
      </c>
    </row>
    <row r="20" spans="1:17" ht="19.5" customHeight="1">
      <c r="A20" s="12">
        <v>14</v>
      </c>
      <c r="B20" s="25"/>
      <c r="C20" s="20"/>
      <c r="D20" s="22"/>
      <c r="E20" s="18"/>
      <c r="F20" s="23"/>
      <c r="G20" s="23"/>
      <c r="H20" s="23"/>
      <c r="I20" s="123"/>
      <c r="J20" s="123"/>
      <c r="K20" s="123"/>
      <c r="L20" s="123"/>
      <c r="M20" s="123"/>
      <c r="N20" s="123"/>
      <c r="O20" s="123"/>
      <c r="P20" s="123"/>
      <c r="Q20" s="125">
        <f t="shared" si="0"/>
        <v>0</v>
      </c>
    </row>
    <row r="21" spans="1:17" ht="19.5" customHeight="1">
      <c r="A21" s="12">
        <v>15</v>
      </c>
      <c r="B21" s="25"/>
      <c r="C21" s="20"/>
      <c r="D21" s="22"/>
      <c r="E21" s="18"/>
      <c r="F21" s="23"/>
      <c r="G21" s="23"/>
      <c r="H21" s="23"/>
      <c r="I21" s="123"/>
      <c r="J21" s="123"/>
      <c r="K21" s="123"/>
      <c r="L21" s="123"/>
      <c r="M21" s="123"/>
      <c r="N21" s="123"/>
      <c r="O21" s="123"/>
      <c r="P21" s="123"/>
      <c r="Q21" s="125">
        <f t="shared" si="0"/>
        <v>0</v>
      </c>
    </row>
    <row r="22" spans="1:17" ht="19.5" customHeight="1" thickBot="1">
      <c r="B22" s="199" t="s">
        <v>58</v>
      </c>
      <c r="C22" s="200"/>
      <c r="D22" s="201"/>
      <c r="E22" s="200"/>
      <c r="F22" s="202"/>
      <c r="G22" s="202"/>
      <c r="H22" s="202"/>
      <c r="I22" s="203">
        <f>SUM(I7:I21)</f>
        <v>0</v>
      </c>
      <c r="J22" s="203">
        <f>SUM(J7:J21)</f>
        <v>0</v>
      </c>
      <c r="K22" s="203"/>
      <c r="L22" s="203"/>
      <c r="M22" s="203">
        <f>SUM(M7:M21)</f>
        <v>0</v>
      </c>
      <c r="N22" s="203">
        <f>SUM(N7:N21)</f>
        <v>0</v>
      </c>
      <c r="O22" s="203">
        <f>SUM(O7:O21)</f>
        <v>0</v>
      </c>
      <c r="P22" s="203">
        <f>SUM(P7:P21)</f>
        <v>0</v>
      </c>
      <c r="Q22" s="204">
        <f>SUM(Q7:Q21)</f>
        <v>0</v>
      </c>
    </row>
    <row r="23" spans="1:17" s="29" customFormat="1" ht="19.5">
      <c r="A23" s="127"/>
      <c r="B23" s="354" t="s">
        <v>59</v>
      </c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</row>
    <row r="24" spans="1:17" s="29" customFormat="1" ht="19.5">
      <c r="A24" s="127"/>
      <c r="B24" s="325" t="s">
        <v>232</v>
      </c>
      <c r="C24" s="325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</row>
    <row r="25" spans="1:17" s="29" customFormat="1" ht="19.5">
      <c r="A25" s="127"/>
      <c r="B25" s="325" t="s">
        <v>60</v>
      </c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</row>
    <row r="26" spans="1:17" s="29" customFormat="1" ht="19.5">
      <c r="A26" s="127"/>
      <c r="B26" s="325" t="s">
        <v>200</v>
      </c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</row>
    <row r="27" spans="1:17" s="29" customFormat="1" ht="19.5">
      <c r="A27" s="127"/>
      <c r="B27" s="325" t="s">
        <v>201</v>
      </c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</row>
    <row r="28" spans="1:17" s="29" customFormat="1" ht="19.5">
      <c r="A28" s="127"/>
      <c r="B28" s="325" t="s">
        <v>202</v>
      </c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</row>
    <row r="29" spans="1:17" s="29" customFormat="1" ht="19.5">
      <c r="A29" s="127"/>
      <c r="B29" s="325" t="s">
        <v>203</v>
      </c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</row>
    <row r="30" spans="1:17" s="29" customFormat="1" ht="19.5">
      <c r="A30" s="127"/>
      <c r="B30" s="325" t="s">
        <v>233</v>
      </c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</row>
    <row r="31" spans="1:17" s="29" customFormat="1" ht="19.5">
      <c r="A31" s="127"/>
      <c r="B31" s="326" t="s">
        <v>234</v>
      </c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</row>
    <row r="32" spans="1:17" s="29" customFormat="1" ht="19.5">
      <c r="A32" s="127"/>
      <c r="B32" s="331" t="s">
        <v>407</v>
      </c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</row>
    <row r="33" spans="2:9">
      <c r="B33" s="27" t="s">
        <v>61</v>
      </c>
      <c r="E33" s="27" t="s">
        <v>62</v>
      </c>
      <c r="I33" s="28"/>
    </row>
  </sheetData>
  <mergeCells count="24">
    <mergeCell ref="G3:M3"/>
    <mergeCell ref="B3:D3"/>
    <mergeCell ref="B32:Q32"/>
    <mergeCell ref="Q4:Q6"/>
    <mergeCell ref="B1:Q1"/>
    <mergeCell ref="B2:Q2"/>
    <mergeCell ref="P4:P6"/>
    <mergeCell ref="I4:I5"/>
    <mergeCell ref="K4:M4"/>
    <mergeCell ref="N4:N6"/>
    <mergeCell ref="E4:E6"/>
    <mergeCell ref="M5:M6"/>
    <mergeCell ref="B4:B6"/>
    <mergeCell ref="G4:G6"/>
    <mergeCell ref="O4:O6"/>
    <mergeCell ref="B23:Q23"/>
    <mergeCell ref="B30:Q30"/>
    <mergeCell ref="B31:Q31"/>
    <mergeCell ref="B24:Q24"/>
    <mergeCell ref="B25:Q25"/>
    <mergeCell ref="B26:Q26"/>
    <mergeCell ref="B27:Q27"/>
    <mergeCell ref="B29:Q29"/>
    <mergeCell ref="B28:Q28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9" orientation="landscape" r:id="rId1"/>
  <headerFooter alignWithMargins="0">
    <oddFooter>&amp;R&amp;"標楷體,標準"第&amp;P頁共&amp;N頁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8DA27-2A0F-43B6-BD83-80F5E8CB441F}">
  <sheetPr>
    <tabColor rgb="FF92D050"/>
    <pageSetUpPr fitToPage="1"/>
  </sheetPr>
  <dimension ref="A1:S51"/>
  <sheetViews>
    <sheetView topLeftCell="D42" workbookViewId="0">
      <selection activeCell="Q50" sqref="Q50"/>
    </sheetView>
  </sheetViews>
  <sheetFormatPr defaultColWidth="26.1796875" defaultRowHeight="17"/>
  <cols>
    <col min="1" max="1" width="15.90625" bestFit="1" customWidth="1"/>
    <col min="2" max="2" width="26.54296875" bestFit="1" customWidth="1"/>
    <col min="3" max="3" width="24.1796875" bestFit="1" customWidth="1"/>
    <col min="4" max="4" width="7.81640625" bestFit="1" customWidth="1"/>
    <col min="5" max="5" width="3.81640625" customWidth="1"/>
    <col min="6" max="6" width="13.54296875" bestFit="1" customWidth="1"/>
    <col min="7" max="8" width="7.81640625" customWidth="1"/>
    <col min="9" max="9" width="6.81640625" bestFit="1" customWidth="1"/>
    <col min="10" max="10" width="5.6328125" bestFit="1" customWidth="1"/>
    <col min="11" max="12" width="6.81640625" bestFit="1" customWidth="1"/>
    <col min="13" max="13" width="7.81640625" bestFit="1" customWidth="1"/>
    <col min="14" max="14" width="3.81640625" customWidth="1"/>
    <col min="15" max="15" width="27.81640625" customWidth="1"/>
    <col min="16" max="16" width="22.6328125" bestFit="1" customWidth="1"/>
    <col min="17" max="17" width="13.54296875" bestFit="1" customWidth="1"/>
    <col min="18" max="18" width="38.26953125" bestFit="1" customWidth="1"/>
  </cols>
  <sheetData>
    <row r="1" spans="1:17">
      <c r="A1" s="356" t="s">
        <v>243</v>
      </c>
      <c r="B1" s="356"/>
      <c r="C1" s="356"/>
      <c r="D1" s="356"/>
      <c r="F1" s="356" t="s">
        <v>244</v>
      </c>
      <c r="G1" s="356"/>
      <c r="H1" s="356"/>
      <c r="I1" s="356"/>
      <c r="J1" s="356"/>
      <c r="K1" s="356"/>
      <c r="L1" s="356"/>
      <c r="M1" s="356"/>
      <c r="O1" s="357" t="s">
        <v>245</v>
      </c>
      <c r="P1" s="357"/>
      <c r="Q1" s="357"/>
    </row>
    <row r="2" spans="1:17">
      <c r="A2" s="205" t="s">
        <v>246</v>
      </c>
      <c r="B2" s="205" t="s">
        <v>247</v>
      </c>
      <c r="C2" s="205" t="s">
        <v>248</v>
      </c>
      <c r="D2" s="205" t="s">
        <v>249</v>
      </c>
      <c r="F2" s="205" t="s">
        <v>406</v>
      </c>
      <c r="G2" s="358" t="s">
        <v>250</v>
      </c>
      <c r="H2" s="358"/>
      <c r="I2" s="358" t="s">
        <v>251</v>
      </c>
      <c r="J2" s="358"/>
      <c r="K2" s="358" t="s">
        <v>252</v>
      </c>
      <c r="L2" s="358"/>
      <c r="M2" s="205" t="s">
        <v>253</v>
      </c>
      <c r="O2" s="207" t="s">
        <v>254</v>
      </c>
      <c r="P2" s="207" t="s">
        <v>255</v>
      </c>
      <c r="Q2" s="207" t="s">
        <v>256</v>
      </c>
    </row>
    <row r="3" spans="1:17">
      <c r="A3" s="205" t="s">
        <v>39</v>
      </c>
      <c r="B3" s="205" t="s">
        <v>257</v>
      </c>
      <c r="C3" s="205" t="s">
        <v>258</v>
      </c>
      <c r="D3" s="205" t="s">
        <v>40</v>
      </c>
      <c r="F3" s="205" t="s">
        <v>405</v>
      </c>
      <c r="G3" s="358" t="s">
        <v>259</v>
      </c>
      <c r="H3" s="358"/>
      <c r="I3" s="358" t="s">
        <v>260</v>
      </c>
      <c r="J3" s="358"/>
      <c r="K3" s="358" t="s">
        <v>260</v>
      </c>
      <c r="L3" s="358"/>
      <c r="M3" s="205" t="s">
        <v>261</v>
      </c>
      <c r="O3" s="355" t="s">
        <v>262</v>
      </c>
      <c r="P3" s="208" t="s">
        <v>263</v>
      </c>
      <c r="Q3" s="208" t="s">
        <v>264</v>
      </c>
    </row>
    <row r="4" spans="1:17">
      <c r="A4" s="205" t="s">
        <v>265</v>
      </c>
      <c r="B4" s="209">
        <v>1620</v>
      </c>
      <c r="C4" s="205" t="s">
        <v>266</v>
      </c>
      <c r="D4" s="205">
        <v>900</v>
      </c>
      <c r="F4" s="205" t="s">
        <v>267</v>
      </c>
      <c r="G4" s="205" t="s">
        <v>268</v>
      </c>
      <c r="H4" s="205" t="s">
        <v>269</v>
      </c>
      <c r="I4" s="210" t="s">
        <v>268</v>
      </c>
      <c r="J4" s="205" t="s">
        <v>269</v>
      </c>
      <c r="K4" s="205" t="s">
        <v>268</v>
      </c>
      <c r="L4" s="205" t="s">
        <v>269</v>
      </c>
      <c r="M4" s="211"/>
      <c r="O4" s="355"/>
      <c r="P4" s="208" t="s">
        <v>270</v>
      </c>
      <c r="Q4" s="208" t="s">
        <v>271</v>
      </c>
    </row>
    <row r="5" spans="1:17">
      <c r="A5" s="205" t="s">
        <v>272</v>
      </c>
      <c r="B5" s="209">
        <v>2160</v>
      </c>
      <c r="C5" s="209">
        <v>1080</v>
      </c>
      <c r="D5" s="209">
        <v>1080</v>
      </c>
      <c r="F5" s="206" t="s">
        <v>273</v>
      </c>
      <c r="G5" s="212" t="s">
        <v>266</v>
      </c>
      <c r="H5" s="212" t="s">
        <v>266</v>
      </c>
      <c r="I5" s="212" t="s">
        <v>266</v>
      </c>
      <c r="J5" s="212" t="s">
        <v>266</v>
      </c>
      <c r="K5" s="212" t="s">
        <v>266</v>
      </c>
      <c r="L5" s="212" t="s">
        <v>266</v>
      </c>
      <c r="M5" s="212">
        <v>300</v>
      </c>
      <c r="O5" s="355"/>
      <c r="P5" s="208" t="s">
        <v>274</v>
      </c>
      <c r="Q5" s="208" t="s">
        <v>275</v>
      </c>
    </row>
    <row r="6" spans="1:17">
      <c r="A6" s="205" t="s">
        <v>276</v>
      </c>
      <c r="B6" s="209">
        <v>4320</v>
      </c>
      <c r="C6" s="209">
        <v>1800</v>
      </c>
      <c r="D6" s="209">
        <v>1800</v>
      </c>
      <c r="F6" s="206" t="s">
        <v>277</v>
      </c>
      <c r="G6" s="212" t="s">
        <v>266</v>
      </c>
      <c r="H6" s="212" t="s">
        <v>266</v>
      </c>
      <c r="I6" s="212" t="s">
        <v>266</v>
      </c>
      <c r="J6" s="212" t="s">
        <v>266</v>
      </c>
      <c r="K6" s="212" t="s">
        <v>266</v>
      </c>
      <c r="L6" s="212" t="s">
        <v>266</v>
      </c>
      <c r="M6" s="212">
        <v>450</v>
      </c>
      <c r="O6" s="355" t="s">
        <v>278</v>
      </c>
      <c r="P6" s="208" t="s">
        <v>279</v>
      </c>
      <c r="Q6" s="208" t="s">
        <v>264</v>
      </c>
    </row>
    <row r="7" spans="1:17">
      <c r="A7" s="210" t="s">
        <v>280</v>
      </c>
      <c r="B7" s="213">
        <v>7120</v>
      </c>
      <c r="C7" s="209">
        <v>2700</v>
      </c>
      <c r="D7" s="209">
        <v>2700</v>
      </c>
      <c r="F7" s="206" t="s">
        <v>281</v>
      </c>
      <c r="G7" s="212" t="s">
        <v>266</v>
      </c>
      <c r="H7" s="212" t="s">
        <v>266</v>
      </c>
      <c r="I7" s="212" t="s">
        <v>266</v>
      </c>
      <c r="J7" s="212" t="s">
        <v>266</v>
      </c>
      <c r="K7" s="212" t="s">
        <v>266</v>
      </c>
      <c r="L7" s="212" t="s">
        <v>266</v>
      </c>
      <c r="M7" s="212">
        <v>600</v>
      </c>
      <c r="O7" s="355"/>
      <c r="P7" s="208" t="s">
        <v>282</v>
      </c>
      <c r="Q7" s="208" t="s">
        <v>271</v>
      </c>
    </row>
    <row r="8" spans="1:17">
      <c r="A8" s="210" t="s">
        <v>283</v>
      </c>
      <c r="B8" s="213">
        <v>11230</v>
      </c>
      <c r="C8" s="209">
        <v>3600</v>
      </c>
      <c r="D8" s="209">
        <v>3600</v>
      </c>
      <c r="F8" s="206" t="s">
        <v>284</v>
      </c>
      <c r="G8" s="212" t="s">
        <v>266</v>
      </c>
      <c r="H8" s="212" t="s">
        <v>266</v>
      </c>
      <c r="I8" s="212">
        <v>2160</v>
      </c>
      <c r="J8" s="212">
        <v>1296</v>
      </c>
      <c r="K8" s="212">
        <v>2160</v>
      </c>
      <c r="L8" s="212">
        <v>1296</v>
      </c>
      <c r="M8" s="212">
        <v>900</v>
      </c>
      <c r="O8" s="355"/>
      <c r="P8" s="208" t="s">
        <v>285</v>
      </c>
      <c r="Q8" s="208" t="s">
        <v>275</v>
      </c>
    </row>
    <row r="9" spans="1:17" ht="34">
      <c r="A9" s="205" t="s">
        <v>286</v>
      </c>
      <c r="B9" s="209">
        <v>15210</v>
      </c>
      <c r="C9" s="209">
        <v>4500</v>
      </c>
      <c r="D9" s="209">
        <v>4500</v>
      </c>
      <c r="F9" s="206" t="s">
        <v>287</v>
      </c>
      <c r="G9" s="212" t="s">
        <v>266</v>
      </c>
      <c r="H9" s="212" t="s">
        <v>266</v>
      </c>
      <c r="I9" s="212">
        <v>2880</v>
      </c>
      <c r="J9" s="212">
        <v>1728</v>
      </c>
      <c r="K9" s="212">
        <v>2880</v>
      </c>
      <c r="L9" s="212">
        <v>1728</v>
      </c>
      <c r="M9" s="212">
        <v>1200</v>
      </c>
      <c r="O9" s="208" t="s">
        <v>288</v>
      </c>
      <c r="P9" s="208" t="s">
        <v>289</v>
      </c>
      <c r="Q9" s="208" t="s">
        <v>290</v>
      </c>
    </row>
    <row r="10" spans="1:17">
      <c r="A10" s="205" t="s">
        <v>291</v>
      </c>
      <c r="B10" s="209">
        <v>28220</v>
      </c>
      <c r="C10" s="209">
        <v>5400</v>
      </c>
      <c r="D10" s="209">
        <v>5400</v>
      </c>
      <c r="F10" s="206" t="s">
        <v>292</v>
      </c>
      <c r="G10" s="212" t="s">
        <v>266</v>
      </c>
      <c r="H10" s="212" t="s">
        <v>266</v>
      </c>
      <c r="I10" s="212">
        <v>4320</v>
      </c>
      <c r="J10" s="212">
        <v>2592</v>
      </c>
      <c r="K10" s="212">
        <v>4320</v>
      </c>
      <c r="L10" s="212">
        <v>2592</v>
      </c>
      <c r="M10" s="212">
        <v>1800</v>
      </c>
      <c r="O10" s="355" t="s">
        <v>293</v>
      </c>
      <c r="P10" s="208" t="s">
        <v>263</v>
      </c>
      <c r="Q10" s="208" t="s">
        <v>271</v>
      </c>
    </row>
    <row r="11" spans="1:17">
      <c r="A11" s="205" t="s">
        <v>294</v>
      </c>
      <c r="B11" s="209">
        <v>28220</v>
      </c>
      <c r="C11" s="209">
        <v>6300</v>
      </c>
      <c r="D11" s="209">
        <v>6300</v>
      </c>
      <c r="F11" s="214" t="s">
        <v>295</v>
      </c>
      <c r="G11" s="212" t="s">
        <v>266</v>
      </c>
      <c r="H11" s="212" t="s">
        <v>266</v>
      </c>
      <c r="I11" s="215">
        <v>4800</v>
      </c>
      <c r="J11" s="212">
        <v>2880</v>
      </c>
      <c r="K11" s="212">
        <v>4800</v>
      </c>
      <c r="L11" s="212">
        <v>2880</v>
      </c>
      <c r="M11" s="212">
        <v>2010</v>
      </c>
      <c r="O11" s="355"/>
      <c r="P11" s="208" t="s">
        <v>296</v>
      </c>
      <c r="Q11" s="208" t="s">
        <v>275</v>
      </c>
    </row>
    <row r="12" spans="1:17">
      <c r="A12" s="205" t="s">
        <v>297</v>
      </c>
      <c r="B12" s="209">
        <v>46170</v>
      </c>
      <c r="C12" s="209">
        <v>7200</v>
      </c>
      <c r="D12" s="209">
        <v>7200</v>
      </c>
      <c r="F12" s="214" t="s">
        <v>298</v>
      </c>
      <c r="G12" s="212" t="s">
        <v>266</v>
      </c>
      <c r="H12" s="212" t="s">
        <v>266</v>
      </c>
      <c r="I12" s="215">
        <v>6180</v>
      </c>
      <c r="J12" s="212">
        <v>3708</v>
      </c>
      <c r="K12" s="212">
        <v>7710</v>
      </c>
      <c r="L12" s="212">
        <v>4626</v>
      </c>
      <c r="M12" s="212"/>
      <c r="O12" s="208" t="s">
        <v>299</v>
      </c>
      <c r="P12" s="208" t="s">
        <v>289</v>
      </c>
      <c r="Q12" s="208" t="s">
        <v>271</v>
      </c>
    </row>
    <row r="13" spans="1:17">
      <c r="A13" s="205" t="s">
        <v>300</v>
      </c>
      <c r="B13" s="209">
        <v>46170</v>
      </c>
      <c r="C13" s="209">
        <v>8100</v>
      </c>
      <c r="D13" s="209">
        <v>8100</v>
      </c>
      <c r="F13" s="206" t="s">
        <v>301</v>
      </c>
      <c r="G13" s="212">
        <v>8400</v>
      </c>
      <c r="H13" s="212">
        <v>5040</v>
      </c>
      <c r="I13" s="212">
        <v>7200</v>
      </c>
      <c r="J13" s="212">
        <v>4320</v>
      </c>
      <c r="K13" s="212">
        <v>9900</v>
      </c>
      <c r="L13" s="212">
        <v>5940</v>
      </c>
      <c r="M13" s="212"/>
      <c r="O13" s="216"/>
      <c r="P13" s="216"/>
      <c r="Q13" s="216"/>
    </row>
    <row r="14" spans="1:17">
      <c r="A14" s="205" t="s">
        <v>302</v>
      </c>
      <c r="B14" s="209">
        <v>69690</v>
      </c>
      <c r="C14" s="209">
        <v>9000</v>
      </c>
      <c r="D14" s="209">
        <v>9000</v>
      </c>
      <c r="F14" s="206" t="s">
        <v>303</v>
      </c>
      <c r="G14" s="212">
        <v>10080</v>
      </c>
      <c r="H14" s="212">
        <v>6048</v>
      </c>
      <c r="I14" s="212">
        <v>8640</v>
      </c>
      <c r="J14" s="212">
        <v>5184</v>
      </c>
      <c r="K14" s="212">
        <v>11880</v>
      </c>
      <c r="L14" s="212">
        <v>7128</v>
      </c>
      <c r="M14" s="212"/>
      <c r="O14" s="75" t="s">
        <v>304</v>
      </c>
      <c r="P14" s="216"/>
      <c r="Q14" s="216"/>
    </row>
    <row r="15" spans="1:17">
      <c r="A15" s="205" t="s">
        <v>305</v>
      </c>
      <c r="B15" s="209">
        <v>69690</v>
      </c>
      <c r="C15" s="209">
        <v>9900</v>
      </c>
      <c r="D15" s="209">
        <v>9900</v>
      </c>
      <c r="F15" s="206" t="s">
        <v>306</v>
      </c>
      <c r="G15" s="212">
        <v>11460</v>
      </c>
      <c r="H15" s="212">
        <v>6876</v>
      </c>
      <c r="I15" s="212">
        <v>9810</v>
      </c>
      <c r="J15" s="212">
        <v>5886</v>
      </c>
      <c r="K15" s="212">
        <v>13500</v>
      </c>
      <c r="L15" s="212">
        <v>8100</v>
      </c>
      <c r="M15" s="212"/>
      <c r="O15" s="217" t="s">
        <v>307</v>
      </c>
      <c r="P15" s="216"/>
      <c r="Q15" s="216"/>
    </row>
    <row r="16" spans="1:17">
      <c r="A16" s="205" t="s">
        <v>308</v>
      </c>
      <c r="B16" s="209">
        <v>117000</v>
      </c>
      <c r="C16" s="209">
        <v>10800</v>
      </c>
      <c r="D16" s="209">
        <v>10800</v>
      </c>
      <c r="F16" s="206" t="s">
        <v>309</v>
      </c>
      <c r="G16" s="212">
        <v>13080</v>
      </c>
      <c r="H16" s="212">
        <v>7848</v>
      </c>
      <c r="I16" s="212">
        <v>11220</v>
      </c>
      <c r="J16" s="212">
        <v>6732</v>
      </c>
      <c r="K16" s="212">
        <v>15420</v>
      </c>
      <c r="L16" s="212">
        <v>9252</v>
      </c>
      <c r="M16" s="212"/>
      <c r="O16" s="75" t="s">
        <v>310</v>
      </c>
      <c r="P16" s="216"/>
      <c r="Q16" s="216"/>
    </row>
    <row r="17" spans="1:19">
      <c r="A17" s="205" t="s">
        <v>311</v>
      </c>
      <c r="B17" s="209">
        <v>117000</v>
      </c>
      <c r="C17" s="209">
        <v>11700</v>
      </c>
      <c r="D17" s="209">
        <v>11700</v>
      </c>
      <c r="F17" s="206" t="s">
        <v>312</v>
      </c>
      <c r="G17" s="212">
        <v>14190</v>
      </c>
      <c r="H17" s="212">
        <v>8514</v>
      </c>
      <c r="I17" s="212">
        <v>12180</v>
      </c>
      <c r="J17" s="212">
        <v>7308</v>
      </c>
      <c r="K17" s="212">
        <v>16740</v>
      </c>
      <c r="L17" s="212">
        <v>10044</v>
      </c>
      <c r="M17" s="212"/>
      <c r="O17" s="75" t="s">
        <v>313</v>
      </c>
      <c r="P17" s="216"/>
      <c r="Q17" s="216"/>
    </row>
    <row r="18" spans="1:19">
      <c r="A18" s="205" t="s">
        <v>314</v>
      </c>
      <c r="B18" s="209">
        <v>151200</v>
      </c>
      <c r="C18" s="209">
        <v>12600</v>
      </c>
      <c r="D18" s="209">
        <v>12600</v>
      </c>
      <c r="F18" s="206" t="s">
        <v>315</v>
      </c>
      <c r="G18" s="212">
        <v>15270</v>
      </c>
      <c r="H18" s="212">
        <v>9162</v>
      </c>
      <c r="I18" s="212">
        <v>13080</v>
      </c>
      <c r="J18" s="212">
        <v>7848</v>
      </c>
      <c r="K18" s="212">
        <v>18000</v>
      </c>
      <c r="L18" s="212">
        <v>10800</v>
      </c>
      <c r="M18" s="212"/>
      <c r="O18" s="75" t="s">
        <v>316</v>
      </c>
      <c r="P18" s="216"/>
      <c r="Q18" s="216"/>
    </row>
    <row r="19" spans="1:19">
      <c r="A19" s="205" t="s">
        <v>317</v>
      </c>
      <c r="B19" s="209">
        <v>151200</v>
      </c>
      <c r="C19" s="209">
        <v>13500</v>
      </c>
      <c r="D19" s="209">
        <v>13500</v>
      </c>
      <c r="F19" s="206" t="s">
        <v>318</v>
      </c>
      <c r="G19" s="212">
        <v>16260</v>
      </c>
      <c r="H19" s="212">
        <v>9756</v>
      </c>
      <c r="I19" s="212">
        <v>13950</v>
      </c>
      <c r="J19" s="212">
        <v>8370</v>
      </c>
      <c r="K19" s="212">
        <v>19170</v>
      </c>
      <c r="L19" s="212">
        <v>11502</v>
      </c>
      <c r="M19" s="212"/>
      <c r="O19" s="75" t="s">
        <v>319</v>
      </c>
      <c r="P19" s="216"/>
      <c r="Q19" s="216"/>
    </row>
    <row r="20" spans="1:19">
      <c r="A20" s="205" t="s">
        <v>320</v>
      </c>
      <c r="B20" s="209">
        <v>151200</v>
      </c>
      <c r="C20" s="209">
        <v>14400</v>
      </c>
      <c r="D20" s="209">
        <v>14400</v>
      </c>
      <c r="F20" s="206" t="s">
        <v>321</v>
      </c>
      <c r="G20" s="212">
        <v>17370</v>
      </c>
      <c r="H20" s="212">
        <v>10422</v>
      </c>
      <c r="I20" s="212">
        <v>14910</v>
      </c>
      <c r="J20" s="212">
        <v>8946</v>
      </c>
      <c r="K20" s="212">
        <v>20490</v>
      </c>
      <c r="L20" s="212">
        <v>12294</v>
      </c>
      <c r="M20" s="212"/>
      <c r="O20" s="217" t="s">
        <v>322</v>
      </c>
      <c r="P20" s="216"/>
      <c r="Q20" s="216"/>
    </row>
    <row r="21" spans="1:19">
      <c r="A21" s="205" t="s">
        <v>323</v>
      </c>
      <c r="B21" s="209">
        <v>151200</v>
      </c>
      <c r="C21" s="209">
        <v>15300</v>
      </c>
      <c r="D21" s="209">
        <v>15300</v>
      </c>
      <c r="F21" s="206" t="s">
        <v>324</v>
      </c>
      <c r="G21" s="212">
        <v>18330</v>
      </c>
      <c r="H21" s="212">
        <v>10998</v>
      </c>
      <c r="I21" s="212">
        <v>15720</v>
      </c>
      <c r="J21" s="212">
        <v>9432</v>
      </c>
      <c r="K21" s="212">
        <v>25530</v>
      </c>
      <c r="L21" s="212">
        <v>15318</v>
      </c>
      <c r="M21" s="212"/>
    </row>
    <row r="22" spans="1:19">
      <c r="A22" s="205" t="s">
        <v>325</v>
      </c>
      <c r="B22" s="209">
        <v>151200</v>
      </c>
      <c r="C22" s="209">
        <v>16200</v>
      </c>
      <c r="D22" s="209">
        <v>16200</v>
      </c>
      <c r="F22" s="206" t="s">
        <v>326</v>
      </c>
      <c r="G22" s="212">
        <v>19380</v>
      </c>
      <c r="H22" s="212">
        <v>11628</v>
      </c>
      <c r="I22" s="212"/>
      <c r="J22" s="212"/>
      <c r="K22" s="212">
        <v>27000</v>
      </c>
      <c r="L22" s="212">
        <v>16200</v>
      </c>
      <c r="M22" s="212"/>
    </row>
    <row r="23" spans="1:19">
      <c r="A23" s="75" t="s">
        <v>327</v>
      </c>
      <c r="F23" s="206" t="s">
        <v>328</v>
      </c>
      <c r="G23" s="212">
        <v>20580</v>
      </c>
      <c r="H23" s="212">
        <v>12348</v>
      </c>
      <c r="I23" s="212"/>
      <c r="J23" s="212"/>
      <c r="K23" s="212">
        <v>28650</v>
      </c>
      <c r="L23" s="212">
        <v>17190</v>
      </c>
      <c r="M23" s="212"/>
      <c r="O23" s="210" t="s">
        <v>329</v>
      </c>
      <c r="P23" s="210" t="s">
        <v>330</v>
      </c>
      <c r="R23" s="218" t="s">
        <v>331</v>
      </c>
      <c r="S23" s="218" t="s">
        <v>332</v>
      </c>
    </row>
    <row r="24" spans="1:19">
      <c r="A24" s="75" t="s">
        <v>333</v>
      </c>
      <c r="F24" s="206" t="s">
        <v>334</v>
      </c>
      <c r="G24" s="212">
        <v>21900</v>
      </c>
      <c r="H24" s="212">
        <v>13140</v>
      </c>
      <c r="I24" s="212"/>
      <c r="J24" s="212"/>
      <c r="K24" s="212">
        <v>32880</v>
      </c>
      <c r="L24" s="212">
        <v>19728</v>
      </c>
      <c r="M24" s="212"/>
      <c r="O24" s="359" t="s">
        <v>335</v>
      </c>
      <c r="P24" s="360"/>
      <c r="R24" s="219" t="s">
        <v>336</v>
      </c>
      <c r="S24" s="220" t="s">
        <v>337</v>
      </c>
    </row>
    <row r="25" spans="1:19">
      <c r="F25" s="206" t="s">
        <v>338</v>
      </c>
      <c r="G25" s="212">
        <v>22920</v>
      </c>
      <c r="H25" s="212">
        <v>13752</v>
      </c>
      <c r="I25" s="212"/>
      <c r="J25" s="212"/>
      <c r="K25" s="212">
        <v>36810</v>
      </c>
      <c r="L25" s="212">
        <v>22086</v>
      </c>
      <c r="M25" s="212"/>
      <c r="O25" s="221" t="s">
        <v>339</v>
      </c>
      <c r="P25" s="222">
        <v>8500</v>
      </c>
      <c r="R25" s="219" t="s">
        <v>340</v>
      </c>
      <c r="S25" s="219" t="s">
        <v>341</v>
      </c>
    </row>
    <row r="26" spans="1:19">
      <c r="B26" s="361" t="s">
        <v>342</v>
      </c>
      <c r="C26" s="361"/>
      <c r="F26" s="206" t="s">
        <v>343</v>
      </c>
      <c r="G26" s="212">
        <v>24000</v>
      </c>
      <c r="H26" s="212">
        <v>14400</v>
      </c>
      <c r="I26" s="212"/>
      <c r="J26" s="212"/>
      <c r="K26" s="212">
        <v>43710</v>
      </c>
      <c r="L26" s="212">
        <v>26226</v>
      </c>
      <c r="M26" s="212"/>
      <c r="O26" s="206" t="s">
        <v>344</v>
      </c>
      <c r="P26" s="223">
        <v>25500</v>
      </c>
      <c r="R26" s="219" t="s">
        <v>345</v>
      </c>
      <c r="S26" s="219" t="s">
        <v>346</v>
      </c>
    </row>
    <row r="27" spans="1:19">
      <c r="B27" s="224" t="s">
        <v>347</v>
      </c>
      <c r="C27" s="224" t="s">
        <v>348</v>
      </c>
      <c r="F27" s="206" t="s">
        <v>349</v>
      </c>
      <c r="G27" s="212">
        <v>25200</v>
      </c>
      <c r="H27" s="212">
        <v>15120</v>
      </c>
      <c r="I27" s="212"/>
      <c r="J27" s="212"/>
      <c r="K27" s="212">
        <v>54000</v>
      </c>
      <c r="L27" s="212">
        <v>32400</v>
      </c>
      <c r="M27" s="212"/>
      <c r="O27" s="206" t="s">
        <v>350</v>
      </c>
      <c r="P27" s="223">
        <v>34000</v>
      </c>
      <c r="R27" s="219" t="s">
        <v>351</v>
      </c>
      <c r="S27" s="219" t="s">
        <v>352</v>
      </c>
    </row>
    <row r="28" spans="1:19">
      <c r="B28" s="224" t="s">
        <v>39</v>
      </c>
      <c r="C28" s="224" t="s">
        <v>353</v>
      </c>
      <c r="F28" s="206" t="s">
        <v>354</v>
      </c>
      <c r="G28" s="212">
        <v>25200</v>
      </c>
      <c r="H28" s="212">
        <v>15120</v>
      </c>
      <c r="I28" s="212"/>
      <c r="J28" s="212"/>
      <c r="K28" s="212">
        <v>54000</v>
      </c>
      <c r="L28" s="212">
        <v>32400</v>
      </c>
      <c r="M28" s="212"/>
      <c r="O28" s="221" t="s">
        <v>355</v>
      </c>
      <c r="P28" s="225">
        <v>51000</v>
      </c>
      <c r="R28" s="219" t="s">
        <v>356</v>
      </c>
      <c r="S28" s="219" t="s">
        <v>357</v>
      </c>
    </row>
    <row r="29" spans="1:19">
      <c r="B29" s="226" t="s">
        <v>358</v>
      </c>
      <c r="C29" s="227" t="s">
        <v>359</v>
      </c>
      <c r="F29" s="228" t="s">
        <v>360</v>
      </c>
      <c r="O29" s="359" t="s">
        <v>361</v>
      </c>
      <c r="P29" s="360"/>
      <c r="R29" s="219" t="s">
        <v>362</v>
      </c>
      <c r="S29" s="211"/>
    </row>
    <row r="30" spans="1:19">
      <c r="B30" s="229" t="s">
        <v>363</v>
      </c>
      <c r="C30" s="230" t="s">
        <v>364</v>
      </c>
      <c r="O30" s="221" t="s">
        <v>339</v>
      </c>
      <c r="P30" s="222">
        <v>8300</v>
      </c>
      <c r="R30" s="219" t="s">
        <v>365</v>
      </c>
      <c r="S30" s="220" t="s">
        <v>366</v>
      </c>
    </row>
    <row r="31" spans="1:19">
      <c r="B31" s="229" t="s">
        <v>367</v>
      </c>
      <c r="C31" s="230" t="s">
        <v>368</v>
      </c>
      <c r="O31" s="221" t="s">
        <v>344</v>
      </c>
      <c r="P31" s="222">
        <v>23000</v>
      </c>
      <c r="R31" s="219" t="s">
        <v>369</v>
      </c>
      <c r="S31" s="219" t="s">
        <v>370</v>
      </c>
    </row>
    <row r="32" spans="1:19">
      <c r="B32" s="229" t="s">
        <v>371</v>
      </c>
      <c r="C32" s="230" t="s">
        <v>372</v>
      </c>
      <c r="O32" s="221" t="s">
        <v>350</v>
      </c>
      <c r="P32" s="222">
        <v>28000</v>
      </c>
    </row>
    <row r="33" spans="2:16">
      <c r="B33" s="229" t="s">
        <v>373</v>
      </c>
      <c r="C33" s="230" t="s">
        <v>374</v>
      </c>
      <c r="O33" s="221" t="s">
        <v>355</v>
      </c>
      <c r="P33" s="222">
        <v>37000</v>
      </c>
    </row>
    <row r="34" spans="2:16">
      <c r="B34" s="229" t="s">
        <v>375</v>
      </c>
      <c r="C34" s="230" t="s">
        <v>376</v>
      </c>
      <c r="O34" s="231" t="s">
        <v>377</v>
      </c>
      <c r="P34" s="222">
        <v>1700</v>
      </c>
    </row>
    <row r="35" spans="2:16">
      <c r="B35" s="229" t="s">
        <v>378</v>
      </c>
      <c r="C35" s="232">
        <v>11230</v>
      </c>
    </row>
    <row r="36" spans="2:16">
      <c r="B36" s="228" t="s">
        <v>379</v>
      </c>
      <c r="C36" s="233"/>
      <c r="O36" s="210" t="s">
        <v>380</v>
      </c>
      <c r="P36" s="210" t="s">
        <v>330</v>
      </c>
    </row>
    <row r="37" spans="2:16">
      <c r="O37" s="231" t="s">
        <v>381</v>
      </c>
      <c r="P37" s="222">
        <v>2483</v>
      </c>
    </row>
    <row r="38" spans="2:16">
      <c r="B38" s="234" t="s">
        <v>382</v>
      </c>
      <c r="C38" s="234" t="s">
        <v>347</v>
      </c>
      <c r="O38" s="231" t="s">
        <v>383</v>
      </c>
      <c r="P38" s="222">
        <v>2915</v>
      </c>
    </row>
    <row r="39" spans="2:16">
      <c r="B39" s="235" t="s">
        <v>384</v>
      </c>
      <c r="C39" s="235" t="s">
        <v>385</v>
      </c>
      <c r="O39" s="231" t="s">
        <v>386</v>
      </c>
      <c r="P39" s="222">
        <v>10895</v>
      </c>
    </row>
    <row r="40" spans="2:16">
      <c r="B40" s="235" t="s">
        <v>387</v>
      </c>
      <c r="C40" s="235" t="s">
        <v>388</v>
      </c>
      <c r="O40" s="359" t="s">
        <v>389</v>
      </c>
      <c r="P40" s="360"/>
    </row>
    <row r="41" spans="2:16">
      <c r="B41" s="235" t="s">
        <v>390</v>
      </c>
      <c r="C41" s="235" t="s">
        <v>391</v>
      </c>
      <c r="O41" s="221" t="s">
        <v>392</v>
      </c>
      <c r="P41" s="222">
        <v>9551</v>
      </c>
    </row>
    <row r="42" spans="2:16">
      <c r="B42" s="235" t="s">
        <v>393</v>
      </c>
      <c r="C42" s="235" t="s">
        <v>394</v>
      </c>
      <c r="O42" s="221" t="s">
        <v>395</v>
      </c>
      <c r="P42" s="222">
        <v>11142</v>
      </c>
    </row>
    <row r="43" spans="2:16">
      <c r="B43" s="235" t="s">
        <v>396</v>
      </c>
      <c r="C43" s="235" t="s">
        <v>397</v>
      </c>
      <c r="O43" s="221" t="s">
        <v>398</v>
      </c>
      <c r="P43" s="236">
        <v>13145</v>
      </c>
    </row>
    <row r="44" spans="2:16">
      <c r="O44" s="231" t="s">
        <v>399</v>
      </c>
      <c r="P44" s="222">
        <v>3747</v>
      </c>
    </row>
    <row r="45" spans="2:16">
      <c r="O45" s="359" t="s">
        <v>369</v>
      </c>
      <c r="P45" s="360"/>
    </row>
    <row r="46" spans="2:16">
      <c r="O46" s="221" t="s">
        <v>400</v>
      </c>
      <c r="P46" s="212">
        <v>435</v>
      </c>
    </row>
    <row r="47" spans="2:16">
      <c r="O47" s="221" t="s">
        <v>401</v>
      </c>
      <c r="P47" s="212">
        <v>711</v>
      </c>
    </row>
    <row r="49" spans="15:17">
      <c r="O49" s="237" t="s">
        <v>402</v>
      </c>
      <c r="P49" s="237" t="s">
        <v>332</v>
      </c>
    </row>
    <row r="50" spans="15:17">
      <c r="O50" s="208" t="s">
        <v>403</v>
      </c>
      <c r="P50" s="238" t="s">
        <v>408</v>
      </c>
      <c r="Q50" s="257" t="s">
        <v>409</v>
      </c>
    </row>
    <row r="51" spans="15:17">
      <c r="O51" s="208" t="s">
        <v>404</v>
      </c>
      <c r="P51" s="239">
        <v>10000</v>
      </c>
    </row>
  </sheetData>
  <sheetProtection algorithmName="SHA-512" hashValue="IkhbOKuLMtjFVJbIUsDcjiT68YJpo33cRQXIaLZDdEj9z33wh4xKSYL9BDdwUutOxB5FOFSSF6gxJ1e8sN4/Eg==" saltValue="Ogg+PGBguQjObAd+Waxz4A==" spinCount="100000" sheet="1" objects="1" scenarios="1" autoFilter="0"/>
  <mergeCells count="17">
    <mergeCell ref="O24:P24"/>
    <mergeCell ref="B26:C26"/>
    <mergeCell ref="O29:P29"/>
    <mergeCell ref="O40:P40"/>
    <mergeCell ref="O45:P45"/>
    <mergeCell ref="O10:O11"/>
    <mergeCell ref="A1:D1"/>
    <mergeCell ref="F1:M1"/>
    <mergeCell ref="O1:Q1"/>
    <mergeCell ref="G2:H2"/>
    <mergeCell ref="I2:J2"/>
    <mergeCell ref="K2:L2"/>
    <mergeCell ref="G3:H3"/>
    <mergeCell ref="I3:J3"/>
    <mergeCell ref="K3:L3"/>
    <mergeCell ref="O3:O5"/>
    <mergeCell ref="O6:O8"/>
  </mergeCells>
  <phoneticPr fontId="16" type="noConversion"/>
  <hyperlinks>
    <hyperlink ref="F29" r:id="rId1" xr:uid="{37AE0967-A18B-458E-AD1F-B484F6A8AE82}"/>
    <hyperlink ref="B36" r:id="rId2" xr:uid="{57FA8986-7120-4ED9-9FD5-E2F956A870E1}"/>
  </hyperlinks>
  <pageMargins left="0.25" right="0.25" top="0.75" bottom="0.75" header="0.3" footer="0.3"/>
  <pageSetup paperSize="8" scale="75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M53"/>
  <sheetViews>
    <sheetView zoomScale="130" zoomScaleNormal="130" workbookViewId="0"/>
  </sheetViews>
  <sheetFormatPr defaultColWidth="9.6328125" defaultRowHeight="17"/>
  <cols>
    <col min="1" max="2" width="9.6328125" style="80"/>
    <col min="3" max="3" width="3.6328125" style="80" customWidth="1"/>
    <col min="4" max="16384" width="9.6328125" style="80"/>
  </cols>
  <sheetData>
    <row r="1" spans="1:13">
      <c r="A1" s="129" t="s">
        <v>219</v>
      </c>
      <c r="D1" s="80" t="s">
        <v>90</v>
      </c>
    </row>
    <row r="2" spans="1:13">
      <c r="F2" s="362" t="s">
        <v>220</v>
      </c>
      <c r="G2" s="362"/>
      <c r="H2" s="362"/>
      <c r="I2" s="362"/>
      <c r="J2" s="362"/>
      <c r="K2" s="362"/>
      <c r="L2" s="362"/>
      <c r="M2" s="362"/>
    </row>
    <row r="3" spans="1:13" ht="17.5" thickBot="1">
      <c r="A3" s="190" t="s">
        <v>103</v>
      </c>
      <c r="B3" s="190" t="s">
        <v>221</v>
      </c>
      <c r="D3" s="188" t="s">
        <v>204</v>
      </c>
      <c r="E3" s="188" t="s">
        <v>102</v>
      </c>
      <c r="F3" s="189" t="s">
        <v>91</v>
      </c>
      <c r="G3" s="189" t="s">
        <v>92</v>
      </c>
      <c r="H3" s="189" t="s">
        <v>93</v>
      </c>
      <c r="I3" s="189" t="s">
        <v>145</v>
      </c>
      <c r="J3" s="189" t="s">
        <v>94</v>
      </c>
      <c r="K3" s="189" t="s">
        <v>95</v>
      </c>
      <c r="L3" s="189" t="s">
        <v>96</v>
      </c>
      <c r="M3" s="189" t="s">
        <v>97</v>
      </c>
    </row>
    <row r="4" spans="1:13" ht="17.5" thickTop="1">
      <c r="A4" s="118">
        <v>800</v>
      </c>
      <c r="B4" s="119">
        <v>63570</v>
      </c>
      <c r="C4" s="12"/>
      <c r="D4" s="185" t="s">
        <v>76</v>
      </c>
      <c r="E4" s="84">
        <v>41630</v>
      </c>
      <c r="F4" s="84">
        <v>47640</v>
      </c>
      <c r="G4" s="84">
        <v>48180</v>
      </c>
      <c r="H4" s="84">
        <v>56850</v>
      </c>
      <c r="I4" s="84">
        <v>57420</v>
      </c>
      <c r="J4" s="84">
        <v>49590</v>
      </c>
      <c r="K4" s="84">
        <v>51360</v>
      </c>
      <c r="L4" s="84">
        <v>51050</v>
      </c>
      <c r="M4" s="84">
        <v>51630</v>
      </c>
    </row>
    <row r="5" spans="1:13">
      <c r="A5" s="118">
        <v>790</v>
      </c>
      <c r="B5" s="119">
        <v>60290</v>
      </c>
      <c r="C5" s="12"/>
      <c r="D5" s="130" t="s">
        <v>77</v>
      </c>
      <c r="E5" s="119">
        <v>33730</v>
      </c>
      <c r="F5" s="119">
        <v>44660</v>
      </c>
      <c r="G5" s="119">
        <v>45430</v>
      </c>
      <c r="H5" s="119">
        <v>53080</v>
      </c>
      <c r="I5" s="119">
        <v>54180</v>
      </c>
      <c r="J5" s="119">
        <v>46410</v>
      </c>
      <c r="K5" s="119">
        <v>48250</v>
      </c>
      <c r="L5" s="119">
        <v>47690</v>
      </c>
      <c r="M5" s="119">
        <v>49380</v>
      </c>
    </row>
    <row r="6" spans="1:13">
      <c r="A6" s="118">
        <v>780</v>
      </c>
      <c r="B6" s="119">
        <v>59520</v>
      </c>
      <c r="C6" s="12"/>
      <c r="D6" s="130" t="s">
        <v>78</v>
      </c>
      <c r="E6" s="119">
        <v>30410</v>
      </c>
      <c r="F6" s="119">
        <v>43360</v>
      </c>
      <c r="G6" s="119">
        <v>44160</v>
      </c>
      <c r="H6" s="119">
        <v>51210</v>
      </c>
      <c r="I6" s="119">
        <v>52010</v>
      </c>
      <c r="J6" s="119">
        <v>45260</v>
      </c>
      <c r="K6" s="119">
        <v>46850</v>
      </c>
      <c r="L6" s="119">
        <v>46380</v>
      </c>
      <c r="M6" s="119">
        <v>48010</v>
      </c>
    </row>
    <row r="7" spans="1:13">
      <c r="A7" s="118">
        <v>750</v>
      </c>
      <c r="B7" s="119">
        <v>57220</v>
      </c>
      <c r="C7" s="12"/>
      <c r="D7" s="130" t="s">
        <v>79</v>
      </c>
      <c r="E7" s="119">
        <v>19710</v>
      </c>
      <c r="F7" s="119">
        <v>39190</v>
      </c>
      <c r="G7" s="119">
        <v>40030</v>
      </c>
      <c r="H7" s="119">
        <v>45980</v>
      </c>
      <c r="I7" s="119">
        <v>46060</v>
      </c>
      <c r="J7" s="119">
        <v>41130</v>
      </c>
      <c r="K7" s="119">
        <v>42520</v>
      </c>
      <c r="L7" s="119">
        <v>41630</v>
      </c>
      <c r="M7" s="119">
        <v>43840</v>
      </c>
    </row>
    <row r="8" spans="1:13" ht="17.5" thickBot="1">
      <c r="A8" s="118">
        <v>730</v>
      </c>
      <c r="B8" s="119">
        <v>55690</v>
      </c>
      <c r="C8" s="12"/>
      <c r="D8" s="186" t="s">
        <v>80</v>
      </c>
      <c r="E8" s="187">
        <v>13510</v>
      </c>
      <c r="F8" s="187">
        <v>36660</v>
      </c>
      <c r="G8" s="187">
        <v>37280</v>
      </c>
      <c r="H8" s="187">
        <v>42350</v>
      </c>
      <c r="I8" s="187">
        <v>42160</v>
      </c>
      <c r="J8" s="187">
        <v>38640</v>
      </c>
      <c r="K8" s="187">
        <v>39880</v>
      </c>
      <c r="L8" s="187">
        <v>38620</v>
      </c>
      <c r="M8" s="187">
        <v>41290</v>
      </c>
    </row>
    <row r="9" spans="1:13" ht="17.5" thickTop="1">
      <c r="A9" s="118">
        <v>710</v>
      </c>
      <c r="B9" s="119">
        <v>54160</v>
      </c>
      <c r="C9" s="12"/>
      <c r="D9" s="185" t="s">
        <v>81</v>
      </c>
      <c r="E9" s="84">
        <v>10010</v>
      </c>
      <c r="F9" s="84">
        <v>30930</v>
      </c>
      <c r="G9" s="84">
        <v>31840</v>
      </c>
      <c r="H9" s="84">
        <v>36980</v>
      </c>
      <c r="I9" s="84">
        <v>36640</v>
      </c>
      <c r="J9" s="84">
        <v>32240</v>
      </c>
      <c r="K9" s="84">
        <v>32780</v>
      </c>
      <c r="L9" s="84">
        <v>32740</v>
      </c>
      <c r="M9" s="84">
        <v>35500</v>
      </c>
    </row>
    <row r="10" spans="1:13">
      <c r="A10" s="118">
        <v>690</v>
      </c>
      <c r="B10" s="119">
        <v>52630</v>
      </c>
      <c r="C10" s="12"/>
      <c r="D10" s="130" t="s">
        <v>82</v>
      </c>
      <c r="E10" s="119">
        <v>7750</v>
      </c>
      <c r="F10" s="119">
        <v>29850</v>
      </c>
      <c r="G10" s="119">
        <v>30760</v>
      </c>
      <c r="H10" s="119">
        <v>35190</v>
      </c>
      <c r="I10" s="119">
        <v>34980</v>
      </c>
      <c r="J10" s="119">
        <v>31130</v>
      </c>
      <c r="K10" s="119">
        <v>31680</v>
      </c>
      <c r="L10" s="119">
        <v>31510</v>
      </c>
      <c r="M10" s="119">
        <v>34360</v>
      </c>
    </row>
    <row r="11" spans="1:13">
      <c r="A11" s="118">
        <v>670</v>
      </c>
      <c r="B11" s="119">
        <v>51100</v>
      </c>
      <c r="C11" s="12"/>
      <c r="D11" s="130" t="s">
        <v>83</v>
      </c>
      <c r="E11" s="119">
        <v>5930</v>
      </c>
      <c r="F11" s="119">
        <v>26830</v>
      </c>
      <c r="G11" s="119">
        <v>27430</v>
      </c>
      <c r="H11" s="119">
        <v>31180</v>
      </c>
      <c r="I11" s="119">
        <v>30460</v>
      </c>
      <c r="J11" s="119">
        <v>28730</v>
      </c>
      <c r="K11" s="119">
        <v>28420</v>
      </c>
      <c r="L11" s="119">
        <v>27920</v>
      </c>
      <c r="M11" s="119">
        <v>31030</v>
      </c>
    </row>
    <row r="12" spans="1:13" ht="17.5" thickBot="1">
      <c r="A12" s="118">
        <v>650</v>
      </c>
      <c r="B12" s="119">
        <v>49560</v>
      </c>
      <c r="C12" s="12"/>
      <c r="D12" s="186" t="s">
        <v>84</v>
      </c>
      <c r="E12" s="187">
        <v>4870</v>
      </c>
      <c r="F12" s="187">
        <v>25890</v>
      </c>
      <c r="G12" s="187">
        <v>26460</v>
      </c>
      <c r="H12" s="187">
        <v>29560</v>
      </c>
      <c r="I12" s="187">
        <v>28470</v>
      </c>
      <c r="J12" s="187">
        <v>27750</v>
      </c>
      <c r="K12" s="187">
        <v>27430</v>
      </c>
      <c r="L12" s="187">
        <v>26920</v>
      </c>
      <c r="M12" s="187">
        <v>30020</v>
      </c>
    </row>
    <row r="13" spans="1:13" ht="17.5" thickTop="1">
      <c r="A13" s="118">
        <v>630</v>
      </c>
      <c r="B13" s="119">
        <v>48030</v>
      </c>
      <c r="C13" s="12"/>
      <c r="D13" s="185" t="s">
        <v>85</v>
      </c>
      <c r="E13" s="84">
        <v>4320</v>
      </c>
      <c r="F13" s="84">
        <v>22730</v>
      </c>
      <c r="G13" s="84">
        <v>23590</v>
      </c>
      <c r="H13" s="84">
        <v>26830</v>
      </c>
      <c r="I13" s="84">
        <v>26500</v>
      </c>
      <c r="J13" s="84">
        <v>25000</v>
      </c>
      <c r="K13" s="84">
        <v>23590</v>
      </c>
      <c r="L13" s="84">
        <v>24010</v>
      </c>
      <c r="M13" s="84">
        <v>26860</v>
      </c>
    </row>
    <row r="14" spans="1:13">
      <c r="A14" s="118">
        <v>610</v>
      </c>
      <c r="B14" s="119">
        <v>46500</v>
      </c>
      <c r="C14" s="12"/>
      <c r="D14" s="185" t="s">
        <v>86</v>
      </c>
      <c r="E14" s="84"/>
      <c r="F14" s="84">
        <v>22110</v>
      </c>
      <c r="G14" s="84">
        <v>22550</v>
      </c>
      <c r="H14" s="84"/>
      <c r="I14" s="84">
        <v>24870</v>
      </c>
      <c r="J14" s="84">
        <v>23900</v>
      </c>
      <c r="K14" s="84">
        <v>22550</v>
      </c>
      <c r="L14" s="84">
        <v>23040</v>
      </c>
      <c r="M14" s="84">
        <v>25650</v>
      </c>
    </row>
    <row r="15" spans="1:13">
      <c r="A15" s="118">
        <v>590</v>
      </c>
      <c r="B15" s="119">
        <v>44970</v>
      </c>
      <c r="C15" s="12"/>
      <c r="D15" s="130" t="s">
        <v>87</v>
      </c>
      <c r="E15" s="119"/>
      <c r="F15" s="119">
        <v>21750</v>
      </c>
      <c r="G15" s="119">
        <v>22310</v>
      </c>
      <c r="H15" s="119"/>
      <c r="I15" s="119">
        <v>23390</v>
      </c>
      <c r="J15" s="119">
        <v>23450</v>
      </c>
      <c r="K15" s="119">
        <v>22310</v>
      </c>
      <c r="L15" s="119">
        <v>22770</v>
      </c>
      <c r="M15" s="119">
        <v>25110</v>
      </c>
    </row>
    <row r="16" spans="1:13">
      <c r="A16" s="118">
        <v>550</v>
      </c>
      <c r="B16" s="119">
        <v>41900</v>
      </c>
      <c r="C16" s="12"/>
      <c r="D16" s="130" t="s">
        <v>88</v>
      </c>
      <c r="E16" s="119"/>
      <c r="F16" s="119">
        <v>21690</v>
      </c>
      <c r="G16" s="119">
        <v>22220</v>
      </c>
      <c r="H16" s="119"/>
      <c r="I16" s="119">
        <v>22950</v>
      </c>
      <c r="J16" s="119">
        <v>21690</v>
      </c>
      <c r="K16" s="119">
        <v>22220</v>
      </c>
      <c r="L16" s="119">
        <v>22710</v>
      </c>
      <c r="M16" s="119">
        <v>23410</v>
      </c>
    </row>
    <row r="17" spans="1:13">
      <c r="A17" s="118">
        <v>535</v>
      </c>
      <c r="B17" s="119">
        <v>40760</v>
      </c>
      <c r="C17" s="12"/>
      <c r="D17" s="130" t="s">
        <v>89</v>
      </c>
      <c r="E17" s="119"/>
      <c r="F17" s="119">
        <v>21500</v>
      </c>
      <c r="G17" s="119">
        <v>21940</v>
      </c>
      <c r="H17" s="119"/>
      <c r="I17" s="119">
        <v>22690</v>
      </c>
      <c r="J17" s="119">
        <v>21500</v>
      </c>
      <c r="K17" s="119">
        <v>21940</v>
      </c>
      <c r="L17" s="119">
        <v>22640</v>
      </c>
      <c r="M17" s="119">
        <v>22390</v>
      </c>
    </row>
    <row r="18" spans="1:13">
      <c r="A18" s="118">
        <v>520</v>
      </c>
      <c r="B18" s="119">
        <v>39610</v>
      </c>
      <c r="C18" s="12"/>
    </row>
    <row r="19" spans="1:13">
      <c r="A19" s="118">
        <v>505</v>
      </c>
      <c r="B19" s="119">
        <v>38460</v>
      </c>
      <c r="C19" s="12"/>
    </row>
    <row r="20" spans="1:13">
      <c r="A20" s="118">
        <v>490</v>
      </c>
      <c r="B20" s="119">
        <v>37310</v>
      </c>
      <c r="C20" s="12"/>
      <c r="D20" s="131" t="s">
        <v>119</v>
      </c>
    </row>
    <row r="21" spans="1:13">
      <c r="A21" s="118">
        <v>475</v>
      </c>
      <c r="B21" s="119">
        <v>36160</v>
      </c>
      <c r="C21" s="12"/>
      <c r="D21" s="190" t="s">
        <v>120</v>
      </c>
      <c r="E21" s="190" t="s">
        <v>121</v>
      </c>
      <c r="G21" s="80" t="s">
        <v>122</v>
      </c>
    </row>
    <row r="22" spans="1:13">
      <c r="A22" s="118">
        <v>460</v>
      </c>
      <c r="B22" s="119">
        <v>35010</v>
      </c>
      <c r="C22" s="12"/>
      <c r="D22" s="118">
        <v>170</v>
      </c>
      <c r="E22" s="119">
        <v>20660</v>
      </c>
      <c r="G22" s="190" t="s">
        <v>125</v>
      </c>
      <c r="H22" s="190" t="s">
        <v>123</v>
      </c>
      <c r="I22" s="190" t="s">
        <v>124</v>
      </c>
    </row>
    <row r="23" spans="1:13">
      <c r="A23" s="118">
        <v>445</v>
      </c>
      <c r="B23" s="119">
        <v>33860</v>
      </c>
      <c r="C23" s="12"/>
      <c r="D23" s="118">
        <v>165</v>
      </c>
      <c r="E23" s="119">
        <v>20050</v>
      </c>
      <c r="G23" s="119">
        <v>18280</v>
      </c>
      <c r="H23" s="119">
        <v>18610</v>
      </c>
      <c r="I23" s="119">
        <v>18610</v>
      </c>
    </row>
    <row r="24" spans="1:13">
      <c r="A24" s="118">
        <v>430</v>
      </c>
      <c r="B24" s="119">
        <v>32710</v>
      </c>
      <c r="C24" s="12"/>
      <c r="D24" s="118">
        <v>160</v>
      </c>
      <c r="E24" s="119">
        <v>19440</v>
      </c>
    </row>
    <row r="25" spans="1:13">
      <c r="A25" s="118">
        <v>415</v>
      </c>
      <c r="B25" s="119">
        <v>31560</v>
      </c>
      <c r="C25" s="12"/>
      <c r="D25" s="118">
        <v>155</v>
      </c>
      <c r="E25" s="119">
        <v>18840</v>
      </c>
    </row>
    <row r="26" spans="1:13">
      <c r="A26" s="118">
        <v>400</v>
      </c>
      <c r="B26" s="119">
        <v>30410</v>
      </c>
      <c r="C26" s="12"/>
      <c r="D26" s="118">
        <v>150</v>
      </c>
      <c r="E26" s="119">
        <v>18230</v>
      </c>
    </row>
    <row r="27" spans="1:13">
      <c r="A27" s="118">
        <v>385</v>
      </c>
      <c r="B27" s="119">
        <v>29270</v>
      </c>
      <c r="C27" s="12"/>
      <c r="D27" s="118">
        <v>145</v>
      </c>
      <c r="E27" s="119">
        <v>17620</v>
      </c>
    </row>
    <row r="28" spans="1:13">
      <c r="A28" s="118">
        <v>370</v>
      </c>
      <c r="B28" s="119">
        <v>28120</v>
      </c>
      <c r="C28" s="12"/>
      <c r="D28" s="118">
        <v>140</v>
      </c>
      <c r="E28" s="119">
        <v>17010</v>
      </c>
    </row>
    <row r="29" spans="1:13">
      <c r="A29" s="118">
        <v>360</v>
      </c>
      <c r="B29" s="119">
        <v>27350</v>
      </c>
      <c r="C29" s="12"/>
      <c r="D29" s="118">
        <v>135</v>
      </c>
      <c r="E29" s="119">
        <v>16410</v>
      </c>
    </row>
    <row r="30" spans="1:13">
      <c r="A30" s="118">
        <v>350</v>
      </c>
      <c r="B30" s="119">
        <v>26580</v>
      </c>
      <c r="C30" s="12"/>
      <c r="D30" s="118">
        <v>130</v>
      </c>
      <c r="E30" s="119">
        <v>15800</v>
      </c>
    </row>
    <row r="31" spans="1:13">
      <c r="A31" s="118">
        <v>340</v>
      </c>
      <c r="B31" s="119">
        <v>25820</v>
      </c>
      <c r="C31" s="12"/>
      <c r="D31" s="118">
        <v>125</v>
      </c>
      <c r="E31" s="119">
        <v>15190</v>
      </c>
    </row>
    <row r="32" spans="1:13">
      <c r="A32" s="118">
        <v>330</v>
      </c>
      <c r="B32" s="119">
        <v>25050</v>
      </c>
      <c r="C32" s="12"/>
      <c r="D32" s="118">
        <v>120</v>
      </c>
      <c r="E32" s="119">
        <v>14580</v>
      </c>
    </row>
    <row r="33" spans="1:5">
      <c r="A33" s="118">
        <v>320</v>
      </c>
      <c r="B33" s="119">
        <v>24290</v>
      </c>
      <c r="C33" s="12"/>
      <c r="D33" s="118">
        <v>115</v>
      </c>
      <c r="E33" s="119">
        <v>13980</v>
      </c>
    </row>
    <row r="34" spans="1:5">
      <c r="A34" s="118">
        <v>310</v>
      </c>
      <c r="B34" s="119">
        <v>23520</v>
      </c>
      <c r="C34" s="12"/>
      <c r="D34" s="118">
        <v>110</v>
      </c>
      <c r="E34" s="119">
        <v>13370</v>
      </c>
    </row>
    <row r="35" spans="1:5">
      <c r="A35" s="118">
        <v>300</v>
      </c>
      <c r="B35" s="119">
        <v>22750</v>
      </c>
      <c r="C35" s="12"/>
      <c r="D35" s="118">
        <v>105</v>
      </c>
      <c r="E35" s="119">
        <v>12760</v>
      </c>
    </row>
    <row r="36" spans="1:5">
      <c r="A36" s="118">
        <v>290</v>
      </c>
      <c r="B36" s="119">
        <v>21990</v>
      </c>
      <c r="C36" s="12"/>
      <c r="D36" s="118">
        <v>100</v>
      </c>
      <c r="E36" s="119">
        <v>12150</v>
      </c>
    </row>
    <row r="37" spans="1:5">
      <c r="A37" s="118">
        <v>280</v>
      </c>
      <c r="B37" s="119">
        <v>21220</v>
      </c>
      <c r="C37" s="12"/>
      <c r="D37" s="118">
        <v>95</v>
      </c>
      <c r="E37" s="119">
        <v>11550</v>
      </c>
    </row>
    <row r="38" spans="1:5">
      <c r="A38" s="118">
        <v>270</v>
      </c>
      <c r="B38" s="119">
        <v>20460</v>
      </c>
      <c r="C38" s="12"/>
      <c r="D38" s="118">
        <v>90</v>
      </c>
      <c r="E38" s="119">
        <v>10940</v>
      </c>
    </row>
    <row r="39" spans="1:5">
      <c r="A39" s="118">
        <v>260</v>
      </c>
      <c r="B39" s="119">
        <v>19690</v>
      </c>
      <c r="C39" s="12"/>
    </row>
    <row r="40" spans="1:5">
      <c r="A40" s="118">
        <v>250</v>
      </c>
      <c r="B40" s="119">
        <v>18920</v>
      </c>
      <c r="C40" s="12"/>
    </row>
    <row r="41" spans="1:5">
      <c r="A41" s="118">
        <v>240</v>
      </c>
      <c r="B41" s="119">
        <v>18160</v>
      </c>
      <c r="C41" s="12"/>
    </row>
    <row r="42" spans="1:5">
      <c r="A42" s="118">
        <v>230</v>
      </c>
      <c r="B42" s="119">
        <v>17390</v>
      </c>
      <c r="C42" s="12"/>
    </row>
    <row r="43" spans="1:5">
      <c r="A43" s="118">
        <v>220</v>
      </c>
      <c r="B43" s="119">
        <v>16630</v>
      </c>
      <c r="C43" s="12"/>
    </row>
    <row r="44" spans="1:5">
      <c r="A44" s="118">
        <v>210</v>
      </c>
      <c r="B44" s="119">
        <v>16090</v>
      </c>
      <c r="C44" s="12"/>
    </row>
    <row r="45" spans="1:5">
      <c r="A45" s="118">
        <v>200</v>
      </c>
      <c r="B45" s="119">
        <v>15540</v>
      </c>
      <c r="C45" s="12"/>
    </row>
    <row r="46" spans="1:5">
      <c r="A46" s="118">
        <v>190</v>
      </c>
      <c r="B46" s="119">
        <v>15000</v>
      </c>
      <c r="C46" s="12"/>
    </row>
    <row r="47" spans="1:5">
      <c r="A47" s="118">
        <v>180</v>
      </c>
      <c r="B47" s="119">
        <v>14460</v>
      </c>
      <c r="C47" s="12"/>
    </row>
    <row r="48" spans="1:5">
      <c r="A48" s="118">
        <v>170</v>
      </c>
      <c r="B48" s="119">
        <v>13920</v>
      </c>
    </row>
    <row r="49" spans="1:4">
      <c r="A49" s="118">
        <v>160</v>
      </c>
      <c r="B49" s="119">
        <v>13380</v>
      </c>
    </row>
    <row r="50" spans="1:4">
      <c r="D50" s="121" t="s">
        <v>222</v>
      </c>
    </row>
    <row r="51" spans="1:4">
      <c r="A51" s="80" t="s">
        <v>98</v>
      </c>
      <c r="D51" s="132" t="s">
        <v>216</v>
      </c>
    </row>
    <row r="52" spans="1:4">
      <c r="A52" s="80" t="s">
        <v>99</v>
      </c>
      <c r="D52" s="121" t="s">
        <v>218</v>
      </c>
    </row>
    <row r="53" spans="1:4">
      <c r="D53" s="132" t="s">
        <v>217</v>
      </c>
    </row>
  </sheetData>
  <sheetProtection algorithmName="SHA-512" hashValue="iDYEPRVW3fZrq9QXJbz0H5YTi8qQYvV7k7/2wLt7OzCAPWkqfVbHk5ZiwaSvm6I8A+kFMQrWO13VFdbe74nt9w==" saltValue="yqwKPqniyG8aqts0gZ0c6A==" spinCount="100000" sheet="1" objects="1" scenarios="1" autoFilter="0"/>
  <mergeCells count="1">
    <mergeCell ref="F2:M2"/>
  </mergeCells>
  <phoneticPr fontId="16" type="noConversion"/>
  <hyperlinks>
    <hyperlink ref="D51" r:id="rId1" xr:uid="{71858DEA-A87A-4762-9C49-D2E1770FA1D9}"/>
    <hyperlink ref="D53" r:id="rId2" xr:uid="{22285DAB-AA99-4CED-9302-B9079DD8E22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R71"/>
  <sheetViews>
    <sheetView showGridLines="0" zoomScaleNormal="100" zoomScaleSheetLayoutView="11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8.7265625" defaultRowHeight="17"/>
  <cols>
    <col min="1" max="1" width="11.1796875" style="133" bestFit="1" customWidth="1"/>
    <col min="2" max="2" width="10.6328125" style="133" customWidth="1"/>
    <col min="3" max="3" width="11.7265625" style="133" customWidth="1"/>
    <col min="4" max="4" width="16" style="133" customWidth="1"/>
    <col min="5" max="5" width="15" style="133" customWidth="1"/>
    <col min="6" max="6" width="15.26953125" style="133" customWidth="1"/>
    <col min="7" max="7" width="14.90625" style="133" customWidth="1"/>
    <col min="8" max="8" width="16" style="133" customWidth="1"/>
    <col min="9" max="9" width="8.7265625" style="133"/>
    <col min="10" max="10" width="11.26953125" style="133" customWidth="1"/>
    <col min="11" max="11" width="14.26953125" style="133" customWidth="1"/>
    <col min="12" max="15" width="12.7265625" style="133" customWidth="1"/>
    <col min="16" max="17" width="14.26953125" style="133" customWidth="1"/>
    <col min="18" max="16384" width="8.7265625" style="133"/>
  </cols>
  <sheetData>
    <row r="1" spans="1:18" ht="25">
      <c r="B1" s="134"/>
      <c r="C1" s="135" t="s">
        <v>147</v>
      </c>
      <c r="D1" s="136"/>
      <c r="E1" s="136"/>
      <c r="F1" s="136"/>
      <c r="G1" s="136"/>
      <c r="H1" s="134"/>
      <c r="J1" s="134"/>
      <c r="K1" s="135" t="s">
        <v>155</v>
      </c>
      <c r="L1" s="136"/>
      <c r="M1" s="136"/>
      <c r="N1" s="136"/>
      <c r="O1" s="136"/>
      <c r="P1" s="134"/>
      <c r="Q1" s="134"/>
      <c r="R1" s="134"/>
    </row>
    <row r="2" spans="1:18" ht="16.5" customHeight="1" thickBot="1">
      <c r="B2" s="137" t="s">
        <v>148</v>
      </c>
      <c r="C2" s="136"/>
      <c r="D2" s="136"/>
      <c r="E2" s="136"/>
      <c r="F2" s="136"/>
      <c r="G2" s="136"/>
      <c r="H2" s="138" t="s">
        <v>108</v>
      </c>
      <c r="J2" s="134"/>
      <c r="K2" s="136" t="s">
        <v>135</v>
      </c>
      <c r="L2" s="136"/>
      <c r="M2" s="136"/>
      <c r="N2" s="136"/>
      <c r="O2" s="136"/>
      <c r="P2" s="134"/>
      <c r="Q2" s="138" t="s">
        <v>108</v>
      </c>
      <c r="R2" s="134"/>
    </row>
    <row r="3" spans="1:18" ht="16.5" customHeight="1">
      <c r="B3" s="367" t="s">
        <v>149</v>
      </c>
      <c r="C3" s="369" t="s">
        <v>109</v>
      </c>
      <c r="D3" s="371" t="s">
        <v>110</v>
      </c>
      <c r="E3" s="372"/>
      <c r="F3" s="372"/>
      <c r="G3" s="373"/>
      <c r="H3" s="374" t="s">
        <v>150</v>
      </c>
      <c r="J3" s="367" t="s">
        <v>156</v>
      </c>
      <c r="K3" s="369" t="s">
        <v>157</v>
      </c>
      <c r="L3" s="376" t="s">
        <v>136</v>
      </c>
      <c r="M3" s="377"/>
      <c r="N3" s="377"/>
      <c r="O3" s="378"/>
      <c r="P3" s="379" t="s">
        <v>137</v>
      </c>
      <c r="Q3" s="365" t="s">
        <v>138</v>
      </c>
      <c r="R3" s="134"/>
    </row>
    <row r="4" spans="1:18" ht="61.5" customHeight="1">
      <c r="B4" s="368"/>
      <c r="C4" s="370"/>
      <c r="D4" s="139" t="s">
        <v>111</v>
      </c>
      <c r="E4" s="140" t="s">
        <v>112</v>
      </c>
      <c r="F4" s="141" t="s">
        <v>113</v>
      </c>
      <c r="G4" s="141" t="s">
        <v>114</v>
      </c>
      <c r="H4" s="375"/>
      <c r="J4" s="368"/>
      <c r="K4" s="370"/>
      <c r="L4" s="142" t="s">
        <v>158</v>
      </c>
      <c r="M4" s="140" t="s">
        <v>159</v>
      </c>
      <c r="N4" s="141" t="s">
        <v>113</v>
      </c>
      <c r="O4" s="141" t="s">
        <v>160</v>
      </c>
      <c r="P4" s="380"/>
      <c r="Q4" s="366"/>
      <c r="R4" s="134"/>
    </row>
    <row r="5" spans="1:18">
      <c r="A5" s="143">
        <v>0</v>
      </c>
      <c r="B5" s="144">
        <v>1</v>
      </c>
      <c r="C5" s="143">
        <v>28590</v>
      </c>
      <c r="D5" s="145">
        <f t="shared" ref="D5" si="0">+ROUND(C5*0.0517*0.3,0)</f>
        <v>443</v>
      </c>
      <c r="E5" s="146">
        <f t="shared" ref="E5:E13" si="1">+D5*2</f>
        <v>886</v>
      </c>
      <c r="F5" s="146">
        <f t="shared" ref="F5:F63" si="2">+D5*3</f>
        <v>1329</v>
      </c>
      <c r="G5" s="147">
        <f t="shared" ref="G5:G63" si="3">+D5*4</f>
        <v>1772</v>
      </c>
      <c r="H5" s="148">
        <f t="shared" ref="H5:H63" si="4">+ROUND(C5*0.0517*0.7*1.56,0)</f>
        <v>1614</v>
      </c>
      <c r="J5" s="144">
        <v>1</v>
      </c>
      <c r="K5" s="143">
        <v>28590</v>
      </c>
      <c r="L5" s="149">
        <f t="shared" ref="L5:L63" si="5">+ROUND(K5*0.0517*0.3,0)</f>
        <v>443</v>
      </c>
      <c r="M5" s="146">
        <f t="shared" ref="M5:M13" si="6">+L5*2</f>
        <v>886</v>
      </c>
      <c r="N5" s="146">
        <f t="shared" ref="N5:N63" si="7">+L5*3</f>
        <v>1329</v>
      </c>
      <c r="O5" s="147">
        <f t="shared" ref="O5:O63" si="8">+L5*4</f>
        <v>1772</v>
      </c>
      <c r="P5" s="150">
        <f t="shared" ref="P5:P63" si="9">+ROUND(K5*0.0517*0.6*1.56,0)</f>
        <v>1384</v>
      </c>
      <c r="Q5" s="148">
        <f t="shared" ref="Q5:Q63" si="10">+ROUND(K5*0.0517*0.1*1.56,0)</f>
        <v>231</v>
      </c>
      <c r="R5" s="134"/>
    </row>
    <row r="6" spans="1:18">
      <c r="A6" s="143">
        <f>C5</f>
        <v>28590</v>
      </c>
      <c r="B6" s="151">
        <f>B5+1</f>
        <v>2</v>
      </c>
      <c r="C6" s="152">
        <v>28800</v>
      </c>
      <c r="D6" s="153">
        <f>+ROUND(C6*0.0517*0.3,0)</f>
        <v>447</v>
      </c>
      <c r="E6" s="154">
        <f t="shared" si="1"/>
        <v>894</v>
      </c>
      <c r="F6" s="154">
        <f t="shared" si="2"/>
        <v>1341</v>
      </c>
      <c r="G6" s="155">
        <f t="shared" si="3"/>
        <v>1788</v>
      </c>
      <c r="H6" s="156">
        <f t="shared" si="4"/>
        <v>1626</v>
      </c>
      <c r="J6" s="151">
        <f>J5+1</f>
        <v>2</v>
      </c>
      <c r="K6" s="157">
        <v>28800</v>
      </c>
      <c r="L6" s="153">
        <f t="shared" si="5"/>
        <v>447</v>
      </c>
      <c r="M6" s="154">
        <f t="shared" si="6"/>
        <v>894</v>
      </c>
      <c r="N6" s="154">
        <f t="shared" si="7"/>
        <v>1341</v>
      </c>
      <c r="O6" s="155">
        <f t="shared" si="8"/>
        <v>1788</v>
      </c>
      <c r="P6" s="150">
        <f t="shared" si="9"/>
        <v>1394</v>
      </c>
      <c r="Q6" s="148">
        <f t="shared" si="10"/>
        <v>232</v>
      </c>
      <c r="R6" s="134"/>
    </row>
    <row r="7" spans="1:18">
      <c r="A7" s="143">
        <f t="shared" ref="A7:A63" si="11">C6</f>
        <v>28800</v>
      </c>
      <c r="B7" s="144">
        <f t="shared" ref="B7:B63" si="12">+B6+1</f>
        <v>3</v>
      </c>
      <c r="C7" s="143">
        <v>30300</v>
      </c>
      <c r="D7" s="145">
        <f t="shared" ref="D7:D63" si="13">+ROUND(C7*0.0517*0.3,0)</f>
        <v>470</v>
      </c>
      <c r="E7" s="146">
        <f t="shared" si="1"/>
        <v>940</v>
      </c>
      <c r="F7" s="146">
        <f t="shared" si="2"/>
        <v>1410</v>
      </c>
      <c r="G7" s="147">
        <f t="shared" si="3"/>
        <v>1880</v>
      </c>
      <c r="H7" s="158">
        <f t="shared" si="4"/>
        <v>1711</v>
      </c>
      <c r="J7" s="144">
        <f t="shared" ref="J7:J63" si="14">+J6+1</f>
        <v>3</v>
      </c>
      <c r="K7" s="143">
        <v>30300</v>
      </c>
      <c r="L7" s="149">
        <f t="shared" si="5"/>
        <v>470</v>
      </c>
      <c r="M7" s="146">
        <f t="shared" si="6"/>
        <v>940</v>
      </c>
      <c r="N7" s="146">
        <f t="shared" si="7"/>
        <v>1410</v>
      </c>
      <c r="O7" s="147">
        <f t="shared" si="8"/>
        <v>1880</v>
      </c>
      <c r="P7" s="159">
        <f t="shared" si="9"/>
        <v>1466</v>
      </c>
      <c r="Q7" s="158">
        <f t="shared" si="10"/>
        <v>244</v>
      </c>
      <c r="R7" s="134"/>
    </row>
    <row r="8" spans="1:18">
      <c r="A8" s="143">
        <f t="shared" si="11"/>
        <v>30300</v>
      </c>
      <c r="B8" s="144">
        <f t="shared" si="12"/>
        <v>4</v>
      </c>
      <c r="C8" s="143">
        <v>31800</v>
      </c>
      <c r="D8" s="149">
        <f t="shared" si="13"/>
        <v>493</v>
      </c>
      <c r="E8" s="146">
        <f t="shared" si="1"/>
        <v>986</v>
      </c>
      <c r="F8" s="146">
        <f t="shared" si="2"/>
        <v>1479</v>
      </c>
      <c r="G8" s="147">
        <f t="shared" si="3"/>
        <v>1972</v>
      </c>
      <c r="H8" s="148">
        <f t="shared" si="4"/>
        <v>1795</v>
      </c>
      <c r="J8" s="144">
        <f t="shared" si="14"/>
        <v>4</v>
      </c>
      <c r="K8" s="143">
        <v>31800</v>
      </c>
      <c r="L8" s="149">
        <f t="shared" si="5"/>
        <v>493</v>
      </c>
      <c r="M8" s="146">
        <f t="shared" si="6"/>
        <v>986</v>
      </c>
      <c r="N8" s="146">
        <f t="shared" si="7"/>
        <v>1479</v>
      </c>
      <c r="O8" s="147">
        <f t="shared" si="8"/>
        <v>1972</v>
      </c>
      <c r="P8" s="150">
        <f t="shared" si="9"/>
        <v>1539</v>
      </c>
      <c r="Q8" s="148">
        <f t="shared" si="10"/>
        <v>256</v>
      </c>
      <c r="R8" s="134"/>
    </row>
    <row r="9" spans="1:18">
      <c r="A9" s="143">
        <f t="shared" si="11"/>
        <v>31800</v>
      </c>
      <c r="B9" s="144">
        <f t="shared" si="12"/>
        <v>5</v>
      </c>
      <c r="C9" s="143">
        <v>33300</v>
      </c>
      <c r="D9" s="149">
        <f t="shared" si="13"/>
        <v>516</v>
      </c>
      <c r="E9" s="146">
        <f t="shared" si="1"/>
        <v>1032</v>
      </c>
      <c r="F9" s="146">
        <f t="shared" si="2"/>
        <v>1548</v>
      </c>
      <c r="G9" s="147">
        <f t="shared" si="3"/>
        <v>2064</v>
      </c>
      <c r="H9" s="148">
        <f t="shared" si="4"/>
        <v>1880</v>
      </c>
      <c r="J9" s="144">
        <f t="shared" si="14"/>
        <v>5</v>
      </c>
      <c r="K9" s="143">
        <v>33300</v>
      </c>
      <c r="L9" s="149">
        <f t="shared" si="5"/>
        <v>516</v>
      </c>
      <c r="M9" s="146">
        <f t="shared" si="6"/>
        <v>1032</v>
      </c>
      <c r="N9" s="146">
        <f t="shared" si="7"/>
        <v>1548</v>
      </c>
      <c r="O9" s="147">
        <f t="shared" si="8"/>
        <v>2064</v>
      </c>
      <c r="P9" s="150">
        <f t="shared" si="9"/>
        <v>1611</v>
      </c>
      <c r="Q9" s="148">
        <f t="shared" si="10"/>
        <v>269</v>
      </c>
      <c r="R9" s="134"/>
    </row>
    <row r="10" spans="1:18">
      <c r="A10" s="143">
        <f t="shared" si="11"/>
        <v>33300</v>
      </c>
      <c r="B10" s="144">
        <f t="shared" si="12"/>
        <v>6</v>
      </c>
      <c r="C10" s="143">
        <v>34800</v>
      </c>
      <c r="D10" s="149">
        <f t="shared" si="13"/>
        <v>540</v>
      </c>
      <c r="E10" s="146">
        <f t="shared" si="1"/>
        <v>1080</v>
      </c>
      <c r="F10" s="146">
        <f t="shared" si="2"/>
        <v>1620</v>
      </c>
      <c r="G10" s="147">
        <f t="shared" si="3"/>
        <v>2160</v>
      </c>
      <c r="H10" s="148">
        <f t="shared" si="4"/>
        <v>1965</v>
      </c>
      <c r="J10" s="144">
        <f t="shared" si="14"/>
        <v>6</v>
      </c>
      <c r="K10" s="143">
        <v>34800</v>
      </c>
      <c r="L10" s="149">
        <f t="shared" si="5"/>
        <v>540</v>
      </c>
      <c r="M10" s="146">
        <f t="shared" si="6"/>
        <v>1080</v>
      </c>
      <c r="N10" s="146">
        <f t="shared" si="7"/>
        <v>1620</v>
      </c>
      <c r="O10" s="147">
        <f t="shared" si="8"/>
        <v>2160</v>
      </c>
      <c r="P10" s="150">
        <f t="shared" si="9"/>
        <v>1684</v>
      </c>
      <c r="Q10" s="148">
        <f t="shared" si="10"/>
        <v>281</v>
      </c>
      <c r="R10" s="134"/>
    </row>
    <row r="11" spans="1:18">
      <c r="A11" s="143">
        <f t="shared" si="11"/>
        <v>34800</v>
      </c>
      <c r="B11" s="151">
        <f t="shared" si="12"/>
        <v>7</v>
      </c>
      <c r="C11" s="157">
        <v>36300</v>
      </c>
      <c r="D11" s="153">
        <f t="shared" si="13"/>
        <v>563</v>
      </c>
      <c r="E11" s="154">
        <f t="shared" si="1"/>
        <v>1126</v>
      </c>
      <c r="F11" s="154">
        <f t="shared" si="2"/>
        <v>1689</v>
      </c>
      <c r="G11" s="155">
        <f t="shared" si="3"/>
        <v>2252</v>
      </c>
      <c r="H11" s="156">
        <f t="shared" si="4"/>
        <v>2049</v>
      </c>
      <c r="J11" s="151">
        <f t="shared" si="14"/>
        <v>7</v>
      </c>
      <c r="K11" s="157">
        <v>36300</v>
      </c>
      <c r="L11" s="153">
        <f t="shared" si="5"/>
        <v>563</v>
      </c>
      <c r="M11" s="154">
        <f t="shared" si="6"/>
        <v>1126</v>
      </c>
      <c r="N11" s="154">
        <f t="shared" si="7"/>
        <v>1689</v>
      </c>
      <c r="O11" s="155">
        <f t="shared" si="8"/>
        <v>2252</v>
      </c>
      <c r="P11" s="160">
        <f t="shared" si="9"/>
        <v>1757</v>
      </c>
      <c r="Q11" s="156">
        <f t="shared" si="10"/>
        <v>293</v>
      </c>
      <c r="R11" s="134"/>
    </row>
    <row r="12" spans="1:18">
      <c r="A12" s="143">
        <f t="shared" si="11"/>
        <v>36300</v>
      </c>
      <c r="B12" s="144">
        <f t="shared" si="12"/>
        <v>8</v>
      </c>
      <c r="C12" s="143">
        <v>38200</v>
      </c>
      <c r="D12" s="145">
        <f t="shared" si="13"/>
        <v>592</v>
      </c>
      <c r="E12" s="146">
        <f t="shared" si="1"/>
        <v>1184</v>
      </c>
      <c r="F12" s="146">
        <f t="shared" si="2"/>
        <v>1776</v>
      </c>
      <c r="G12" s="147">
        <f t="shared" si="3"/>
        <v>2368</v>
      </c>
      <c r="H12" s="158">
        <f t="shared" si="4"/>
        <v>2157</v>
      </c>
      <c r="J12" s="144">
        <f t="shared" si="14"/>
        <v>8</v>
      </c>
      <c r="K12" s="143">
        <v>38200</v>
      </c>
      <c r="L12" s="149">
        <f t="shared" si="5"/>
        <v>592</v>
      </c>
      <c r="M12" s="146">
        <f t="shared" si="6"/>
        <v>1184</v>
      </c>
      <c r="N12" s="146">
        <f t="shared" si="7"/>
        <v>1776</v>
      </c>
      <c r="O12" s="147">
        <f t="shared" si="8"/>
        <v>2368</v>
      </c>
      <c r="P12" s="150">
        <f t="shared" si="9"/>
        <v>1849</v>
      </c>
      <c r="Q12" s="148">
        <f t="shared" si="10"/>
        <v>308</v>
      </c>
      <c r="R12" s="134"/>
    </row>
    <row r="13" spans="1:18">
      <c r="A13" s="143">
        <f t="shared" si="11"/>
        <v>38200</v>
      </c>
      <c r="B13" s="144">
        <f t="shared" si="12"/>
        <v>9</v>
      </c>
      <c r="C13" s="143">
        <v>40100</v>
      </c>
      <c r="D13" s="149">
        <f t="shared" si="13"/>
        <v>622</v>
      </c>
      <c r="E13" s="146">
        <f t="shared" si="1"/>
        <v>1244</v>
      </c>
      <c r="F13" s="146">
        <f t="shared" si="2"/>
        <v>1866</v>
      </c>
      <c r="G13" s="147">
        <f t="shared" si="3"/>
        <v>2488</v>
      </c>
      <c r="H13" s="148">
        <f t="shared" si="4"/>
        <v>2264</v>
      </c>
      <c r="J13" s="144">
        <f t="shared" si="14"/>
        <v>9</v>
      </c>
      <c r="K13" s="143">
        <v>40100</v>
      </c>
      <c r="L13" s="149">
        <f t="shared" si="5"/>
        <v>622</v>
      </c>
      <c r="M13" s="146">
        <f t="shared" si="6"/>
        <v>1244</v>
      </c>
      <c r="N13" s="146">
        <f t="shared" si="7"/>
        <v>1866</v>
      </c>
      <c r="O13" s="147">
        <f t="shared" si="8"/>
        <v>2488</v>
      </c>
      <c r="P13" s="150">
        <f t="shared" si="9"/>
        <v>1940</v>
      </c>
      <c r="Q13" s="148">
        <f t="shared" si="10"/>
        <v>323</v>
      </c>
      <c r="R13" s="134"/>
    </row>
    <row r="14" spans="1:18">
      <c r="A14" s="143">
        <f t="shared" si="11"/>
        <v>40100</v>
      </c>
      <c r="B14" s="144">
        <f t="shared" si="12"/>
        <v>10</v>
      </c>
      <c r="C14" s="143">
        <v>42000</v>
      </c>
      <c r="D14" s="149">
        <f t="shared" si="13"/>
        <v>651</v>
      </c>
      <c r="E14" s="146">
        <f>+D14*2</f>
        <v>1302</v>
      </c>
      <c r="F14" s="146">
        <f t="shared" si="2"/>
        <v>1953</v>
      </c>
      <c r="G14" s="147">
        <f t="shared" si="3"/>
        <v>2604</v>
      </c>
      <c r="H14" s="148">
        <f t="shared" si="4"/>
        <v>2371</v>
      </c>
      <c r="J14" s="144">
        <f t="shared" si="14"/>
        <v>10</v>
      </c>
      <c r="K14" s="143">
        <v>42000</v>
      </c>
      <c r="L14" s="149">
        <f t="shared" si="5"/>
        <v>651</v>
      </c>
      <c r="M14" s="146">
        <f>+L14*2</f>
        <v>1302</v>
      </c>
      <c r="N14" s="146">
        <f t="shared" si="7"/>
        <v>1953</v>
      </c>
      <c r="O14" s="147">
        <f t="shared" si="8"/>
        <v>2604</v>
      </c>
      <c r="P14" s="150">
        <f t="shared" si="9"/>
        <v>2032</v>
      </c>
      <c r="Q14" s="148">
        <f t="shared" si="10"/>
        <v>339</v>
      </c>
      <c r="R14" s="134"/>
    </row>
    <row r="15" spans="1:18">
      <c r="A15" s="143">
        <f t="shared" si="11"/>
        <v>42000</v>
      </c>
      <c r="B15" s="144">
        <f t="shared" si="12"/>
        <v>11</v>
      </c>
      <c r="C15" s="161">
        <v>43900</v>
      </c>
      <c r="D15" s="149">
        <f t="shared" si="13"/>
        <v>681</v>
      </c>
      <c r="E15" s="146">
        <f t="shared" ref="E15:E63" si="15">+D15*2</f>
        <v>1362</v>
      </c>
      <c r="F15" s="146">
        <f t="shared" si="2"/>
        <v>2043</v>
      </c>
      <c r="G15" s="147">
        <f t="shared" si="3"/>
        <v>2724</v>
      </c>
      <c r="H15" s="148">
        <f t="shared" si="4"/>
        <v>2478</v>
      </c>
      <c r="J15" s="144">
        <f t="shared" si="14"/>
        <v>11</v>
      </c>
      <c r="K15" s="143">
        <v>43900</v>
      </c>
      <c r="L15" s="149">
        <f t="shared" si="5"/>
        <v>681</v>
      </c>
      <c r="M15" s="146">
        <f t="shared" ref="M15:M63" si="16">+L15*2</f>
        <v>1362</v>
      </c>
      <c r="N15" s="146">
        <f t="shared" si="7"/>
        <v>2043</v>
      </c>
      <c r="O15" s="147">
        <f t="shared" si="8"/>
        <v>2724</v>
      </c>
      <c r="P15" s="150">
        <f t="shared" si="9"/>
        <v>2124</v>
      </c>
      <c r="Q15" s="148">
        <f t="shared" si="10"/>
        <v>354</v>
      </c>
      <c r="R15" s="134"/>
    </row>
    <row r="16" spans="1:18">
      <c r="A16" s="143">
        <f t="shared" si="11"/>
        <v>43900</v>
      </c>
      <c r="B16" s="151">
        <f t="shared" si="12"/>
        <v>12</v>
      </c>
      <c r="C16" s="157">
        <v>45800</v>
      </c>
      <c r="D16" s="153">
        <f t="shared" si="13"/>
        <v>710</v>
      </c>
      <c r="E16" s="154">
        <f t="shared" si="15"/>
        <v>1420</v>
      </c>
      <c r="F16" s="154">
        <f t="shared" si="2"/>
        <v>2130</v>
      </c>
      <c r="G16" s="155">
        <f t="shared" si="3"/>
        <v>2840</v>
      </c>
      <c r="H16" s="156">
        <f t="shared" si="4"/>
        <v>2586</v>
      </c>
      <c r="J16" s="151">
        <f t="shared" si="14"/>
        <v>12</v>
      </c>
      <c r="K16" s="157">
        <v>45800</v>
      </c>
      <c r="L16" s="153">
        <f t="shared" si="5"/>
        <v>710</v>
      </c>
      <c r="M16" s="154">
        <f t="shared" si="16"/>
        <v>1420</v>
      </c>
      <c r="N16" s="154">
        <f t="shared" si="7"/>
        <v>2130</v>
      </c>
      <c r="O16" s="155">
        <f t="shared" si="8"/>
        <v>2840</v>
      </c>
      <c r="P16" s="150">
        <f t="shared" si="9"/>
        <v>2216</v>
      </c>
      <c r="Q16" s="148">
        <f t="shared" si="10"/>
        <v>369</v>
      </c>
      <c r="R16" s="134"/>
    </row>
    <row r="17" spans="1:18">
      <c r="A17" s="143">
        <f t="shared" si="11"/>
        <v>45800</v>
      </c>
      <c r="B17" s="144">
        <f t="shared" si="12"/>
        <v>13</v>
      </c>
      <c r="C17" s="143">
        <v>48200</v>
      </c>
      <c r="D17" s="145">
        <f t="shared" si="13"/>
        <v>748</v>
      </c>
      <c r="E17" s="146">
        <f t="shared" si="15"/>
        <v>1496</v>
      </c>
      <c r="F17" s="146">
        <f t="shared" si="2"/>
        <v>2244</v>
      </c>
      <c r="G17" s="147">
        <f t="shared" si="3"/>
        <v>2992</v>
      </c>
      <c r="H17" s="158">
        <f t="shared" si="4"/>
        <v>2721</v>
      </c>
      <c r="J17" s="144">
        <f t="shared" si="14"/>
        <v>13</v>
      </c>
      <c r="K17" s="143">
        <v>48200</v>
      </c>
      <c r="L17" s="149">
        <f t="shared" si="5"/>
        <v>748</v>
      </c>
      <c r="M17" s="146">
        <f t="shared" si="16"/>
        <v>1496</v>
      </c>
      <c r="N17" s="146">
        <f t="shared" si="7"/>
        <v>2244</v>
      </c>
      <c r="O17" s="147">
        <f t="shared" si="8"/>
        <v>2992</v>
      </c>
      <c r="P17" s="159">
        <f t="shared" si="9"/>
        <v>2332</v>
      </c>
      <c r="Q17" s="158">
        <f t="shared" si="10"/>
        <v>389</v>
      </c>
      <c r="R17" s="134"/>
    </row>
    <row r="18" spans="1:18">
      <c r="A18" s="143">
        <f t="shared" si="11"/>
        <v>48200</v>
      </c>
      <c r="B18" s="144">
        <f t="shared" si="12"/>
        <v>14</v>
      </c>
      <c r="C18" s="143">
        <v>50600</v>
      </c>
      <c r="D18" s="149">
        <f t="shared" si="13"/>
        <v>785</v>
      </c>
      <c r="E18" s="146">
        <f t="shared" si="15"/>
        <v>1570</v>
      </c>
      <c r="F18" s="146">
        <f t="shared" si="2"/>
        <v>2355</v>
      </c>
      <c r="G18" s="147">
        <f t="shared" si="3"/>
        <v>3140</v>
      </c>
      <c r="H18" s="148">
        <f t="shared" si="4"/>
        <v>2857</v>
      </c>
      <c r="J18" s="144">
        <f t="shared" si="14"/>
        <v>14</v>
      </c>
      <c r="K18" s="143">
        <v>50600</v>
      </c>
      <c r="L18" s="149">
        <f t="shared" si="5"/>
        <v>785</v>
      </c>
      <c r="M18" s="146">
        <f t="shared" si="16"/>
        <v>1570</v>
      </c>
      <c r="N18" s="146">
        <f t="shared" si="7"/>
        <v>2355</v>
      </c>
      <c r="O18" s="147">
        <f t="shared" si="8"/>
        <v>3140</v>
      </c>
      <c r="P18" s="150">
        <f t="shared" si="9"/>
        <v>2449</v>
      </c>
      <c r="Q18" s="148">
        <f t="shared" si="10"/>
        <v>408</v>
      </c>
      <c r="R18" s="134"/>
    </row>
    <row r="19" spans="1:18">
      <c r="A19" s="143">
        <f t="shared" si="11"/>
        <v>50600</v>
      </c>
      <c r="B19" s="144">
        <f t="shared" si="12"/>
        <v>15</v>
      </c>
      <c r="C19" s="143">
        <v>53000</v>
      </c>
      <c r="D19" s="149">
        <f t="shared" si="13"/>
        <v>822</v>
      </c>
      <c r="E19" s="146">
        <f t="shared" si="15"/>
        <v>1644</v>
      </c>
      <c r="F19" s="146">
        <f t="shared" si="2"/>
        <v>2466</v>
      </c>
      <c r="G19" s="147">
        <f t="shared" si="3"/>
        <v>3288</v>
      </c>
      <c r="H19" s="148">
        <f t="shared" si="4"/>
        <v>2992</v>
      </c>
      <c r="J19" s="144">
        <f t="shared" si="14"/>
        <v>15</v>
      </c>
      <c r="K19" s="143">
        <v>53000</v>
      </c>
      <c r="L19" s="149">
        <f t="shared" si="5"/>
        <v>822</v>
      </c>
      <c r="M19" s="146">
        <f t="shared" si="16"/>
        <v>1644</v>
      </c>
      <c r="N19" s="146">
        <f t="shared" si="7"/>
        <v>2466</v>
      </c>
      <c r="O19" s="147">
        <f t="shared" si="8"/>
        <v>3288</v>
      </c>
      <c r="P19" s="150">
        <f t="shared" si="9"/>
        <v>2565</v>
      </c>
      <c r="Q19" s="148">
        <f t="shared" si="10"/>
        <v>427</v>
      </c>
      <c r="R19" s="134"/>
    </row>
    <row r="20" spans="1:18">
      <c r="A20" s="143">
        <f t="shared" si="11"/>
        <v>53000</v>
      </c>
      <c r="B20" s="144">
        <f t="shared" si="12"/>
        <v>16</v>
      </c>
      <c r="C20" s="143">
        <v>55400</v>
      </c>
      <c r="D20" s="149">
        <f t="shared" si="13"/>
        <v>859</v>
      </c>
      <c r="E20" s="146">
        <f t="shared" si="15"/>
        <v>1718</v>
      </c>
      <c r="F20" s="146">
        <f t="shared" si="2"/>
        <v>2577</v>
      </c>
      <c r="G20" s="147">
        <f t="shared" si="3"/>
        <v>3436</v>
      </c>
      <c r="H20" s="148">
        <f t="shared" si="4"/>
        <v>3128</v>
      </c>
      <c r="J20" s="144">
        <f t="shared" si="14"/>
        <v>16</v>
      </c>
      <c r="K20" s="143">
        <v>55400</v>
      </c>
      <c r="L20" s="149">
        <f t="shared" si="5"/>
        <v>859</v>
      </c>
      <c r="M20" s="146">
        <f t="shared" si="16"/>
        <v>1718</v>
      </c>
      <c r="N20" s="146">
        <f t="shared" si="7"/>
        <v>2577</v>
      </c>
      <c r="O20" s="147">
        <f t="shared" si="8"/>
        <v>3436</v>
      </c>
      <c r="P20" s="150">
        <f t="shared" si="9"/>
        <v>2681</v>
      </c>
      <c r="Q20" s="148">
        <f t="shared" si="10"/>
        <v>447</v>
      </c>
      <c r="R20" s="134"/>
    </row>
    <row r="21" spans="1:18">
      <c r="A21" s="143">
        <f t="shared" si="11"/>
        <v>55400</v>
      </c>
      <c r="B21" s="151">
        <f t="shared" si="12"/>
        <v>17</v>
      </c>
      <c r="C21" s="157">
        <v>57800</v>
      </c>
      <c r="D21" s="153">
        <f t="shared" si="13"/>
        <v>896</v>
      </c>
      <c r="E21" s="154">
        <f t="shared" si="15"/>
        <v>1792</v>
      </c>
      <c r="F21" s="154">
        <f t="shared" si="2"/>
        <v>2688</v>
      </c>
      <c r="G21" s="155">
        <f t="shared" si="3"/>
        <v>3584</v>
      </c>
      <c r="H21" s="156">
        <f t="shared" si="4"/>
        <v>3263</v>
      </c>
      <c r="J21" s="151">
        <f t="shared" si="14"/>
        <v>17</v>
      </c>
      <c r="K21" s="157">
        <v>57800</v>
      </c>
      <c r="L21" s="153">
        <f t="shared" si="5"/>
        <v>896</v>
      </c>
      <c r="M21" s="154">
        <f t="shared" si="16"/>
        <v>1792</v>
      </c>
      <c r="N21" s="154">
        <f t="shared" si="7"/>
        <v>2688</v>
      </c>
      <c r="O21" s="155">
        <f t="shared" si="8"/>
        <v>3584</v>
      </c>
      <c r="P21" s="160">
        <f t="shared" si="9"/>
        <v>2797</v>
      </c>
      <c r="Q21" s="156">
        <f t="shared" si="10"/>
        <v>466</v>
      </c>
      <c r="R21" s="134"/>
    </row>
    <row r="22" spans="1:18">
      <c r="A22" s="143">
        <f t="shared" si="11"/>
        <v>57800</v>
      </c>
      <c r="B22" s="162">
        <f t="shared" si="12"/>
        <v>18</v>
      </c>
      <c r="C22" s="143">
        <v>60800</v>
      </c>
      <c r="D22" s="145">
        <f t="shared" si="13"/>
        <v>943</v>
      </c>
      <c r="E22" s="146">
        <f t="shared" si="15"/>
        <v>1886</v>
      </c>
      <c r="F22" s="149">
        <f t="shared" si="2"/>
        <v>2829</v>
      </c>
      <c r="G22" s="163">
        <f t="shared" si="3"/>
        <v>3772</v>
      </c>
      <c r="H22" s="158">
        <f t="shared" si="4"/>
        <v>3433</v>
      </c>
      <c r="J22" s="162">
        <f t="shared" si="14"/>
        <v>18</v>
      </c>
      <c r="K22" s="143">
        <v>60800</v>
      </c>
      <c r="L22" s="149">
        <f t="shared" si="5"/>
        <v>943</v>
      </c>
      <c r="M22" s="146">
        <f t="shared" si="16"/>
        <v>1886</v>
      </c>
      <c r="N22" s="149">
        <f t="shared" si="7"/>
        <v>2829</v>
      </c>
      <c r="O22" s="163">
        <f t="shared" si="8"/>
        <v>3772</v>
      </c>
      <c r="P22" s="150">
        <f t="shared" si="9"/>
        <v>2942</v>
      </c>
      <c r="Q22" s="148">
        <f t="shared" si="10"/>
        <v>490</v>
      </c>
      <c r="R22" s="134"/>
    </row>
    <row r="23" spans="1:18">
      <c r="A23" s="143">
        <f t="shared" si="11"/>
        <v>60800</v>
      </c>
      <c r="B23" s="144">
        <f t="shared" si="12"/>
        <v>19</v>
      </c>
      <c r="C23" s="143">
        <v>63800</v>
      </c>
      <c r="D23" s="149">
        <f t="shared" si="13"/>
        <v>990</v>
      </c>
      <c r="E23" s="146">
        <f t="shared" si="15"/>
        <v>1980</v>
      </c>
      <c r="F23" s="149">
        <f t="shared" si="2"/>
        <v>2970</v>
      </c>
      <c r="G23" s="163">
        <f t="shared" si="3"/>
        <v>3960</v>
      </c>
      <c r="H23" s="148">
        <f t="shared" si="4"/>
        <v>3602</v>
      </c>
      <c r="J23" s="144">
        <f t="shared" si="14"/>
        <v>19</v>
      </c>
      <c r="K23" s="143">
        <v>63800</v>
      </c>
      <c r="L23" s="149">
        <f t="shared" si="5"/>
        <v>990</v>
      </c>
      <c r="M23" s="146">
        <f t="shared" si="16"/>
        <v>1980</v>
      </c>
      <c r="N23" s="149">
        <f t="shared" si="7"/>
        <v>2970</v>
      </c>
      <c r="O23" s="163">
        <f t="shared" si="8"/>
        <v>3960</v>
      </c>
      <c r="P23" s="150">
        <f t="shared" si="9"/>
        <v>3087</v>
      </c>
      <c r="Q23" s="148">
        <f t="shared" si="10"/>
        <v>515</v>
      </c>
      <c r="R23" s="134"/>
    </row>
    <row r="24" spans="1:18">
      <c r="A24" s="143">
        <f t="shared" si="11"/>
        <v>63800</v>
      </c>
      <c r="B24" s="144">
        <f t="shared" si="12"/>
        <v>20</v>
      </c>
      <c r="C24" s="143">
        <v>66800</v>
      </c>
      <c r="D24" s="149">
        <f t="shared" si="13"/>
        <v>1036</v>
      </c>
      <c r="E24" s="146">
        <f t="shared" si="15"/>
        <v>2072</v>
      </c>
      <c r="F24" s="149">
        <f t="shared" si="2"/>
        <v>3108</v>
      </c>
      <c r="G24" s="163">
        <f t="shared" si="3"/>
        <v>4144</v>
      </c>
      <c r="H24" s="148">
        <f t="shared" si="4"/>
        <v>3771</v>
      </c>
      <c r="J24" s="144">
        <f t="shared" si="14"/>
        <v>20</v>
      </c>
      <c r="K24" s="143">
        <v>66800</v>
      </c>
      <c r="L24" s="149">
        <f t="shared" si="5"/>
        <v>1036</v>
      </c>
      <c r="M24" s="146">
        <f t="shared" si="16"/>
        <v>2072</v>
      </c>
      <c r="N24" s="149">
        <f t="shared" si="7"/>
        <v>3108</v>
      </c>
      <c r="O24" s="163">
        <f t="shared" si="8"/>
        <v>4144</v>
      </c>
      <c r="P24" s="150">
        <f t="shared" si="9"/>
        <v>3233</v>
      </c>
      <c r="Q24" s="148">
        <f t="shared" si="10"/>
        <v>539</v>
      </c>
      <c r="R24" s="134"/>
    </row>
    <row r="25" spans="1:18">
      <c r="A25" s="143">
        <f t="shared" si="11"/>
        <v>66800</v>
      </c>
      <c r="B25" s="144">
        <f t="shared" si="12"/>
        <v>21</v>
      </c>
      <c r="C25" s="143">
        <v>69800</v>
      </c>
      <c r="D25" s="149">
        <f t="shared" si="13"/>
        <v>1083</v>
      </c>
      <c r="E25" s="146">
        <f t="shared" si="15"/>
        <v>2166</v>
      </c>
      <c r="F25" s="149">
        <f t="shared" si="2"/>
        <v>3249</v>
      </c>
      <c r="G25" s="163">
        <f t="shared" si="3"/>
        <v>4332</v>
      </c>
      <c r="H25" s="148">
        <f t="shared" si="4"/>
        <v>3941</v>
      </c>
      <c r="J25" s="144">
        <f t="shared" si="14"/>
        <v>21</v>
      </c>
      <c r="K25" s="143">
        <v>69800</v>
      </c>
      <c r="L25" s="149">
        <f t="shared" si="5"/>
        <v>1083</v>
      </c>
      <c r="M25" s="146">
        <f t="shared" si="16"/>
        <v>2166</v>
      </c>
      <c r="N25" s="149">
        <f t="shared" si="7"/>
        <v>3249</v>
      </c>
      <c r="O25" s="163">
        <f t="shared" si="8"/>
        <v>4332</v>
      </c>
      <c r="P25" s="150">
        <f t="shared" si="9"/>
        <v>3378</v>
      </c>
      <c r="Q25" s="148">
        <f t="shared" si="10"/>
        <v>563</v>
      </c>
      <c r="R25" s="134"/>
    </row>
    <row r="26" spans="1:18">
      <c r="A26" s="143">
        <f t="shared" si="11"/>
        <v>69800</v>
      </c>
      <c r="B26" s="151">
        <f t="shared" si="12"/>
        <v>22</v>
      </c>
      <c r="C26" s="157">
        <v>72800</v>
      </c>
      <c r="D26" s="153">
        <f t="shared" si="13"/>
        <v>1129</v>
      </c>
      <c r="E26" s="154">
        <f t="shared" si="15"/>
        <v>2258</v>
      </c>
      <c r="F26" s="153">
        <f t="shared" si="2"/>
        <v>3387</v>
      </c>
      <c r="G26" s="164">
        <f t="shared" si="3"/>
        <v>4516</v>
      </c>
      <c r="H26" s="156">
        <f t="shared" si="4"/>
        <v>4110</v>
      </c>
      <c r="J26" s="151">
        <f t="shared" si="14"/>
        <v>22</v>
      </c>
      <c r="K26" s="157">
        <v>72800</v>
      </c>
      <c r="L26" s="153">
        <f t="shared" si="5"/>
        <v>1129</v>
      </c>
      <c r="M26" s="154">
        <f t="shared" si="16"/>
        <v>2258</v>
      </c>
      <c r="N26" s="153">
        <f t="shared" si="7"/>
        <v>3387</v>
      </c>
      <c r="O26" s="164">
        <f t="shared" si="8"/>
        <v>4516</v>
      </c>
      <c r="P26" s="150">
        <f t="shared" si="9"/>
        <v>3523</v>
      </c>
      <c r="Q26" s="148">
        <f t="shared" si="10"/>
        <v>587</v>
      </c>
      <c r="R26" s="134"/>
    </row>
    <row r="27" spans="1:18">
      <c r="A27" s="143">
        <f t="shared" si="11"/>
        <v>72800</v>
      </c>
      <c r="B27" s="144">
        <f t="shared" si="12"/>
        <v>23</v>
      </c>
      <c r="C27" s="161">
        <v>76500</v>
      </c>
      <c r="D27" s="145">
        <f t="shared" si="13"/>
        <v>1187</v>
      </c>
      <c r="E27" s="146">
        <f t="shared" si="15"/>
        <v>2374</v>
      </c>
      <c r="F27" s="146">
        <f t="shared" si="2"/>
        <v>3561</v>
      </c>
      <c r="G27" s="147">
        <f t="shared" si="3"/>
        <v>4748</v>
      </c>
      <c r="H27" s="158">
        <f t="shared" si="4"/>
        <v>4319</v>
      </c>
      <c r="J27" s="144">
        <f t="shared" si="14"/>
        <v>23</v>
      </c>
      <c r="K27" s="161">
        <v>76500</v>
      </c>
      <c r="L27" s="149">
        <f t="shared" si="5"/>
        <v>1187</v>
      </c>
      <c r="M27" s="146">
        <f t="shared" si="16"/>
        <v>2374</v>
      </c>
      <c r="N27" s="146">
        <f t="shared" si="7"/>
        <v>3561</v>
      </c>
      <c r="O27" s="147">
        <f t="shared" si="8"/>
        <v>4748</v>
      </c>
      <c r="P27" s="159">
        <f t="shared" si="9"/>
        <v>3702</v>
      </c>
      <c r="Q27" s="158">
        <f t="shared" si="10"/>
        <v>617</v>
      </c>
      <c r="R27" s="134"/>
    </row>
    <row r="28" spans="1:18">
      <c r="A28" s="143">
        <f t="shared" si="11"/>
        <v>76500</v>
      </c>
      <c r="B28" s="144">
        <f t="shared" si="12"/>
        <v>24</v>
      </c>
      <c r="C28" s="161">
        <v>80200</v>
      </c>
      <c r="D28" s="149">
        <f t="shared" si="13"/>
        <v>1244</v>
      </c>
      <c r="E28" s="146">
        <f t="shared" si="15"/>
        <v>2488</v>
      </c>
      <c r="F28" s="146">
        <f t="shared" si="2"/>
        <v>3732</v>
      </c>
      <c r="G28" s="147">
        <f t="shared" si="3"/>
        <v>4976</v>
      </c>
      <c r="H28" s="148">
        <f t="shared" si="4"/>
        <v>4528</v>
      </c>
      <c r="J28" s="144">
        <f t="shared" si="14"/>
        <v>24</v>
      </c>
      <c r="K28" s="161">
        <v>80200</v>
      </c>
      <c r="L28" s="149">
        <f t="shared" si="5"/>
        <v>1244</v>
      </c>
      <c r="M28" s="146">
        <f t="shared" si="16"/>
        <v>2488</v>
      </c>
      <c r="N28" s="146">
        <f t="shared" si="7"/>
        <v>3732</v>
      </c>
      <c r="O28" s="147">
        <f t="shared" si="8"/>
        <v>4976</v>
      </c>
      <c r="P28" s="150">
        <f t="shared" si="9"/>
        <v>3881</v>
      </c>
      <c r="Q28" s="148">
        <f t="shared" si="10"/>
        <v>647</v>
      </c>
      <c r="R28" s="134"/>
    </row>
    <row r="29" spans="1:18">
      <c r="A29" s="143">
        <f t="shared" si="11"/>
        <v>80200</v>
      </c>
      <c r="B29" s="144">
        <f t="shared" si="12"/>
        <v>25</v>
      </c>
      <c r="C29" s="143">
        <v>83900</v>
      </c>
      <c r="D29" s="149">
        <f t="shared" si="13"/>
        <v>1301</v>
      </c>
      <c r="E29" s="146">
        <f t="shared" si="15"/>
        <v>2602</v>
      </c>
      <c r="F29" s="146">
        <f t="shared" si="2"/>
        <v>3903</v>
      </c>
      <c r="G29" s="147">
        <f t="shared" si="3"/>
        <v>5204</v>
      </c>
      <c r="H29" s="148">
        <f t="shared" si="4"/>
        <v>4737</v>
      </c>
      <c r="J29" s="144">
        <f t="shared" si="14"/>
        <v>25</v>
      </c>
      <c r="K29" s="143">
        <v>83900</v>
      </c>
      <c r="L29" s="149">
        <f t="shared" si="5"/>
        <v>1301</v>
      </c>
      <c r="M29" s="146">
        <f t="shared" si="16"/>
        <v>2602</v>
      </c>
      <c r="N29" s="146">
        <f t="shared" si="7"/>
        <v>3903</v>
      </c>
      <c r="O29" s="147">
        <f t="shared" si="8"/>
        <v>5204</v>
      </c>
      <c r="P29" s="150">
        <f t="shared" si="9"/>
        <v>4060</v>
      </c>
      <c r="Q29" s="148">
        <f t="shared" si="10"/>
        <v>677</v>
      </c>
      <c r="R29" s="134"/>
    </row>
    <row r="30" spans="1:18">
      <c r="A30" s="143">
        <f t="shared" si="11"/>
        <v>83900</v>
      </c>
      <c r="B30" s="151">
        <f t="shared" si="12"/>
        <v>26</v>
      </c>
      <c r="C30" s="157">
        <v>87600</v>
      </c>
      <c r="D30" s="153">
        <f t="shared" si="13"/>
        <v>1359</v>
      </c>
      <c r="E30" s="154">
        <f t="shared" si="15"/>
        <v>2718</v>
      </c>
      <c r="F30" s="154">
        <f t="shared" si="2"/>
        <v>4077</v>
      </c>
      <c r="G30" s="155">
        <f t="shared" si="3"/>
        <v>5436</v>
      </c>
      <c r="H30" s="156">
        <f t="shared" si="4"/>
        <v>4946</v>
      </c>
      <c r="J30" s="151">
        <f t="shared" si="14"/>
        <v>26</v>
      </c>
      <c r="K30" s="157">
        <v>87600</v>
      </c>
      <c r="L30" s="153">
        <f t="shared" si="5"/>
        <v>1359</v>
      </c>
      <c r="M30" s="154">
        <f t="shared" si="16"/>
        <v>2718</v>
      </c>
      <c r="N30" s="154">
        <f t="shared" si="7"/>
        <v>4077</v>
      </c>
      <c r="O30" s="155">
        <f t="shared" si="8"/>
        <v>5436</v>
      </c>
      <c r="P30" s="160">
        <f t="shared" si="9"/>
        <v>4239</v>
      </c>
      <c r="Q30" s="156">
        <f t="shared" si="10"/>
        <v>707</v>
      </c>
      <c r="R30" s="134"/>
    </row>
    <row r="31" spans="1:18">
      <c r="A31" s="143">
        <f t="shared" si="11"/>
        <v>87600</v>
      </c>
      <c r="B31" s="144">
        <f t="shared" si="12"/>
        <v>27</v>
      </c>
      <c r="C31" s="143">
        <v>92100</v>
      </c>
      <c r="D31" s="145">
        <f t="shared" si="13"/>
        <v>1428</v>
      </c>
      <c r="E31" s="146">
        <f t="shared" si="15"/>
        <v>2856</v>
      </c>
      <c r="F31" s="149">
        <f t="shared" si="2"/>
        <v>4284</v>
      </c>
      <c r="G31" s="163">
        <f t="shared" si="3"/>
        <v>5712</v>
      </c>
      <c r="H31" s="158">
        <f t="shared" si="4"/>
        <v>5200</v>
      </c>
      <c r="J31" s="144">
        <f t="shared" si="14"/>
        <v>27</v>
      </c>
      <c r="K31" s="143">
        <v>92100</v>
      </c>
      <c r="L31" s="149">
        <f t="shared" si="5"/>
        <v>1428</v>
      </c>
      <c r="M31" s="146">
        <f t="shared" si="16"/>
        <v>2856</v>
      </c>
      <c r="N31" s="149">
        <f t="shared" si="7"/>
        <v>4284</v>
      </c>
      <c r="O31" s="163">
        <f t="shared" si="8"/>
        <v>5712</v>
      </c>
      <c r="P31" s="150">
        <f t="shared" si="9"/>
        <v>4457</v>
      </c>
      <c r="Q31" s="148">
        <f t="shared" si="10"/>
        <v>743</v>
      </c>
      <c r="R31" s="134"/>
    </row>
    <row r="32" spans="1:18">
      <c r="A32" s="143">
        <f t="shared" si="11"/>
        <v>92100</v>
      </c>
      <c r="B32" s="144">
        <f t="shared" si="12"/>
        <v>28</v>
      </c>
      <c r="C32" s="143">
        <v>96600</v>
      </c>
      <c r="D32" s="149">
        <f t="shared" si="13"/>
        <v>1498</v>
      </c>
      <c r="E32" s="146">
        <f t="shared" si="15"/>
        <v>2996</v>
      </c>
      <c r="F32" s="149">
        <f t="shared" si="2"/>
        <v>4494</v>
      </c>
      <c r="G32" s="163">
        <f t="shared" si="3"/>
        <v>5992</v>
      </c>
      <c r="H32" s="148">
        <f t="shared" si="4"/>
        <v>5454</v>
      </c>
      <c r="J32" s="144">
        <f t="shared" si="14"/>
        <v>28</v>
      </c>
      <c r="K32" s="143">
        <v>96600</v>
      </c>
      <c r="L32" s="149">
        <f t="shared" si="5"/>
        <v>1498</v>
      </c>
      <c r="M32" s="146">
        <f t="shared" si="16"/>
        <v>2996</v>
      </c>
      <c r="N32" s="149">
        <f t="shared" si="7"/>
        <v>4494</v>
      </c>
      <c r="O32" s="163">
        <f t="shared" si="8"/>
        <v>5992</v>
      </c>
      <c r="P32" s="150">
        <f t="shared" si="9"/>
        <v>4675</v>
      </c>
      <c r="Q32" s="148">
        <f t="shared" si="10"/>
        <v>779</v>
      </c>
      <c r="R32" s="134"/>
    </row>
    <row r="33" spans="1:18">
      <c r="A33" s="143">
        <f t="shared" si="11"/>
        <v>96600</v>
      </c>
      <c r="B33" s="144">
        <f t="shared" si="12"/>
        <v>29</v>
      </c>
      <c r="C33" s="143">
        <v>101100</v>
      </c>
      <c r="D33" s="149">
        <f t="shared" si="13"/>
        <v>1568</v>
      </c>
      <c r="E33" s="146">
        <f t="shared" si="15"/>
        <v>3136</v>
      </c>
      <c r="F33" s="149">
        <f t="shared" si="2"/>
        <v>4704</v>
      </c>
      <c r="G33" s="163">
        <f t="shared" si="3"/>
        <v>6272</v>
      </c>
      <c r="H33" s="148">
        <f t="shared" si="4"/>
        <v>5708</v>
      </c>
      <c r="J33" s="144">
        <f t="shared" si="14"/>
        <v>29</v>
      </c>
      <c r="K33" s="143">
        <v>101100</v>
      </c>
      <c r="L33" s="149">
        <f t="shared" si="5"/>
        <v>1568</v>
      </c>
      <c r="M33" s="146">
        <f t="shared" si="16"/>
        <v>3136</v>
      </c>
      <c r="N33" s="149">
        <f t="shared" si="7"/>
        <v>4704</v>
      </c>
      <c r="O33" s="163">
        <f t="shared" si="8"/>
        <v>6272</v>
      </c>
      <c r="P33" s="150">
        <f t="shared" si="9"/>
        <v>4892</v>
      </c>
      <c r="Q33" s="148">
        <f t="shared" si="10"/>
        <v>815</v>
      </c>
      <c r="R33" s="134"/>
    </row>
    <row r="34" spans="1:18">
      <c r="A34" s="143">
        <f t="shared" si="11"/>
        <v>101100</v>
      </c>
      <c r="B34" s="144">
        <f t="shared" si="12"/>
        <v>30</v>
      </c>
      <c r="C34" s="143">
        <v>105600</v>
      </c>
      <c r="D34" s="149">
        <f t="shared" si="13"/>
        <v>1638</v>
      </c>
      <c r="E34" s="146">
        <f t="shared" si="15"/>
        <v>3276</v>
      </c>
      <c r="F34" s="149">
        <f t="shared" si="2"/>
        <v>4914</v>
      </c>
      <c r="G34" s="163">
        <f t="shared" si="3"/>
        <v>6552</v>
      </c>
      <c r="H34" s="148">
        <f t="shared" si="4"/>
        <v>5962</v>
      </c>
      <c r="J34" s="144">
        <f t="shared" si="14"/>
        <v>30</v>
      </c>
      <c r="K34" s="143">
        <v>105600</v>
      </c>
      <c r="L34" s="149">
        <f t="shared" si="5"/>
        <v>1638</v>
      </c>
      <c r="M34" s="146">
        <f t="shared" si="16"/>
        <v>3276</v>
      </c>
      <c r="N34" s="149">
        <f t="shared" si="7"/>
        <v>4914</v>
      </c>
      <c r="O34" s="163">
        <f t="shared" si="8"/>
        <v>6552</v>
      </c>
      <c r="P34" s="150">
        <f t="shared" si="9"/>
        <v>5110</v>
      </c>
      <c r="Q34" s="148">
        <f t="shared" si="10"/>
        <v>852</v>
      </c>
      <c r="R34" s="134"/>
    </row>
    <row r="35" spans="1:18">
      <c r="A35" s="143">
        <f t="shared" si="11"/>
        <v>105600</v>
      </c>
      <c r="B35" s="151">
        <f t="shared" si="12"/>
        <v>31</v>
      </c>
      <c r="C35" s="157">
        <v>110100</v>
      </c>
      <c r="D35" s="153">
        <f t="shared" si="13"/>
        <v>1708</v>
      </c>
      <c r="E35" s="154">
        <f t="shared" si="15"/>
        <v>3416</v>
      </c>
      <c r="F35" s="153">
        <f t="shared" si="2"/>
        <v>5124</v>
      </c>
      <c r="G35" s="164">
        <f t="shared" si="3"/>
        <v>6832</v>
      </c>
      <c r="H35" s="156">
        <f t="shared" si="4"/>
        <v>6216</v>
      </c>
      <c r="J35" s="151">
        <f t="shared" si="14"/>
        <v>31</v>
      </c>
      <c r="K35" s="157">
        <v>110100</v>
      </c>
      <c r="L35" s="153">
        <f t="shared" si="5"/>
        <v>1708</v>
      </c>
      <c r="M35" s="154">
        <f t="shared" si="16"/>
        <v>3416</v>
      </c>
      <c r="N35" s="153">
        <f t="shared" si="7"/>
        <v>5124</v>
      </c>
      <c r="O35" s="164">
        <f t="shared" si="8"/>
        <v>6832</v>
      </c>
      <c r="P35" s="150">
        <f t="shared" si="9"/>
        <v>5328</v>
      </c>
      <c r="Q35" s="148">
        <f t="shared" si="10"/>
        <v>888</v>
      </c>
      <c r="R35" s="134"/>
    </row>
    <row r="36" spans="1:18">
      <c r="A36" s="143">
        <f t="shared" si="11"/>
        <v>110100</v>
      </c>
      <c r="B36" s="144">
        <f t="shared" si="12"/>
        <v>32</v>
      </c>
      <c r="C36" s="161">
        <v>115500</v>
      </c>
      <c r="D36" s="145">
        <f t="shared" si="13"/>
        <v>1791</v>
      </c>
      <c r="E36" s="146">
        <f t="shared" si="15"/>
        <v>3582</v>
      </c>
      <c r="F36" s="146">
        <f t="shared" si="2"/>
        <v>5373</v>
      </c>
      <c r="G36" s="147">
        <f t="shared" si="3"/>
        <v>7164</v>
      </c>
      <c r="H36" s="158">
        <f t="shared" si="4"/>
        <v>6521</v>
      </c>
      <c r="J36" s="144">
        <f t="shared" si="14"/>
        <v>32</v>
      </c>
      <c r="K36" s="161">
        <v>115500</v>
      </c>
      <c r="L36" s="149">
        <f t="shared" si="5"/>
        <v>1791</v>
      </c>
      <c r="M36" s="146">
        <f t="shared" si="16"/>
        <v>3582</v>
      </c>
      <c r="N36" s="146">
        <f t="shared" si="7"/>
        <v>5373</v>
      </c>
      <c r="O36" s="147">
        <f t="shared" si="8"/>
        <v>7164</v>
      </c>
      <c r="P36" s="159">
        <f t="shared" si="9"/>
        <v>5589</v>
      </c>
      <c r="Q36" s="158">
        <f t="shared" si="10"/>
        <v>932</v>
      </c>
      <c r="R36" s="134"/>
    </row>
    <row r="37" spans="1:18">
      <c r="A37" s="143">
        <f t="shared" si="11"/>
        <v>115500</v>
      </c>
      <c r="B37" s="144">
        <f t="shared" si="12"/>
        <v>33</v>
      </c>
      <c r="C37" s="161">
        <v>120900</v>
      </c>
      <c r="D37" s="149">
        <f t="shared" si="13"/>
        <v>1875</v>
      </c>
      <c r="E37" s="146">
        <f t="shared" si="15"/>
        <v>3750</v>
      </c>
      <c r="F37" s="146">
        <f t="shared" si="2"/>
        <v>5625</v>
      </c>
      <c r="G37" s="147">
        <f t="shared" si="3"/>
        <v>7500</v>
      </c>
      <c r="H37" s="148">
        <f t="shared" si="4"/>
        <v>6826</v>
      </c>
      <c r="J37" s="144">
        <f t="shared" si="14"/>
        <v>33</v>
      </c>
      <c r="K37" s="161">
        <v>120900</v>
      </c>
      <c r="L37" s="149">
        <f t="shared" si="5"/>
        <v>1875</v>
      </c>
      <c r="M37" s="146">
        <f t="shared" si="16"/>
        <v>3750</v>
      </c>
      <c r="N37" s="146">
        <f t="shared" si="7"/>
        <v>5625</v>
      </c>
      <c r="O37" s="147">
        <f t="shared" si="8"/>
        <v>7500</v>
      </c>
      <c r="P37" s="150">
        <f t="shared" si="9"/>
        <v>5850</v>
      </c>
      <c r="Q37" s="148">
        <f t="shared" si="10"/>
        <v>975</v>
      </c>
      <c r="R37" s="134"/>
    </row>
    <row r="38" spans="1:18">
      <c r="A38" s="143">
        <f t="shared" si="11"/>
        <v>120900</v>
      </c>
      <c r="B38" s="144">
        <f t="shared" si="12"/>
        <v>34</v>
      </c>
      <c r="C38" s="143">
        <v>126300</v>
      </c>
      <c r="D38" s="149">
        <f t="shared" si="13"/>
        <v>1959</v>
      </c>
      <c r="E38" s="146">
        <f t="shared" si="15"/>
        <v>3918</v>
      </c>
      <c r="F38" s="146">
        <f t="shared" si="2"/>
        <v>5877</v>
      </c>
      <c r="G38" s="147">
        <f t="shared" si="3"/>
        <v>7836</v>
      </c>
      <c r="H38" s="148">
        <f t="shared" si="4"/>
        <v>7130</v>
      </c>
      <c r="J38" s="144">
        <f t="shared" si="14"/>
        <v>34</v>
      </c>
      <c r="K38" s="143">
        <v>126300</v>
      </c>
      <c r="L38" s="149">
        <f t="shared" si="5"/>
        <v>1959</v>
      </c>
      <c r="M38" s="146">
        <f t="shared" si="16"/>
        <v>3918</v>
      </c>
      <c r="N38" s="146">
        <f t="shared" si="7"/>
        <v>5877</v>
      </c>
      <c r="O38" s="147">
        <f t="shared" si="8"/>
        <v>7836</v>
      </c>
      <c r="P38" s="150">
        <f t="shared" si="9"/>
        <v>6112</v>
      </c>
      <c r="Q38" s="148">
        <f t="shared" si="10"/>
        <v>1019</v>
      </c>
      <c r="R38" s="134"/>
    </row>
    <row r="39" spans="1:18">
      <c r="A39" s="143">
        <f t="shared" si="11"/>
        <v>126300</v>
      </c>
      <c r="B39" s="144">
        <f>+B38+1</f>
        <v>35</v>
      </c>
      <c r="C39" s="143">
        <v>131700</v>
      </c>
      <c r="D39" s="149">
        <f t="shared" si="13"/>
        <v>2043</v>
      </c>
      <c r="E39" s="146">
        <f t="shared" si="15"/>
        <v>4086</v>
      </c>
      <c r="F39" s="146">
        <f t="shared" si="2"/>
        <v>6129</v>
      </c>
      <c r="G39" s="147">
        <f t="shared" si="3"/>
        <v>8172</v>
      </c>
      <c r="H39" s="148">
        <f t="shared" si="4"/>
        <v>7435</v>
      </c>
      <c r="J39" s="144">
        <f>+J38+1</f>
        <v>35</v>
      </c>
      <c r="K39" s="143">
        <v>131700</v>
      </c>
      <c r="L39" s="149">
        <f t="shared" si="5"/>
        <v>2043</v>
      </c>
      <c r="M39" s="146">
        <f t="shared" si="16"/>
        <v>4086</v>
      </c>
      <c r="N39" s="146">
        <f t="shared" si="7"/>
        <v>6129</v>
      </c>
      <c r="O39" s="147">
        <f t="shared" si="8"/>
        <v>8172</v>
      </c>
      <c r="P39" s="150">
        <f t="shared" si="9"/>
        <v>6373</v>
      </c>
      <c r="Q39" s="148">
        <f t="shared" si="10"/>
        <v>1062</v>
      </c>
      <c r="R39" s="134"/>
    </row>
    <row r="40" spans="1:18">
      <c r="A40" s="143">
        <f t="shared" si="11"/>
        <v>131700</v>
      </c>
      <c r="B40" s="144">
        <f t="shared" si="12"/>
        <v>36</v>
      </c>
      <c r="C40" s="161">
        <v>137100</v>
      </c>
      <c r="D40" s="149">
        <f t="shared" si="13"/>
        <v>2126</v>
      </c>
      <c r="E40" s="146">
        <f t="shared" si="15"/>
        <v>4252</v>
      </c>
      <c r="F40" s="146">
        <f t="shared" si="2"/>
        <v>6378</v>
      </c>
      <c r="G40" s="147">
        <f t="shared" si="3"/>
        <v>8504</v>
      </c>
      <c r="H40" s="148">
        <f t="shared" si="4"/>
        <v>7740</v>
      </c>
      <c r="J40" s="144">
        <f t="shared" si="14"/>
        <v>36</v>
      </c>
      <c r="K40" s="161">
        <v>137100</v>
      </c>
      <c r="L40" s="149">
        <f t="shared" si="5"/>
        <v>2126</v>
      </c>
      <c r="M40" s="146">
        <f t="shared" si="16"/>
        <v>4252</v>
      </c>
      <c r="N40" s="146">
        <f t="shared" si="7"/>
        <v>6378</v>
      </c>
      <c r="O40" s="147">
        <f t="shared" si="8"/>
        <v>8504</v>
      </c>
      <c r="P40" s="150">
        <f t="shared" si="9"/>
        <v>6634</v>
      </c>
      <c r="Q40" s="148">
        <f t="shared" si="10"/>
        <v>1106</v>
      </c>
      <c r="R40" s="134"/>
    </row>
    <row r="41" spans="1:18">
      <c r="A41" s="143">
        <f t="shared" si="11"/>
        <v>137100</v>
      </c>
      <c r="B41" s="144">
        <f t="shared" si="12"/>
        <v>37</v>
      </c>
      <c r="C41" s="161">
        <v>142500</v>
      </c>
      <c r="D41" s="149">
        <f t="shared" si="13"/>
        <v>2210</v>
      </c>
      <c r="E41" s="146">
        <f t="shared" si="15"/>
        <v>4420</v>
      </c>
      <c r="F41" s="146">
        <f t="shared" si="2"/>
        <v>6630</v>
      </c>
      <c r="G41" s="147">
        <f t="shared" si="3"/>
        <v>8840</v>
      </c>
      <c r="H41" s="148">
        <f t="shared" si="4"/>
        <v>8045</v>
      </c>
      <c r="J41" s="144">
        <f t="shared" si="14"/>
        <v>37</v>
      </c>
      <c r="K41" s="161">
        <v>142500</v>
      </c>
      <c r="L41" s="149">
        <f t="shared" si="5"/>
        <v>2210</v>
      </c>
      <c r="M41" s="146">
        <f t="shared" si="16"/>
        <v>4420</v>
      </c>
      <c r="N41" s="146">
        <f t="shared" si="7"/>
        <v>6630</v>
      </c>
      <c r="O41" s="147">
        <f t="shared" si="8"/>
        <v>8840</v>
      </c>
      <c r="P41" s="150">
        <f t="shared" si="9"/>
        <v>6896</v>
      </c>
      <c r="Q41" s="148">
        <f t="shared" si="10"/>
        <v>1149</v>
      </c>
      <c r="R41" s="134"/>
    </row>
    <row r="42" spans="1:18">
      <c r="A42" s="143">
        <f t="shared" si="11"/>
        <v>142500</v>
      </c>
      <c r="B42" s="144">
        <f t="shared" si="12"/>
        <v>38</v>
      </c>
      <c r="C42" s="143">
        <v>147900</v>
      </c>
      <c r="D42" s="149">
        <f t="shared" si="13"/>
        <v>2294</v>
      </c>
      <c r="E42" s="146">
        <f t="shared" si="15"/>
        <v>4588</v>
      </c>
      <c r="F42" s="146">
        <f t="shared" si="2"/>
        <v>6882</v>
      </c>
      <c r="G42" s="147">
        <f t="shared" si="3"/>
        <v>9176</v>
      </c>
      <c r="H42" s="148">
        <f t="shared" si="4"/>
        <v>8350</v>
      </c>
      <c r="J42" s="144">
        <f t="shared" si="14"/>
        <v>38</v>
      </c>
      <c r="K42" s="143">
        <v>147900</v>
      </c>
      <c r="L42" s="149">
        <f t="shared" si="5"/>
        <v>2294</v>
      </c>
      <c r="M42" s="146">
        <f t="shared" si="16"/>
        <v>4588</v>
      </c>
      <c r="N42" s="146">
        <f t="shared" si="7"/>
        <v>6882</v>
      </c>
      <c r="O42" s="147">
        <f t="shared" si="8"/>
        <v>9176</v>
      </c>
      <c r="P42" s="150">
        <f t="shared" si="9"/>
        <v>7157</v>
      </c>
      <c r="Q42" s="148">
        <f t="shared" si="10"/>
        <v>1193</v>
      </c>
      <c r="R42" s="134"/>
    </row>
    <row r="43" spans="1:18">
      <c r="A43" s="143">
        <f t="shared" si="11"/>
        <v>147900</v>
      </c>
      <c r="B43" s="151">
        <f>+B42+1</f>
        <v>39</v>
      </c>
      <c r="C43" s="157">
        <v>150000</v>
      </c>
      <c r="D43" s="153">
        <f t="shared" si="13"/>
        <v>2327</v>
      </c>
      <c r="E43" s="154">
        <f t="shared" si="15"/>
        <v>4654</v>
      </c>
      <c r="F43" s="154">
        <f t="shared" si="2"/>
        <v>6981</v>
      </c>
      <c r="G43" s="155">
        <f t="shared" si="3"/>
        <v>9308</v>
      </c>
      <c r="H43" s="156">
        <f t="shared" si="4"/>
        <v>8468</v>
      </c>
      <c r="J43" s="151">
        <f>+J42+1</f>
        <v>39</v>
      </c>
      <c r="K43" s="157">
        <v>150000</v>
      </c>
      <c r="L43" s="153">
        <f t="shared" si="5"/>
        <v>2327</v>
      </c>
      <c r="M43" s="154">
        <f t="shared" si="16"/>
        <v>4654</v>
      </c>
      <c r="N43" s="154">
        <f t="shared" si="7"/>
        <v>6981</v>
      </c>
      <c r="O43" s="155">
        <f t="shared" si="8"/>
        <v>9308</v>
      </c>
      <c r="P43" s="160">
        <f t="shared" si="9"/>
        <v>7259</v>
      </c>
      <c r="Q43" s="156">
        <f t="shared" si="10"/>
        <v>1210</v>
      </c>
      <c r="R43" s="134"/>
    </row>
    <row r="44" spans="1:18">
      <c r="A44" s="143">
        <f t="shared" si="11"/>
        <v>150000</v>
      </c>
      <c r="B44" s="144">
        <f t="shared" si="12"/>
        <v>40</v>
      </c>
      <c r="C44" s="161">
        <v>156400</v>
      </c>
      <c r="D44" s="145">
        <f t="shared" si="13"/>
        <v>2426</v>
      </c>
      <c r="E44" s="146">
        <f t="shared" si="15"/>
        <v>4852</v>
      </c>
      <c r="F44" s="146">
        <f t="shared" si="2"/>
        <v>7278</v>
      </c>
      <c r="G44" s="147">
        <f t="shared" si="3"/>
        <v>9704</v>
      </c>
      <c r="H44" s="158">
        <f t="shared" si="4"/>
        <v>8830</v>
      </c>
      <c r="J44" s="144">
        <f t="shared" si="14"/>
        <v>40</v>
      </c>
      <c r="K44" s="161">
        <v>156400</v>
      </c>
      <c r="L44" s="149">
        <f t="shared" si="5"/>
        <v>2426</v>
      </c>
      <c r="M44" s="146">
        <f t="shared" si="16"/>
        <v>4852</v>
      </c>
      <c r="N44" s="146">
        <f t="shared" si="7"/>
        <v>7278</v>
      </c>
      <c r="O44" s="147">
        <f t="shared" si="8"/>
        <v>9704</v>
      </c>
      <c r="P44" s="150">
        <f t="shared" si="9"/>
        <v>7568</v>
      </c>
      <c r="Q44" s="148">
        <f t="shared" si="10"/>
        <v>1261</v>
      </c>
      <c r="R44" s="134"/>
    </row>
    <row r="45" spans="1:18">
      <c r="A45" s="143">
        <f t="shared" si="11"/>
        <v>156400</v>
      </c>
      <c r="B45" s="144">
        <f t="shared" si="12"/>
        <v>41</v>
      </c>
      <c r="C45" s="161">
        <v>162800</v>
      </c>
      <c r="D45" s="149">
        <f t="shared" si="13"/>
        <v>2525</v>
      </c>
      <c r="E45" s="146">
        <f t="shared" si="15"/>
        <v>5050</v>
      </c>
      <c r="F45" s="146">
        <f t="shared" si="2"/>
        <v>7575</v>
      </c>
      <c r="G45" s="147">
        <f t="shared" si="3"/>
        <v>10100</v>
      </c>
      <c r="H45" s="148">
        <f t="shared" si="4"/>
        <v>9191</v>
      </c>
      <c r="J45" s="144">
        <f t="shared" si="14"/>
        <v>41</v>
      </c>
      <c r="K45" s="161">
        <v>162800</v>
      </c>
      <c r="L45" s="149">
        <f t="shared" si="5"/>
        <v>2525</v>
      </c>
      <c r="M45" s="146">
        <f t="shared" si="16"/>
        <v>5050</v>
      </c>
      <c r="N45" s="146">
        <f t="shared" si="7"/>
        <v>7575</v>
      </c>
      <c r="O45" s="147">
        <f t="shared" si="8"/>
        <v>10100</v>
      </c>
      <c r="P45" s="150">
        <f t="shared" si="9"/>
        <v>7878</v>
      </c>
      <c r="Q45" s="148">
        <f t="shared" si="10"/>
        <v>1313</v>
      </c>
      <c r="R45" s="134"/>
    </row>
    <row r="46" spans="1:18">
      <c r="A46" s="143">
        <f t="shared" si="11"/>
        <v>162800</v>
      </c>
      <c r="B46" s="144">
        <f t="shared" si="12"/>
        <v>42</v>
      </c>
      <c r="C46" s="143">
        <v>169200</v>
      </c>
      <c r="D46" s="149">
        <f t="shared" si="13"/>
        <v>2624</v>
      </c>
      <c r="E46" s="146">
        <f t="shared" si="15"/>
        <v>5248</v>
      </c>
      <c r="F46" s="146">
        <f t="shared" si="2"/>
        <v>7872</v>
      </c>
      <c r="G46" s="147">
        <f t="shared" si="3"/>
        <v>10496</v>
      </c>
      <c r="H46" s="148">
        <f t="shared" si="4"/>
        <v>9552</v>
      </c>
      <c r="J46" s="144">
        <f t="shared" si="14"/>
        <v>42</v>
      </c>
      <c r="K46" s="143">
        <v>169200</v>
      </c>
      <c r="L46" s="149">
        <f t="shared" si="5"/>
        <v>2624</v>
      </c>
      <c r="M46" s="146">
        <f t="shared" si="16"/>
        <v>5248</v>
      </c>
      <c r="N46" s="146">
        <f t="shared" si="7"/>
        <v>7872</v>
      </c>
      <c r="O46" s="147">
        <f t="shared" si="8"/>
        <v>10496</v>
      </c>
      <c r="P46" s="150">
        <f t="shared" si="9"/>
        <v>8188</v>
      </c>
      <c r="Q46" s="148">
        <f t="shared" si="10"/>
        <v>1365</v>
      </c>
      <c r="R46" s="134"/>
    </row>
    <row r="47" spans="1:18">
      <c r="A47" s="143">
        <f t="shared" si="11"/>
        <v>169200</v>
      </c>
      <c r="B47" s="144">
        <f>+B46+1</f>
        <v>43</v>
      </c>
      <c r="C47" s="143">
        <v>175600</v>
      </c>
      <c r="D47" s="149">
        <f t="shared" si="13"/>
        <v>2724</v>
      </c>
      <c r="E47" s="146">
        <f t="shared" si="15"/>
        <v>5448</v>
      </c>
      <c r="F47" s="146">
        <f t="shared" si="2"/>
        <v>8172</v>
      </c>
      <c r="G47" s="147">
        <f t="shared" si="3"/>
        <v>10896</v>
      </c>
      <c r="H47" s="148">
        <f t="shared" si="4"/>
        <v>9914</v>
      </c>
      <c r="J47" s="144">
        <f>+J46+1</f>
        <v>43</v>
      </c>
      <c r="K47" s="143">
        <v>175600</v>
      </c>
      <c r="L47" s="149">
        <f t="shared" si="5"/>
        <v>2724</v>
      </c>
      <c r="M47" s="146">
        <f t="shared" si="16"/>
        <v>5448</v>
      </c>
      <c r="N47" s="146">
        <f t="shared" si="7"/>
        <v>8172</v>
      </c>
      <c r="O47" s="147">
        <f t="shared" si="8"/>
        <v>10896</v>
      </c>
      <c r="P47" s="150">
        <f t="shared" si="9"/>
        <v>8497</v>
      </c>
      <c r="Q47" s="148">
        <f t="shared" si="10"/>
        <v>1416</v>
      </c>
      <c r="R47" s="134"/>
    </row>
    <row r="48" spans="1:18">
      <c r="A48" s="143">
        <f t="shared" si="11"/>
        <v>175600</v>
      </c>
      <c r="B48" s="144">
        <f t="shared" si="12"/>
        <v>44</v>
      </c>
      <c r="C48" s="161">
        <v>182000</v>
      </c>
      <c r="D48" s="149">
        <f t="shared" si="13"/>
        <v>2823</v>
      </c>
      <c r="E48" s="146">
        <f t="shared" si="15"/>
        <v>5646</v>
      </c>
      <c r="F48" s="146">
        <f t="shared" si="2"/>
        <v>8469</v>
      </c>
      <c r="G48" s="147">
        <f t="shared" si="3"/>
        <v>11292</v>
      </c>
      <c r="H48" s="148">
        <f t="shared" si="4"/>
        <v>10275</v>
      </c>
      <c r="J48" s="144">
        <f t="shared" si="14"/>
        <v>44</v>
      </c>
      <c r="K48" s="161">
        <v>182000</v>
      </c>
      <c r="L48" s="149">
        <f t="shared" si="5"/>
        <v>2823</v>
      </c>
      <c r="M48" s="146">
        <f t="shared" si="16"/>
        <v>5646</v>
      </c>
      <c r="N48" s="146">
        <f t="shared" si="7"/>
        <v>8469</v>
      </c>
      <c r="O48" s="147">
        <f t="shared" si="8"/>
        <v>11292</v>
      </c>
      <c r="P48" s="150">
        <f t="shared" si="9"/>
        <v>8807</v>
      </c>
      <c r="Q48" s="148">
        <f t="shared" si="10"/>
        <v>1468</v>
      </c>
      <c r="R48" s="134"/>
    </row>
    <row r="49" spans="1:18">
      <c r="A49" s="143">
        <f t="shared" si="11"/>
        <v>182000</v>
      </c>
      <c r="B49" s="162">
        <f t="shared" si="12"/>
        <v>45</v>
      </c>
      <c r="C49" s="165">
        <v>189500</v>
      </c>
      <c r="D49" s="145">
        <f t="shared" si="13"/>
        <v>2939</v>
      </c>
      <c r="E49" s="145">
        <f t="shared" si="15"/>
        <v>5878</v>
      </c>
      <c r="F49" s="145">
        <f t="shared" si="2"/>
        <v>8817</v>
      </c>
      <c r="G49" s="145">
        <f t="shared" si="3"/>
        <v>11756</v>
      </c>
      <c r="H49" s="158">
        <f t="shared" si="4"/>
        <v>10698</v>
      </c>
      <c r="J49" s="162">
        <f t="shared" si="14"/>
        <v>45</v>
      </c>
      <c r="K49" s="165">
        <v>189500</v>
      </c>
      <c r="L49" s="145">
        <f t="shared" si="5"/>
        <v>2939</v>
      </c>
      <c r="M49" s="145">
        <f t="shared" si="16"/>
        <v>5878</v>
      </c>
      <c r="N49" s="145">
        <f t="shared" si="7"/>
        <v>8817</v>
      </c>
      <c r="O49" s="145">
        <f t="shared" si="8"/>
        <v>11756</v>
      </c>
      <c r="P49" s="159">
        <f t="shared" si="9"/>
        <v>9170</v>
      </c>
      <c r="Q49" s="158">
        <f t="shared" si="10"/>
        <v>1528</v>
      </c>
      <c r="R49" s="134"/>
    </row>
    <row r="50" spans="1:18">
      <c r="A50" s="143">
        <f t="shared" si="11"/>
        <v>189500</v>
      </c>
      <c r="B50" s="144">
        <f t="shared" si="12"/>
        <v>46</v>
      </c>
      <c r="C50" s="166">
        <v>197000</v>
      </c>
      <c r="D50" s="149">
        <f t="shared" si="13"/>
        <v>3055</v>
      </c>
      <c r="E50" s="149">
        <f t="shared" si="15"/>
        <v>6110</v>
      </c>
      <c r="F50" s="149">
        <f t="shared" si="2"/>
        <v>9165</v>
      </c>
      <c r="G50" s="149">
        <f t="shared" si="3"/>
        <v>12220</v>
      </c>
      <c r="H50" s="148">
        <f t="shared" si="4"/>
        <v>11122</v>
      </c>
      <c r="J50" s="144">
        <f t="shared" si="14"/>
        <v>46</v>
      </c>
      <c r="K50" s="166">
        <v>197000</v>
      </c>
      <c r="L50" s="149">
        <f t="shared" si="5"/>
        <v>3055</v>
      </c>
      <c r="M50" s="149">
        <f t="shared" si="16"/>
        <v>6110</v>
      </c>
      <c r="N50" s="149">
        <f t="shared" si="7"/>
        <v>9165</v>
      </c>
      <c r="O50" s="149">
        <f t="shared" si="8"/>
        <v>12220</v>
      </c>
      <c r="P50" s="150">
        <f t="shared" si="9"/>
        <v>9533</v>
      </c>
      <c r="Q50" s="148">
        <f t="shared" si="10"/>
        <v>1589</v>
      </c>
      <c r="R50" s="134"/>
    </row>
    <row r="51" spans="1:18">
      <c r="A51" s="143">
        <f t="shared" si="11"/>
        <v>197000</v>
      </c>
      <c r="B51" s="144">
        <f t="shared" si="12"/>
        <v>47</v>
      </c>
      <c r="C51" s="166">
        <v>204500</v>
      </c>
      <c r="D51" s="149">
        <f t="shared" si="13"/>
        <v>3172</v>
      </c>
      <c r="E51" s="149">
        <f t="shared" si="15"/>
        <v>6344</v>
      </c>
      <c r="F51" s="149">
        <f t="shared" si="2"/>
        <v>9516</v>
      </c>
      <c r="G51" s="149">
        <f t="shared" si="3"/>
        <v>12688</v>
      </c>
      <c r="H51" s="148">
        <f t="shared" si="4"/>
        <v>11545</v>
      </c>
      <c r="J51" s="144">
        <f t="shared" si="14"/>
        <v>47</v>
      </c>
      <c r="K51" s="166">
        <v>204500</v>
      </c>
      <c r="L51" s="149">
        <f t="shared" si="5"/>
        <v>3172</v>
      </c>
      <c r="M51" s="149">
        <f t="shared" si="16"/>
        <v>6344</v>
      </c>
      <c r="N51" s="149">
        <f t="shared" si="7"/>
        <v>9516</v>
      </c>
      <c r="O51" s="149">
        <f t="shared" si="8"/>
        <v>12688</v>
      </c>
      <c r="P51" s="150">
        <f t="shared" si="9"/>
        <v>9896</v>
      </c>
      <c r="Q51" s="148">
        <f t="shared" si="10"/>
        <v>1649</v>
      </c>
      <c r="R51" s="134"/>
    </row>
    <row r="52" spans="1:18">
      <c r="A52" s="143">
        <f t="shared" si="11"/>
        <v>204500</v>
      </c>
      <c r="B52" s="144">
        <f t="shared" si="12"/>
        <v>48</v>
      </c>
      <c r="C52" s="166">
        <v>212000</v>
      </c>
      <c r="D52" s="149">
        <f t="shared" si="13"/>
        <v>3288</v>
      </c>
      <c r="E52" s="149">
        <f t="shared" si="15"/>
        <v>6576</v>
      </c>
      <c r="F52" s="149">
        <f t="shared" si="2"/>
        <v>9864</v>
      </c>
      <c r="G52" s="149">
        <f t="shared" si="3"/>
        <v>13152</v>
      </c>
      <c r="H52" s="148">
        <f t="shared" si="4"/>
        <v>11969</v>
      </c>
      <c r="J52" s="144">
        <f t="shared" si="14"/>
        <v>48</v>
      </c>
      <c r="K52" s="166">
        <v>212000</v>
      </c>
      <c r="L52" s="149">
        <f t="shared" si="5"/>
        <v>3288</v>
      </c>
      <c r="M52" s="149">
        <f t="shared" si="16"/>
        <v>6576</v>
      </c>
      <c r="N52" s="149">
        <f t="shared" si="7"/>
        <v>9864</v>
      </c>
      <c r="O52" s="149">
        <f t="shared" si="8"/>
        <v>13152</v>
      </c>
      <c r="P52" s="150">
        <f t="shared" si="9"/>
        <v>10259</v>
      </c>
      <c r="Q52" s="148">
        <f t="shared" si="10"/>
        <v>1710</v>
      </c>
      <c r="R52" s="134"/>
    </row>
    <row r="53" spans="1:18">
      <c r="A53" s="143">
        <f t="shared" si="11"/>
        <v>212000</v>
      </c>
      <c r="B53" s="144">
        <f t="shared" si="12"/>
        <v>49</v>
      </c>
      <c r="C53" s="166">
        <v>219500</v>
      </c>
      <c r="D53" s="149">
        <f t="shared" si="13"/>
        <v>3404</v>
      </c>
      <c r="E53" s="149">
        <f t="shared" si="15"/>
        <v>6808</v>
      </c>
      <c r="F53" s="149">
        <f t="shared" si="2"/>
        <v>10212</v>
      </c>
      <c r="G53" s="149">
        <f t="shared" si="3"/>
        <v>13616</v>
      </c>
      <c r="H53" s="148">
        <f t="shared" si="4"/>
        <v>12392</v>
      </c>
      <c r="J53" s="144">
        <f t="shared" si="14"/>
        <v>49</v>
      </c>
      <c r="K53" s="166">
        <v>219500</v>
      </c>
      <c r="L53" s="149">
        <f t="shared" si="5"/>
        <v>3404</v>
      </c>
      <c r="M53" s="149">
        <f t="shared" si="16"/>
        <v>6808</v>
      </c>
      <c r="N53" s="149">
        <f t="shared" si="7"/>
        <v>10212</v>
      </c>
      <c r="O53" s="149">
        <f t="shared" si="8"/>
        <v>13616</v>
      </c>
      <c r="P53" s="150">
        <f t="shared" si="9"/>
        <v>10622</v>
      </c>
      <c r="Q53" s="148">
        <f t="shared" si="10"/>
        <v>1770</v>
      </c>
      <c r="R53" s="134"/>
    </row>
    <row r="54" spans="1:18">
      <c r="A54" s="143">
        <f t="shared" si="11"/>
        <v>219500</v>
      </c>
      <c r="B54" s="162">
        <f t="shared" si="12"/>
        <v>50</v>
      </c>
      <c r="C54" s="165">
        <v>228200</v>
      </c>
      <c r="D54" s="145">
        <f t="shared" si="13"/>
        <v>3539</v>
      </c>
      <c r="E54" s="145">
        <f t="shared" si="15"/>
        <v>7078</v>
      </c>
      <c r="F54" s="145">
        <f t="shared" si="2"/>
        <v>10617</v>
      </c>
      <c r="G54" s="145">
        <f t="shared" si="3"/>
        <v>14156</v>
      </c>
      <c r="H54" s="158">
        <f t="shared" si="4"/>
        <v>12883</v>
      </c>
      <c r="J54" s="162">
        <f t="shared" si="14"/>
        <v>50</v>
      </c>
      <c r="K54" s="165">
        <v>228200</v>
      </c>
      <c r="L54" s="145">
        <f t="shared" si="5"/>
        <v>3539</v>
      </c>
      <c r="M54" s="145">
        <f t="shared" si="16"/>
        <v>7078</v>
      </c>
      <c r="N54" s="145">
        <f t="shared" si="7"/>
        <v>10617</v>
      </c>
      <c r="O54" s="145">
        <f t="shared" si="8"/>
        <v>14156</v>
      </c>
      <c r="P54" s="159">
        <f t="shared" si="9"/>
        <v>11043</v>
      </c>
      <c r="Q54" s="158">
        <f t="shared" si="10"/>
        <v>1840</v>
      </c>
      <c r="R54" s="134"/>
    </row>
    <row r="55" spans="1:18" s="167" customFormat="1">
      <c r="A55" s="143">
        <f t="shared" si="11"/>
        <v>228200</v>
      </c>
      <c r="B55" s="144">
        <f t="shared" si="12"/>
        <v>51</v>
      </c>
      <c r="C55" s="166">
        <v>236900</v>
      </c>
      <c r="D55" s="149">
        <f t="shared" si="13"/>
        <v>3674</v>
      </c>
      <c r="E55" s="149">
        <f t="shared" si="15"/>
        <v>7348</v>
      </c>
      <c r="F55" s="149">
        <f t="shared" si="2"/>
        <v>11022</v>
      </c>
      <c r="G55" s="149">
        <f t="shared" si="3"/>
        <v>14696</v>
      </c>
      <c r="H55" s="148">
        <f t="shared" si="4"/>
        <v>13375</v>
      </c>
      <c r="J55" s="144">
        <f t="shared" si="14"/>
        <v>51</v>
      </c>
      <c r="K55" s="166">
        <v>236900</v>
      </c>
      <c r="L55" s="149">
        <f t="shared" si="5"/>
        <v>3674</v>
      </c>
      <c r="M55" s="149">
        <f t="shared" si="16"/>
        <v>7348</v>
      </c>
      <c r="N55" s="149">
        <f t="shared" si="7"/>
        <v>11022</v>
      </c>
      <c r="O55" s="149">
        <f t="shared" si="8"/>
        <v>14696</v>
      </c>
      <c r="P55" s="150">
        <f t="shared" si="9"/>
        <v>11464</v>
      </c>
      <c r="Q55" s="148">
        <f t="shared" si="10"/>
        <v>1911</v>
      </c>
      <c r="R55" s="134"/>
    </row>
    <row r="56" spans="1:18" s="167" customFormat="1">
      <c r="A56" s="143">
        <f t="shared" si="11"/>
        <v>236900</v>
      </c>
      <c r="B56" s="144">
        <f t="shared" si="12"/>
        <v>52</v>
      </c>
      <c r="C56" s="166">
        <v>245600</v>
      </c>
      <c r="D56" s="149">
        <f t="shared" si="13"/>
        <v>3809</v>
      </c>
      <c r="E56" s="149">
        <f t="shared" si="15"/>
        <v>7618</v>
      </c>
      <c r="F56" s="149">
        <f t="shared" si="2"/>
        <v>11427</v>
      </c>
      <c r="G56" s="149">
        <f t="shared" si="3"/>
        <v>15236</v>
      </c>
      <c r="H56" s="148">
        <f t="shared" si="4"/>
        <v>13866</v>
      </c>
      <c r="J56" s="144">
        <f t="shared" si="14"/>
        <v>52</v>
      </c>
      <c r="K56" s="166">
        <v>245600</v>
      </c>
      <c r="L56" s="149">
        <f t="shared" si="5"/>
        <v>3809</v>
      </c>
      <c r="M56" s="149">
        <f t="shared" si="16"/>
        <v>7618</v>
      </c>
      <c r="N56" s="149">
        <f t="shared" si="7"/>
        <v>11427</v>
      </c>
      <c r="O56" s="149">
        <f t="shared" si="8"/>
        <v>15236</v>
      </c>
      <c r="P56" s="150">
        <f t="shared" si="9"/>
        <v>11885</v>
      </c>
      <c r="Q56" s="148">
        <f t="shared" si="10"/>
        <v>1981</v>
      </c>
      <c r="R56" s="134"/>
    </row>
    <row r="57" spans="1:18" s="167" customFormat="1">
      <c r="A57" s="143">
        <f t="shared" si="11"/>
        <v>245600</v>
      </c>
      <c r="B57" s="144">
        <f t="shared" si="12"/>
        <v>53</v>
      </c>
      <c r="C57" s="166">
        <v>254300</v>
      </c>
      <c r="D57" s="149">
        <f t="shared" si="13"/>
        <v>3944</v>
      </c>
      <c r="E57" s="149">
        <f t="shared" si="15"/>
        <v>7888</v>
      </c>
      <c r="F57" s="149">
        <f t="shared" si="2"/>
        <v>11832</v>
      </c>
      <c r="G57" s="149">
        <f t="shared" si="3"/>
        <v>15776</v>
      </c>
      <c r="H57" s="148">
        <f t="shared" si="4"/>
        <v>14357</v>
      </c>
      <c r="J57" s="144">
        <f t="shared" si="14"/>
        <v>53</v>
      </c>
      <c r="K57" s="166">
        <v>254300</v>
      </c>
      <c r="L57" s="149">
        <f t="shared" si="5"/>
        <v>3944</v>
      </c>
      <c r="M57" s="149">
        <f t="shared" si="16"/>
        <v>7888</v>
      </c>
      <c r="N57" s="149">
        <f t="shared" si="7"/>
        <v>11832</v>
      </c>
      <c r="O57" s="149">
        <f t="shared" si="8"/>
        <v>15776</v>
      </c>
      <c r="P57" s="150">
        <f t="shared" si="9"/>
        <v>12306</v>
      </c>
      <c r="Q57" s="148">
        <f t="shared" si="10"/>
        <v>2051</v>
      </c>
      <c r="R57" s="134"/>
    </row>
    <row r="58" spans="1:18">
      <c r="A58" s="143">
        <f t="shared" si="11"/>
        <v>254300</v>
      </c>
      <c r="B58" s="144">
        <f t="shared" si="12"/>
        <v>54</v>
      </c>
      <c r="C58" s="168">
        <v>263000</v>
      </c>
      <c r="D58" s="153">
        <f t="shared" si="13"/>
        <v>4079</v>
      </c>
      <c r="E58" s="153">
        <f t="shared" si="15"/>
        <v>8158</v>
      </c>
      <c r="F58" s="153">
        <f t="shared" si="2"/>
        <v>12237</v>
      </c>
      <c r="G58" s="153">
        <f t="shared" si="3"/>
        <v>16316</v>
      </c>
      <c r="H58" s="156">
        <f t="shared" si="4"/>
        <v>14848</v>
      </c>
      <c r="I58" s="169"/>
      <c r="J58" s="151">
        <f t="shared" si="14"/>
        <v>54</v>
      </c>
      <c r="K58" s="168">
        <v>263000</v>
      </c>
      <c r="L58" s="153">
        <f t="shared" si="5"/>
        <v>4079</v>
      </c>
      <c r="M58" s="153">
        <f t="shared" si="16"/>
        <v>8158</v>
      </c>
      <c r="N58" s="153">
        <f t="shared" si="7"/>
        <v>12237</v>
      </c>
      <c r="O58" s="153">
        <f t="shared" si="8"/>
        <v>16316</v>
      </c>
      <c r="P58" s="160">
        <f t="shared" si="9"/>
        <v>12727</v>
      </c>
      <c r="Q58" s="156">
        <f t="shared" si="10"/>
        <v>2121</v>
      </c>
      <c r="R58" s="134"/>
    </row>
    <row r="59" spans="1:18" s="167" customFormat="1">
      <c r="A59" s="143">
        <f t="shared" si="11"/>
        <v>263000</v>
      </c>
      <c r="B59" s="162">
        <f t="shared" si="12"/>
        <v>55</v>
      </c>
      <c r="C59" s="165">
        <v>273000</v>
      </c>
      <c r="D59" s="145">
        <f t="shared" si="13"/>
        <v>4234</v>
      </c>
      <c r="E59" s="145">
        <f t="shared" si="15"/>
        <v>8468</v>
      </c>
      <c r="F59" s="145">
        <f t="shared" si="2"/>
        <v>12702</v>
      </c>
      <c r="G59" s="145">
        <f t="shared" si="3"/>
        <v>16936</v>
      </c>
      <c r="H59" s="158">
        <f t="shared" si="4"/>
        <v>15413</v>
      </c>
      <c r="J59" s="162">
        <f t="shared" si="14"/>
        <v>55</v>
      </c>
      <c r="K59" s="165">
        <v>273000</v>
      </c>
      <c r="L59" s="145">
        <f t="shared" si="5"/>
        <v>4234</v>
      </c>
      <c r="M59" s="145">
        <f t="shared" si="16"/>
        <v>8468</v>
      </c>
      <c r="N59" s="145">
        <f t="shared" si="7"/>
        <v>12702</v>
      </c>
      <c r="O59" s="145">
        <f t="shared" si="8"/>
        <v>16936</v>
      </c>
      <c r="P59" s="159">
        <f t="shared" si="9"/>
        <v>13211</v>
      </c>
      <c r="Q59" s="158">
        <f t="shared" si="10"/>
        <v>2202</v>
      </c>
      <c r="R59" s="134"/>
    </row>
    <row r="60" spans="1:18">
      <c r="A60" s="143">
        <f t="shared" si="11"/>
        <v>273000</v>
      </c>
      <c r="B60" s="144">
        <f t="shared" si="12"/>
        <v>56</v>
      </c>
      <c r="C60" s="166">
        <v>283000</v>
      </c>
      <c r="D60" s="149">
        <f t="shared" si="13"/>
        <v>4389</v>
      </c>
      <c r="E60" s="149">
        <f t="shared" si="15"/>
        <v>8778</v>
      </c>
      <c r="F60" s="149">
        <f t="shared" si="2"/>
        <v>13167</v>
      </c>
      <c r="G60" s="149">
        <f t="shared" si="3"/>
        <v>17556</v>
      </c>
      <c r="H60" s="148">
        <f t="shared" si="4"/>
        <v>15977</v>
      </c>
      <c r="J60" s="144">
        <f t="shared" si="14"/>
        <v>56</v>
      </c>
      <c r="K60" s="166">
        <v>283000</v>
      </c>
      <c r="L60" s="149">
        <f t="shared" si="5"/>
        <v>4389</v>
      </c>
      <c r="M60" s="149">
        <f t="shared" si="16"/>
        <v>8778</v>
      </c>
      <c r="N60" s="149">
        <f t="shared" si="7"/>
        <v>13167</v>
      </c>
      <c r="O60" s="149">
        <f t="shared" si="8"/>
        <v>17556</v>
      </c>
      <c r="P60" s="150">
        <f t="shared" si="9"/>
        <v>13695</v>
      </c>
      <c r="Q60" s="148">
        <f t="shared" si="10"/>
        <v>2282</v>
      </c>
      <c r="R60" s="134"/>
    </row>
    <row r="61" spans="1:18">
      <c r="A61" s="143">
        <f t="shared" si="11"/>
        <v>283000</v>
      </c>
      <c r="B61" s="144">
        <f t="shared" si="12"/>
        <v>57</v>
      </c>
      <c r="C61" s="166">
        <v>293000</v>
      </c>
      <c r="D61" s="149">
        <f t="shared" si="13"/>
        <v>4544</v>
      </c>
      <c r="E61" s="149">
        <f t="shared" si="15"/>
        <v>9088</v>
      </c>
      <c r="F61" s="149">
        <f t="shared" si="2"/>
        <v>13632</v>
      </c>
      <c r="G61" s="149">
        <f t="shared" si="3"/>
        <v>18176</v>
      </c>
      <c r="H61" s="148">
        <f t="shared" si="4"/>
        <v>16542</v>
      </c>
      <c r="J61" s="144">
        <f t="shared" si="14"/>
        <v>57</v>
      </c>
      <c r="K61" s="166">
        <v>293000</v>
      </c>
      <c r="L61" s="149">
        <f t="shared" si="5"/>
        <v>4544</v>
      </c>
      <c r="M61" s="149">
        <f t="shared" si="16"/>
        <v>9088</v>
      </c>
      <c r="N61" s="149">
        <f t="shared" si="7"/>
        <v>13632</v>
      </c>
      <c r="O61" s="149">
        <f t="shared" si="8"/>
        <v>18176</v>
      </c>
      <c r="P61" s="150">
        <f t="shared" si="9"/>
        <v>14179</v>
      </c>
      <c r="Q61" s="148">
        <f t="shared" si="10"/>
        <v>2363</v>
      </c>
      <c r="R61" s="134"/>
    </row>
    <row r="62" spans="1:18">
      <c r="A62" s="143">
        <f t="shared" si="11"/>
        <v>293000</v>
      </c>
      <c r="B62" s="144">
        <f t="shared" si="12"/>
        <v>58</v>
      </c>
      <c r="C62" s="166">
        <v>303000</v>
      </c>
      <c r="D62" s="149">
        <f t="shared" si="13"/>
        <v>4700</v>
      </c>
      <c r="E62" s="149">
        <f t="shared" si="15"/>
        <v>9400</v>
      </c>
      <c r="F62" s="149">
        <f t="shared" si="2"/>
        <v>14100</v>
      </c>
      <c r="G62" s="149">
        <f t="shared" si="3"/>
        <v>18800</v>
      </c>
      <c r="H62" s="148">
        <f t="shared" si="4"/>
        <v>17106</v>
      </c>
      <c r="J62" s="144">
        <f t="shared" si="14"/>
        <v>58</v>
      </c>
      <c r="K62" s="166">
        <v>303000</v>
      </c>
      <c r="L62" s="149">
        <f t="shared" si="5"/>
        <v>4700</v>
      </c>
      <c r="M62" s="149">
        <f t="shared" si="16"/>
        <v>9400</v>
      </c>
      <c r="N62" s="149">
        <f t="shared" si="7"/>
        <v>14100</v>
      </c>
      <c r="O62" s="149">
        <f t="shared" si="8"/>
        <v>18800</v>
      </c>
      <c r="P62" s="150">
        <f t="shared" si="9"/>
        <v>14663</v>
      </c>
      <c r="Q62" s="148">
        <f t="shared" si="10"/>
        <v>2444</v>
      </c>
      <c r="R62" s="134"/>
    </row>
    <row r="63" spans="1:18" ht="17.5" thickBot="1">
      <c r="A63" s="143">
        <f t="shared" si="11"/>
        <v>303000</v>
      </c>
      <c r="B63" s="151">
        <f t="shared" si="12"/>
        <v>59</v>
      </c>
      <c r="C63" s="168">
        <v>313000</v>
      </c>
      <c r="D63" s="153">
        <f t="shared" si="13"/>
        <v>4855</v>
      </c>
      <c r="E63" s="153">
        <f t="shared" si="15"/>
        <v>9710</v>
      </c>
      <c r="F63" s="153">
        <f t="shared" si="2"/>
        <v>14565</v>
      </c>
      <c r="G63" s="153">
        <f t="shared" si="3"/>
        <v>19420</v>
      </c>
      <c r="H63" s="156">
        <f t="shared" si="4"/>
        <v>17671</v>
      </c>
      <c r="J63" s="151">
        <f t="shared" si="14"/>
        <v>59</v>
      </c>
      <c r="K63" s="170">
        <v>313000</v>
      </c>
      <c r="L63" s="171">
        <f t="shared" si="5"/>
        <v>4855</v>
      </c>
      <c r="M63" s="171">
        <f t="shared" si="16"/>
        <v>9710</v>
      </c>
      <c r="N63" s="171">
        <f t="shared" si="7"/>
        <v>14565</v>
      </c>
      <c r="O63" s="171">
        <f t="shared" si="8"/>
        <v>19420</v>
      </c>
      <c r="P63" s="172">
        <f t="shared" si="9"/>
        <v>15146</v>
      </c>
      <c r="Q63" s="173">
        <f t="shared" si="10"/>
        <v>2524</v>
      </c>
      <c r="R63" s="134"/>
    </row>
    <row r="64" spans="1:18">
      <c r="B64" s="174" t="s">
        <v>151</v>
      </c>
      <c r="C64" s="174"/>
      <c r="D64" s="174"/>
      <c r="E64" s="174"/>
      <c r="F64" s="174"/>
      <c r="G64" s="174"/>
      <c r="H64" s="175" t="s">
        <v>152</v>
      </c>
      <c r="J64" s="174" t="s">
        <v>161</v>
      </c>
      <c r="K64" s="174"/>
      <c r="L64" s="174"/>
      <c r="M64" s="174"/>
      <c r="N64" s="174"/>
      <c r="O64" s="174"/>
      <c r="P64" s="174"/>
      <c r="Q64" s="175" t="s">
        <v>139</v>
      </c>
      <c r="R64" s="176"/>
    </row>
    <row r="65" spans="2:18">
      <c r="B65" s="174"/>
      <c r="C65" s="174"/>
      <c r="D65" s="174"/>
      <c r="E65" s="174"/>
      <c r="F65" s="174"/>
      <c r="G65" s="174"/>
      <c r="H65" s="177"/>
      <c r="J65" s="174"/>
      <c r="K65" s="174"/>
      <c r="L65" s="174"/>
      <c r="M65" s="174"/>
      <c r="N65" s="174"/>
      <c r="O65" s="174"/>
      <c r="P65" s="174"/>
      <c r="Q65" s="175"/>
      <c r="R65" s="176"/>
    </row>
    <row r="66" spans="2:18">
      <c r="B66" s="174" t="s">
        <v>153</v>
      </c>
      <c r="C66" s="174"/>
      <c r="D66" s="174"/>
      <c r="E66" s="174"/>
      <c r="F66" s="174"/>
      <c r="G66" s="174"/>
      <c r="H66" s="177"/>
      <c r="J66" s="364" t="s">
        <v>162</v>
      </c>
      <c r="K66" s="364"/>
      <c r="L66" s="364"/>
      <c r="M66" s="364"/>
      <c r="N66" s="364"/>
      <c r="O66" s="364"/>
      <c r="P66" s="364"/>
      <c r="Q66" s="364"/>
      <c r="R66" s="364"/>
    </row>
    <row r="67" spans="2:18">
      <c r="B67" s="363" t="s">
        <v>225</v>
      </c>
      <c r="C67" s="363"/>
      <c r="D67" s="363"/>
      <c r="E67" s="363"/>
      <c r="F67" s="363"/>
      <c r="G67" s="363"/>
      <c r="H67" s="363"/>
      <c r="J67" s="364" t="s">
        <v>224</v>
      </c>
      <c r="K67" s="364"/>
      <c r="L67" s="364"/>
      <c r="M67" s="364"/>
      <c r="N67" s="364"/>
      <c r="O67" s="364"/>
      <c r="P67" s="174"/>
      <c r="Q67" s="175"/>
      <c r="R67" s="176"/>
    </row>
    <row r="68" spans="2:18">
      <c r="B68" s="363" t="s">
        <v>154</v>
      </c>
      <c r="C68" s="363"/>
      <c r="D68" s="363"/>
      <c r="E68" s="363"/>
      <c r="F68" s="363"/>
      <c r="G68" s="363"/>
      <c r="H68" s="178"/>
      <c r="J68" s="363" t="s">
        <v>154</v>
      </c>
      <c r="K68" s="363"/>
      <c r="L68" s="363"/>
      <c r="M68" s="363"/>
      <c r="N68" s="363"/>
      <c r="O68" s="363"/>
      <c r="P68" s="363"/>
      <c r="Q68" s="178"/>
      <c r="R68" s="178"/>
    </row>
    <row r="70" spans="2:18">
      <c r="B70" s="133" t="s">
        <v>223</v>
      </c>
    </row>
    <row r="71" spans="2:18">
      <c r="B71" s="179" t="s">
        <v>163</v>
      </c>
    </row>
  </sheetData>
  <sheetProtection algorithmName="SHA-512" hashValue="5wKXWXNDFVZaeUACjdIf66wKryMs8ichh4MDqp5KN4nPQj57dHrLfunsdwnBcS53MQ1XWdmUj+okTt4pTl4ryA==" saltValue="hJlIHEagWw6x26b/2e7oQA==" spinCount="100000" sheet="1" objects="1" scenarios="1" autoFilter="0"/>
  <mergeCells count="14">
    <mergeCell ref="Q3:Q4"/>
    <mergeCell ref="B3:B4"/>
    <mergeCell ref="C3:C4"/>
    <mergeCell ref="D3:G3"/>
    <mergeCell ref="H3:H4"/>
    <mergeCell ref="J3:J4"/>
    <mergeCell ref="K3:K4"/>
    <mergeCell ref="L3:O3"/>
    <mergeCell ref="P3:P4"/>
    <mergeCell ref="B67:H67"/>
    <mergeCell ref="B68:G68"/>
    <mergeCell ref="J66:R66"/>
    <mergeCell ref="J67:O67"/>
    <mergeCell ref="J68:P68"/>
  </mergeCells>
  <phoneticPr fontId="16" type="noConversion"/>
  <hyperlinks>
    <hyperlink ref="B71" r:id="rId1" xr:uid="{00000000-0004-0000-0600-000000000000}"/>
  </hyperlinks>
  <printOptions horizontalCentered="1" gridLinesSet="0"/>
  <pageMargins left="0.70866141732283472" right="0.70866141732283472" top="0.74803149606299213" bottom="0.74803149606299213" header="0.31496062992125984" footer="0.31496062992125984"/>
  <pageSetup paperSize="9" scale="36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C9"/>
  <sheetViews>
    <sheetView workbookViewId="0">
      <selection sqref="A1:D1"/>
    </sheetView>
  </sheetViews>
  <sheetFormatPr defaultRowHeight="17"/>
  <cols>
    <col min="1" max="1" width="28.453125" style="180" bestFit="1" customWidth="1"/>
    <col min="2" max="2" width="8.7265625" style="180"/>
    <col min="3" max="3" width="9.26953125" style="180" bestFit="1" customWidth="1"/>
    <col min="4" max="16384" width="8.7265625" style="180"/>
  </cols>
  <sheetData>
    <row r="1" spans="1:3">
      <c r="A1" s="184" t="s">
        <v>166</v>
      </c>
      <c r="B1" s="181" t="s">
        <v>164</v>
      </c>
    </row>
    <row r="2" spans="1:3">
      <c r="A2" s="184" t="s">
        <v>167</v>
      </c>
      <c r="B2" s="181" t="s">
        <v>165</v>
      </c>
    </row>
    <row r="5" spans="1:3">
      <c r="A5" s="182" t="s">
        <v>226</v>
      </c>
      <c r="B5" s="183">
        <v>7.22E-2</v>
      </c>
      <c r="C5" s="182"/>
    </row>
    <row r="6" spans="1:3">
      <c r="A6" s="182" t="s">
        <v>227</v>
      </c>
      <c r="B6" s="183">
        <v>8.8900000000000007E-2</v>
      </c>
      <c r="C6" s="182"/>
    </row>
    <row r="7" spans="1:3">
      <c r="A7" s="182" t="s">
        <v>228</v>
      </c>
      <c r="B7" s="183">
        <v>0.1032</v>
      </c>
      <c r="C7" s="182"/>
    </row>
    <row r="8" spans="1:3">
      <c r="A8" s="182" t="s">
        <v>229</v>
      </c>
      <c r="B8" s="183">
        <v>0.15640000000000001</v>
      </c>
      <c r="C8" s="182"/>
    </row>
    <row r="9" spans="1:3">
      <c r="A9" s="182" t="s">
        <v>230</v>
      </c>
      <c r="B9" s="183">
        <v>0.1633</v>
      </c>
      <c r="C9" s="182"/>
    </row>
  </sheetData>
  <sheetProtection algorithmName="SHA-512" hashValue="5xGgHaNODS+w0ITNVaRtGs48xfT8GW1CB1BuEy6p6JPZstsbmIx9xRYTS94grnUH2dYfXzPQigj+Krtew6NN9A==" saltValue="J+hwxpJGL8DdkF+5r33OAg==" spinCount="100000" sheet="1" objects="1" scenarios="1" autoFilter="0"/>
  <sortState xmlns:xlrd2="http://schemas.microsoft.com/office/spreadsheetml/2017/richdata2" ref="A6:A56">
    <sortCondition descending="1" ref="A6"/>
  </sortState>
  <phoneticPr fontId="16" type="noConversion"/>
  <hyperlinks>
    <hyperlink ref="B1" r:id="rId1" xr:uid="{00000000-0004-0000-0700-000000000000}"/>
    <hyperlink ref="B2" r:id="rId2" xr:uid="{00000000-0004-0000-07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7</vt:i4>
      </vt:variant>
    </vt:vector>
  </HeadingPairs>
  <TitlesOfParts>
    <vt:vector size="18" baseType="lpstr">
      <vt:lpstr>人事費分析表(總表)(請查填)(已可調長寬)</vt:lpstr>
      <vt:lpstr>人事費需求表(附表)(請查填)(已可調長寬)</vt:lpstr>
      <vt:lpstr>設算工具-人事費(職員)</vt:lpstr>
      <vt:lpstr>設算工具-人事費(技工等)</vt:lpstr>
      <vt:lpstr>車輛費用明細表(請查填)</vt:lpstr>
      <vt:lpstr>114共編</vt:lpstr>
      <vt:lpstr>俸額、主管、專業(114.4.22)</vt:lpstr>
      <vt:lpstr>健保(114.1.1)</vt:lpstr>
      <vt:lpstr>公保(114.1.1)</vt:lpstr>
      <vt:lpstr>勞保(114.1.1)</vt:lpstr>
      <vt:lpstr>密碼</vt:lpstr>
      <vt:lpstr>'人事費分析表(總表)(請查填)(已可調長寬)'!Print_Area</vt:lpstr>
      <vt:lpstr>'人事費需求表(附表)(請查填)(已可調長寬)'!Print_Area</vt:lpstr>
      <vt:lpstr>'車輛費用明細表(請查填)'!Print_Area</vt:lpstr>
      <vt:lpstr>'設算工具-人事費(職員)'!Print_Area</vt:lpstr>
      <vt:lpstr>'勞保(114.1.1)'!Print_Area</vt:lpstr>
      <vt:lpstr>'車輛費用明細表(請查填)'!Print_Titles</vt:lpstr>
      <vt:lpstr>'設算工具-人事費(職員)'!Print_Titles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歲計課</dc:creator>
  <cp:lastModifiedBy>銘慧 簡</cp:lastModifiedBy>
  <cp:lastPrinted>2025-04-30T06:45:38Z</cp:lastPrinted>
  <dcterms:created xsi:type="dcterms:W3CDTF">2002-08-01T07:47:32Z</dcterms:created>
  <dcterms:modified xsi:type="dcterms:W3CDTF">2025-05-01T03:32:50Z</dcterms:modified>
</cp:coreProperties>
</file>